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autoCompressPictures="0" defaultThemeVersion="124226"/>
  <mc:AlternateContent xmlns:mc="http://schemas.openxmlformats.org/markup-compatibility/2006">
    <mc:Choice Requires="x15">
      <x15ac:absPath xmlns:x15ac="http://schemas.microsoft.com/office/spreadsheetml/2010/11/ac" url="C:\Users\Gebruiker\Documents\Julian\"/>
    </mc:Choice>
  </mc:AlternateContent>
  <xr:revisionPtr revIDLastSave="0" documentId="8_{74292AC2-B9EB-4C06-BE0F-4DF1B10A561A}" xr6:coauthVersionLast="47" xr6:coauthVersionMax="47" xr10:uidLastSave="{00000000-0000-0000-0000-000000000000}"/>
  <bookViews>
    <workbookView xWindow="-120" yWindow="-120" windowWidth="20730" windowHeight="1116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08" i="3"/>
  <c r="Y96" i="3"/>
  <c r="Y14" i="3"/>
  <c r="X53" i="3"/>
  <c r="X115" i="3"/>
  <c r="Y76" i="3"/>
  <c r="Y116" i="3"/>
  <c r="X131" i="3"/>
  <c r="Y102" i="3"/>
  <c r="X125" i="3"/>
  <c r="Y121" i="3"/>
  <c r="Y61" i="3"/>
  <c r="X38"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Y6" i="3"/>
  <c r="X64" i="3"/>
  <c r="Y120" i="3"/>
  <c r="X5" i="3"/>
  <c r="X20" i="3"/>
  <c r="Y23" i="3"/>
  <c r="Y139" i="3"/>
  <c r="Y127" i="3"/>
  <c r="Y30" i="3"/>
  <c r="Y114" i="3"/>
  <c r="Y41" i="3"/>
  <c r="X57" i="3"/>
  <c r="X134" i="3"/>
  <c r="X32" i="3"/>
  <c r="X54" i="3"/>
  <c r="Y12" i="3"/>
  <c r="Y88" i="3"/>
  <c r="X93" i="3"/>
  <c r="Y84" i="3"/>
  <c r="X60" i="3"/>
  <c r="Y33" i="3"/>
  <c r="X69" i="3"/>
  <c r="X63" i="3" l="1"/>
  <c r="X15" i="3"/>
  <c r="X24" i="3"/>
  <c r="X89" i="3"/>
  <c r="X68" i="3"/>
  <c r="X80" i="3"/>
  <c r="X107" i="3"/>
  <c r="Y104"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BW41" i="3" s="1"/>
  <c r="E33" i="3"/>
  <c r="F70" i="3"/>
  <c r="F28" i="3"/>
  <c r="F24" i="3"/>
  <c r="E23" i="3"/>
  <c r="E20" i="3"/>
  <c r="E96" i="3"/>
  <c r="BW50" i="3" s="1"/>
  <c r="F93" i="3"/>
  <c r="E95" i="3"/>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F48" i="3"/>
  <c r="BU27" i="3" s="1"/>
  <c r="BU28" i="3"/>
  <c r="F46" i="3"/>
  <c r="E45" i="3"/>
  <c r="BW29" i="3" s="1"/>
  <c r="F92" i="3"/>
  <c r="F95" i="3"/>
  <c r="E97" i="3"/>
  <c r="BV52" i="3" s="1"/>
  <c r="F81" i="3"/>
  <c r="BW45" i="3" s="1"/>
  <c r="E76" i="3"/>
  <c r="E78" i="3"/>
  <c r="BW44" i="3" s="1"/>
  <c r="E48" i="3"/>
  <c r="F44" i="3"/>
  <c r="BU26" i="3" s="1"/>
  <c r="F47" i="3"/>
  <c r="E38" i="3"/>
  <c r="BW22" i="3"/>
  <c r="F41" i="3"/>
  <c r="BU25" i="3" s="1"/>
  <c r="E36" i="3"/>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BW36" i="3" s="1"/>
  <c r="E65" i="3"/>
  <c r="E63" i="3"/>
  <c r="E9" i="3"/>
  <c r="F4" i="3"/>
  <c r="F6" i="3"/>
  <c r="F79" i="3"/>
  <c r="E80" i="3"/>
  <c r="BU44" i="3" s="1"/>
  <c r="BU43" i="3"/>
  <c r="F76" i="3"/>
  <c r="BW42" i="3" s="1"/>
  <c r="F80" i="3"/>
  <c r="BW43" i="3" s="1"/>
  <c r="E77" i="3"/>
  <c r="F78" i="3"/>
  <c r="E61" i="3"/>
  <c r="BW37" i="3" s="1"/>
  <c r="F62" i="3"/>
  <c r="BU36" i="3"/>
  <c r="F64" i="3"/>
  <c r="BU35" i="3" s="1"/>
  <c r="F72" i="3"/>
  <c r="E68" i="3"/>
  <c r="BW39" i="3" s="1"/>
  <c r="BW38" i="3"/>
  <c r="BU38" i="3"/>
  <c r="E70" i="3"/>
  <c r="BW53" i="3" l="1"/>
  <c r="BW52" i="3"/>
  <c r="BU51" i="3"/>
  <c r="BU42" i="3"/>
  <c r="BU41" i="3"/>
  <c r="BW40" i="3"/>
  <c r="BU22" i="3"/>
  <c r="BW23" i="3"/>
  <c r="BW24" i="3"/>
  <c r="BU21" i="3"/>
  <c r="BV50" i="3"/>
  <c r="BV51" i="3"/>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51" i="3" l="1"/>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H20" i="3"/>
  <c r="H23" i="3" l="1"/>
  <c r="H78" i="3"/>
  <c r="I22" i="3"/>
  <c r="I5" i="3"/>
  <c r="I23" i="3"/>
  <c r="H6" i="3"/>
  <c r="H21"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c r="L13" i="3" l="1"/>
  <c r="L97" i="3"/>
  <c r="K24" i="3"/>
  <c r="L84" i="3"/>
  <c r="L87" i="3"/>
  <c r="K12" i="3"/>
  <c r="K14"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H11" i="3"/>
  <c r="O12" i="3" s="1"/>
  <c r="CH14" i="3"/>
  <c r="CH13" i="3"/>
  <c r="O13" i="3" s="1"/>
  <c r="O94" i="3"/>
  <c r="N96" i="3"/>
  <c r="O93" i="3"/>
  <c r="N95" i="3" l="1"/>
  <c r="O97" i="3"/>
  <c r="O95" i="3"/>
  <c r="CI36" i="3"/>
  <c r="O44" i="3"/>
  <c r="N61" i="3"/>
  <c r="O64" i="3"/>
  <c r="O47" i="3"/>
  <c r="CI17" i="3"/>
  <c r="CI51" i="3"/>
  <c r="N29" i="3"/>
  <c r="CJ50" i="3"/>
  <c r="CI9" i="3"/>
  <c r="O55" i="3"/>
  <c r="O33" i="3"/>
  <c r="CJ19" i="3" s="1"/>
  <c r="N9" i="3"/>
  <c r="N36" i="3"/>
  <c r="O41" i="3"/>
  <c r="O4" i="3"/>
  <c r="O69" i="3"/>
  <c r="CK40" i="3" s="1"/>
  <c r="CI35" i="3"/>
  <c r="N72" i="3"/>
  <c r="CK21" i="3"/>
  <c r="O30" i="3"/>
  <c r="N32" i="3"/>
  <c r="CJ18" i="3" s="1"/>
  <c r="N7" i="3"/>
  <c r="O29" i="3"/>
  <c r="CI20" i="3" s="1"/>
  <c r="N49" i="3"/>
  <c r="N52" i="3"/>
  <c r="N54" i="3"/>
  <c r="N37" i="3"/>
  <c r="N8" i="3"/>
  <c r="CI6" i="3" s="1"/>
  <c r="CK22" i="3"/>
  <c r="CK41" i="3"/>
  <c r="O52" i="3"/>
  <c r="CI30" i="3" s="1"/>
  <c r="N97" i="3"/>
  <c r="O77" i="3"/>
  <c r="N80" i="3"/>
  <c r="CI44" i="3" s="1"/>
  <c r="N55" i="3"/>
  <c r="CI31" i="3" s="1"/>
  <c r="N81" i="3"/>
  <c r="CI42" i="3" s="1"/>
  <c r="N84" i="3"/>
  <c r="CI45" i="3"/>
  <c r="O5" i="3"/>
  <c r="N47" i="3"/>
  <c r="CI27" i="3" s="1"/>
  <c r="CK46" i="3"/>
  <c r="CI33" i="3"/>
  <c r="O53" i="3"/>
  <c r="CI32" i="3" s="1"/>
  <c r="O79" i="3"/>
  <c r="N6" i="3"/>
  <c r="N86" i="3"/>
  <c r="O32" i="3"/>
  <c r="CI12" i="3"/>
  <c r="CI43" i="3"/>
  <c r="N88" i="3"/>
  <c r="N30" i="3"/>
  <c r="CI25" i="3"/>
  <c r="CK6" i="3"/>
  <c r="CK18" i="3"/>
  <c r="CK43" i="3"/>
  <c r="CI18" i="3"/>
  <c r="CK25" i="3"/>
  <c r="N73" i="3"/>
  <c r="CI15" i="3"/>
  <c r="N15" i="3"/>
  <c r="CI11" i="3"/>
  <c r="O96" i="3"/>
  <c r="CJ53" i="3" s="1"/>
  <c r="CL53" i="3" s="1"/>
  <c r="CK34" i="3"/>
  <c r="CK8" i="3"/>
  <c r="CI39" i="3"/>
  <c r="CK30" i="3"/>
  <c r="N68" i="3"/>
  <c r="CK50" i="3"/>
  <c r="O40" i="3"/>
  <c r="O15" i="3"/>
  <c r="CI10" i="3" s="1"/>
  <c r="N65" i="3"/>
  <c r="O9" i="3"/>
  <c r="CI7" i="3" s="1"/>
  <c r="CI23" i="3"/>
  <c r="O36" i="3"/>
  <c r="CJ22" i="3" s="1"/>
  <c r="CK23" i="3"/>
  <c r="O61" i="3"/>
  <c r="CI8" i="3"/>
  <c r="CI47" i="3"/>
  <c r="CK37" i="3"/>
  <c r="N13" i="3"/>
  <c r="O68" i="3"/>
  <c r="O57" i="3"/>
  <c r="O65" i="3"/>
  <c r="N40" i="3"/>
  <c r="O31" i="3"/>
  <c r="CJ21" i="3" s="1"/>
  <c r="N92" i="3"/>
  <c r="CK51" i="3" s="1"/>
  <c r="CK12" i="3"/>
  <c r="N77" i="3"/>
  <c r="CK44" i="3"/>
  <c r="CI19" i="3"/>
  <c r="CI50" i="3"/>
  <c r="O25" i="3"/>
  <c r="O37" i="3"/>
  <c r="CI24" i="3" s="1"/>
  <c r="N5" i="3"/>
  <c r="CJ9" i="3" s="1"/>
  <c r="O72" i="3"/>
  <c r="O84" i="3"/>
  <c r="CI46" i="3" s="1"/>
  <c r="CK39" i="3"/>
  <c r="O87" i="3"/>
  <c r="CI49" i="3" s="1"/>
  <c r="N60" i="3"/>
  <c r="CK35" i="3" s="1"/>
  <c r="O78" i="3"/>
  <c r="O23" i="3"/>
  <c r="N94" i="3"/>
  <c r="CK52" i="3" s="1"/>
  <c r="N39" i="3"/>
  <c r="CK38" i="3"/>
  <c r="CI52" i="3"/>
  <c r="N4" i="3"/>
  <c r="CK19" i="3"/>
  <c r="N87" i="3"/>
  <c r="N25" i="3"/>
  <c r="CK16" i="3" s="1"/>
  <c r="O22" i="3"/>
  <c r="N76" i="3"/>
  <c r="CJ43" i="3" s="1"/>
  <c r="O49" i="3"/>
  <c r="CI29" i="3" s="1"/>
  <c r="N46" i="3"/>
  <c r="CJ28" i="3" s="1"/>
  <c r="N53" i="3"/>
  <c r="CK28" i="3"/>
  <c r="CK48" i="3"/>
  <c r="N85" i="3"/>
  <c r="N44" i="3"/>
  <c r="CK27" i="3" s="1"/>
  <c r="N12" i="3"/>
  <c r="O54" i="3"/>
  <c r="O89" i="3"/>
  <c r="O56" i="3"/>
  <c r="N24" i="3"/>
  <c r="O46" i="3"/>
  <c r="CI28" i="3"/>
  <c r="O21" i="3"/>
  <c r="CI16" i="3" s="1"/>
  <c r="N45" i="3"/>
  <c r="CK29" i="3" s="1"/>
  <c r="CK32" i="3"/>
  <c r="N16" i="3"/>
  <c r="CI48" i="3"/>
  <c r="CK26" i="3"/>
  <c r="CJ48" i="3"/>
  <c r="O20" i="3"/>
  <c r="CI14" i="3" s="1"/>
  <c r="N33" i="3"/>
  <c r="CK10" i="3"/>
  <c r="N69" i="3"/>
  <c r="O73" i="3"/>
  <c r="O60" i="3"/>
  <c r="CI34" i="3" s="1"/>
  <c r="O63" i="3"/>
  <c r="CI37" i="3" s="1"/>
  <c r="CI40" i="3"/>
  <c r="O70" i="3"/>
  <c r="CK17" i="3"/>
  <c r="N22" i="3"/>
  <c r="CK42" i="3"/>
  <c r="N78" i="3"/>
  <c r="O81" i="3"/>
  <c r="CK45" i="3" s="1"/>
  <c r="N14" i="3"/>
  <c r="CK13" i="3"/>
  <c r="N23" i="3"/>
  <c r="N20" i="3"/>
  <c r="CK15" i="3" s="1"/>
  <c r="O24" i="3"/>
  <c r="N17" i="3"/>
  <c r="O14" i="3"/>
  <c r="CI13" i="3" s="1"/>
  <c r="CK33" i="3"/>
  <c r="CK14" i="3"/>
  <c r="CK49" i="3"/>
  <c r="CK31" i="3"/>
  <c r="CK53" i="3" l="1"/>
  <c r="CK47" i="3"/>
  <c r="CI38" i="3"/>
  <c r="CI41" i="3"/>
  <c r="CJ36" i="3"/>
  <c r="CL36" i="3" s="1"/>
  <c r="CK36" i="3"/>
  <c r="CK24" i="3"/>
  <c r="CI22" i="3"/>
  <c r="CI21" i="3"/>
  <c r="CK20" i="3"/>
  <c r="CK11" i="3"/>
  <c r="CK7"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37" i="3"/>
  <c r="R14" i="3" l="1"/>
  <c r="R89" i="3"/>
  <c r="R86" i="3"/>
  <c r="R78" i="3"/>
  <c r="R29" i="3"/>
  <c r="R6" i="3"/>
  <c r="Q9" i="3"/>
  <c r="R80" i="3"/>
  <c r="CP43" i="3" s="1"/>
  <c r="R40" i="3"/>
  <c r="Q60" i="3"/>
  <c r="Q62" i="3"/>
  <c r="R38" i="3"/>
  <c r="CP22" i="3" s="1"/>
  <c r="R56" i="3"/>
  <c r="R62" i="3"/>
  <c r="Q61" i="3"/>
  <c r="CP37" i="3" s="1"/>
  <c r="Q30" i="3"/>
  <c r="CP20" i="3" s="1"/>
  <c r="R53" i="3"/>
  <c r="R54" i="3"/>
  <c r="R28" i="3"/>
  <c r="R81" i="3"/>
  <c r="CP45" i="3" s="1"/>
  <c r="Q69" i="3"/>
  <c r="R87" i="3"/>
  <c r="Q55" i="3"/>
  <c r="R70" i="3"/>
  <c r="R84" i="3"/>
  <c r="Q96" i="3"/>
  <c r="Q72" i="3"/>
  <c r="R44" i="3"/>
  <c r="R49" i="3"/>
  <c r="Q46" i="3"/>
  <c r="R32" i="3"/>
  <c r="R69" i="3"/>
  <c r="R24" i="3"/>
  <c r="Q78" i="3"/>
  <c r="Q80" i="3"/>
  <c r="R31" i="3"/>
  <c r="Q23" i="3"/>
  <c r="Q16" i="3"/>
  <c r="CO10" i="3" s="1"/>
  <c r="Q12" i="3"/>
  <c r="Q93" i="3"/>
  <c r="R16" i="3"/>
  <c r="R79" i="3"/>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CO9" i="3" s="1"/>
  <c r="R60" i="3"/>
  <c r="Q4" i="3"/>
  <c r="CP30" i="3"/>
  <c r="CP53" i="3"/>
  <c r="CO30" i="3"/>
  <c r="CP47" i="3"/>
  <c r="CO47" i="3"/>
  <c r="CO12" i="3"/>
  <c r="CP23" i="3"/>
  <c r="CO45" i="3" l="1"/>
  <c r="CO43" i="3"/>
  <c r="CQ43" i="3" s="1"/>
  <c r="CP44" i="3"/>
  <c r="CO26" i="3"/>
  <c r="CO22" i="3"/>
  <c r="CP49" i="3"/>
  <c r="CP35" i="3"/>
  <c r="CQ35" i="3" s="1"/>
  <c r="CP34" i="3"/>
  <c r="CP48" i="3"/>
  <c r="CO24" i="3"/>
  <c r="CO37" i="3"/>
  <c r="CQ37" i="3" s="1"/>
  <c r="CP38" i="3"/>
  <c r="CP14" i="3"/>
  <c r="CP46" i="3"/>
  <c r="CO34" i="3"/>
  <c r="CO50" i="3"/>
  <c r="CQ50" i="3" s="1"/>
  <c r="CQ22" i="3"/>
  <c r="CP40"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57" i="3" l="1"/>
  <c r="T54" i="3"/>
  <c r="U38" i="3"/>
  <c r="T37" i="3"/>
  <c r="T41" i="3"/>
  <c r="U37" i="3"/>
  <c r="CT24" i="3"/>
  <c r="U33" i="3"/>
  <c r="U25" i="3"/>
  <c r="T21" i="3"/>
  <c r="CT17" i="3" s="1"/>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U81" i="3"/>
  <c r="U78" i="3"/>
  <c r="T89" i="3"/>
  <c r="U87" i="3"/>
  <c r="T87" i="3"/>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T72" i="3"/>
  <c r="T57" i="3"/>
  <c r="U94" i="3"/>
  <c r="CT50" i="3" s="1"/>
  <c r="U36" i="3"/>
  <c r="CT22" i="3" s="1"/>
  <c r="T65" i="3"/>
  <c r="U61" i="3"/>
  <c r="U17" i="3"/>
  <c r="CT11" i="3" s="1"/>
  <c r="T23" i="3"/>
  <c r="U69" i="3"/>
  <c r="T55" i="3"/>
  <c r="U97" i="3"/>
  <c r="CT51" i="3" s="1"/>
  <c r="U6" i="3"/>
  <c r="T25" i="3"/>
  <c r="CT34" i="3"/>
  <c r="U79" i="3"/>
  <c r="T60" i="3"/>
  <c r="T4" i="3"/>
  <c r="CT7" i="3" s="1"/>
  <c r="T62" i="3"/>
  <c r="T7" i="3"/>
  <c r="U20" i="3"/>
  <c r="T48" i="3"/>
  <c r="CT28" i="3" s="1"/>
  <c r="U44" i="3"/>
  <c r="U76" i="3"/>
  <c r="CT43" i="3"/>
  <c r="U46" i="3"/>
  <c r="T45" i="3"/>
  <c r="T47" i="3"/>
  <c r="T9" i="3"/>
  <c r="T49" i="3"/>
  <c r="CT40" i="3"/>
  <c r="CT31" i="3"/>
  <c r="CT15" i="3"/>
  <c r="CT49" i="3"/>
  <c r="CT47" i="3" l="1"/>
  <c r="CT38" i="3"/>
  <c r="CT35" i="3"/>
  <c r="CT25"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l="1" a="1"/>
  <c r="DN31" i="3" s="1"/>
  <c r="DN33" i="3"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D105" i="3"/>
  <c r="AG105" i="3" s="1"/>
  <c r="BF65" i="3"/>
  <c r="BJ65"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2" i="3"/>
  <c r="M124" i="3"/>
  <c r="AA124" i="3" s="1"/>
  <c r="D124" i="3" s="1"/>
  <c r="AG111" i="3"/>
  <c r="N124" i="3"/>
  <c r="AF124" i="3" s="1"/>
  <c r="N125" i="3"/>
  <c r="AF125" i="3" s="1"/>
  <c r="AG109" i="3"/>
  <c r="N120" i="3"/>
  <c r="AF121" i="3" s="1"/>
  <c r="AG106" i="3"/>
  <c r="N123" i="3"/>
  <c r="AF123" i="3" s="1"/>
  <c r="AG108"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N122" i="3"/>
  <c r="AF122" i="3" s="1"/>
  <c r="D127" i="3"/>
  <c r="AG127" i="3" s="1"/>
  <c r="BL65"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N134" i="3" l="1"/>
  <c r="AF134" i="3" s="1"/>
  <c r="D134" i="3" s="1"/>
  <c r="D120" i="3"/>
  <c r="BS63" i="3"/>
  <c r="BS68" i="3"/>
  <c r="BS66" i="3"/>
  <c r="BS65" i="3"/>
  <c r="BS58" i="3"/>
  <c r="BS69" i="3"/>
  <c r="BS60" i="3"/>
  <c r="BS64" i="3"/>
  <c r="BS67" i="3"/>
  <c r="BS62" i="3"/>
  <c r="BS61" i="3"/>
  <c r="BS59" i="3"/>
  <c r="C190" i="31"/>
  <c r="AE11" i="45"/>
  <c r="B200" i="31"/>
  <c r="AG126" i="3"/>
  <c r="N138" i="3"/>
  <c r="AF138" i="3" s="1"/>
  <c r="AG132" i="3"/>
  <c r="M138" i="3"/>
  <c r="AA138" i="3" s="1"/>
  <c r="AG131" i="3"/>
  <c r="AI44" i="45"/>
  <c r="C217" i="31"/>
  <c r="C211" i="31"/>
  <c r="AI19" i="45"/>
  <c r="C212" i="31"/>
  <c r="AI31" i="45"/>
  <c r="AI43" i="45"/>
  <c r="C213" i="31"/>
  <c r="B223" i="31"/>
  <c r="C223" i="31"/>
  <c r="AI7" i="45"/>
  <c r="C210" i="31"/>
  <c r="N139" i="3" l="1"/>
  <c r="AF139" i="3" s="1"/>
  <c r="AG134"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B220" i="31" l="1"/>
  <c r="AI8" i="45"/>
  <c r="C214" i="31"/>
  <c r="C220" i="31"/>
  <c r="BV61" i="3"/>
  <c r="BV60" i="3"/>
  <c r="BV66" i="3"/>
  <c r="BV69" i="3"/>
  <c r="BV65" i="3"/>
  <c r="BV68" i="3"/>
  <c r="BV62" i="3"/>
  <c r="BV59" i="3"/>
  <c r="BV64" i="3"/>
  <c r="BV58" i="3"/>
  <c r="BV67" i="3"/>
  <c r="BV63" i="3"/>
  <c r="D147" i="3"/>
  <c r="AG147" i="3" s="1"/>
  <c r="AA150" i="3"/>
  <c r="H147" i="3"/>
  <c r="AA151" i="3"/>
  <c r="AA152" i="3"/>
  <c r="D143" i="3"/>
  <c r="AG143" i="3" s="1"/>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AJ155" i="3" s="1"/>
  <c r="M139" i="3"/>
  <c r="AA139" i="3" s="1"/>
  <c r="C221" i="31"/>
  <c r="C215" i="31"/>
  <c r="B221" i="31"/>
  <c r="AI20" i="45"/>
  <c r="AJ151" i="3"/>
  <c r="B222" i="31"/>
  <c r="C222" i="31"/>
  <c r="AI32" i="45"/>
  <c r="C216" i="31"/>
  <c r="H139" i="3" l="1"/>
  <c r="AF143" i="3"/>
  <c r="C227" i="31"/>
  <c r="C233" i="31"/>
  <c r="B233" i="31"/>
  <c r="AM37" i="45"/>
  <c r="AQ32" i="45" l="1"/>
  <c r="C244" i="31"/>
  <c r="C237" i="31"/>
  <c r="B244" i="31"/>
  <c r="BL33" i="45"/>
  <c r="BK33" i="45" s="1"/>
  <c r="BJ33" i="45" s="1"/>
  <c r="BI33" i="45" s="1"/>
  <c r="BH33" i="45" s="1"/>
  <c r="BL36" i="45"/>
  <c r="BK36" i="45" s="1"/>
  <c r="BJ36" i="45" s="1"/>
  <c r="BI36" i="45" s="1"/>
  <c r="BH36" i="45" s="1"/>
  <c r="BL31" i="45"/>
  <c r="BK31" i="45" s="1"/>
  <c r="BJ31" i="45" s="1"/>
  <c r="BI31" i="45" s="1"/>
  <c r="BH31" i="45" s="1"/>
  <c r="BL21" i="45"/>
  <c r="BK21" i="45" s="1"/>
  <c r="BJ21" i="45" s="1"/>
  <c r="BI21" i="45" s="1"/>
  <c r="BH21" i="45" s="1"/>
  <c r="BL9" i="45"/>
  <c r="BK9" i="45" s="1"/>
  <c r="BJ9" i="45" s="1"/>
  <c r="BI9" i="45" s="1"/>
  <c r="BH9" i="45" s="1"/>
  <c r="BL43" i="45"/>
  <c r="BK43" i="45" s="1"/>
  <c r="BJ43" i="45" s="1"/>
  <c r="BI43" i="45" s="1"/>
  <c r="BH43" i="45" s="1"/>
  <c r="BL15" i="45"/>
  <c r="BK15" i="45" s="1"/>
  <c r="BJ15" i="45" s="1"/>
  <c r="BI15" i="45" s="1"/>
  <c r="BH15" i="45" s="1"/>
  <c r="BL47" i="45"/>
  <c r="BK47" i="45" s="1"/>
  <c r="BJ47" i="45" s="1"/>
  <c r="BI47" i="45" s="1"/>
  <c r="BH47" i="45" s="1"/>
  <c r="BL8" i="45"/>
  <c r="BK8" i="45" s="1"/>
  <c r="BJ8" i="45" s="1"/>
  <c r="BI8" i="45" s="1"/>
  <c r="BH8" i="45" s="1"/>
  <c r="BL5" i="45"/>
  <c r="BK5" i="45" s="1"/>
  <c r="BJ5" i="45" s="1"/>
  <c r="BI5" i="45" s="1"/>
  <c r="BH5" i="45" s="1"/>
  <c r="BL37" i="45"/>
  <c r="BK37" i="45" s="1"/>
  <c r="BJ37" i="45" s="1"/>
  <c r="BI37" i="45" s="1"/>
  <c r="BH37" i="45" s="1"/>
  <c r="BL49" i="45"/>
  <c r="BK49" i="45" s="1"/>
  <c r="BJ49" i="45" s="1"/>
  <c r="BI49" i="45" s="1"/>
  <c r="BH49" i="45" s="1"/>
  <c r="BL13" i="45"/>
  <c r="BK13" i="45" s="1"/>
  <c r="BJ13" i="45" s="1"/>
  <c r="BI13" i="45" s="1"/>
  <c r="BH13" i="45" s="1"/>
  <c r="BL16" i="45"/>
  <c r="BK16" i="45" s="1"/>
  <c r="BJ16" i="45" s="1"/>
  <c r="BI16" i="45" s="1"/>
  <c r="BH16" i="45" s="1"/>
  <c r="BL44" i="45"/>
  <c r="BK44" i="45" s="1"/>
  <c r="BJ44" i="45" s="1"/>
  <c r="BI44" i="45" s="1"/>
  <c r="BH44" i="45" s="1"/>
  <c r="BL7" i="45"/>
  <c r="BK7" i="45" s="1"/>
  <c r="BJ7" i="45" s="1"/>
  <c r="BI7" i="45" s="1"/>
  <c r="BH7" i="45" s="1"/>
  <c r="BL46" i="45"/>
  <c r="BK46" i="45" s="1"/>
  <c r="BJ46" i="45" s="1"/>
  <c r="BI46" i="45" s="1"/>
  <c r="BH46" i="45" s="1"/>
  <c r="BL27" i="45"/>
  <c r="BK27" i="45" s="1"/>
  <c r="BJ27" i="45" s="1"/>
  <c r="BI27" i="45" s="1"/>
  <c r="BH27" i="45" s="1"/>
  <c r="BL51" i="45"/>
  <c r="BK51" i="45" s="1"/>
  <c r="BJ51" i="45" s="1"/>
  <c r="BI51" i="45" s="1"/>
  <c r="BH51" i="45" s="1"/>
  <c r="BL38" i="45"/>
  <c r="BK38" i="45" s="1"/>
  <c r="BJ38" i="45" s="1"/>
  <c r="BI38" i="45" s="1"/>
  <c r="BH38" i="45" s="1"/>
  <c r="BL6" i="45"/>
  <c r="BK6" i="45" s="1"/>
  <c r="BJ6" i="45" s="1"/>
  <c r="BI6" i="45" s="1"/>
  <c r="BH6" i="45" s="1"/>
  <c r="BL14" i="45"/>
  <c r="BK14" i="45" s="1"/>
  <c r="BJ14" i="45" s="1"/>
  <c r="BI14" i="45" s="1"/>
  <c r="BH14" i="45" s="1"/>
  <c r="BL39" i="45"/>
  <c r="BK39" i="45" s="1"/>
  <c r="BJ39" i="45" s="1"/>
  <c r="BI39" i="45" s="1"/>
  <c r="BH39" i="45" s="1"/>
  <c r="BL35" i="45"/>
  <c r="BK35" i="45" s="1"/>
  <c r="BJ35" i="45" s="1"/>
  <c r="BI35" i="45" s="1"/>
  <c r="BH35" i="45" s="1"/>
  <c r="BL11" i="45"/>
  <c r="BK11" i="45" s="1"/>
  <c r="BJ11" i="45" s="1"/>
  <c r="BI11" i="45" s="1"/>
  <c r="BH11" i="45" s="1"/>
  <c r="BL23" i="45"/>
  <c r="BK23" i="45" s="1"/>
  <c r="BJ23" i="45" s="1"/>
  <c r="BI23" i="45" s="1"/>
  <c r="BH23" i="45" s="1"/>
  <c r="BL29" i="45"/>
  <c r="BK29" i="45" s="1"/>
  <c r="BJ29" i="45" s="1"/>
  <c r="BI29" i="45" s="1"/>
  <c r="BH29" i="45" s="1"/>
  <c r="BL4" i="45"/>
  <c r="BK4" i="45" s="1"/>
  <c r="BJ4" i="45" s="1"/>
  <c r="BI4" i="45" s="1"/>
  <c r="BH4" i="45" s="1"/>
  <c r="BL17" i="45"/>
  <c r="BK17" i="45" s="1"/>
  <c r="BJ17" i="45" s="1"/>
  <c r="BI17" i="45" s="1"/>
  <c r="BH17" i="45" s="1"/>
  <c r="BL40" i="45"/>
  <c r="BK40" i="45" s="1"/>
  <c r="BJ40" i="45" s="1"/>
  <c r="BI40" i="45" s="1"/>
  <c r="BH40" i="45" s="1"/>
  <c r="BL18" i="45"/>
  <c r="BK18" i="45" s="1"/>
  <c r="BJ18" i="45" s="1"/>
  <c r="BI18" i="45" s="1"/>
  <c r="BH18" i="45" s="1"/>
  <c r="BL19" i="45"/>
  <c r="BK19" i="45" s="1"/>
  <c r="BJ19" i="45" s="1"/>
  <c r="BI19" i="45" s="1"/>
  <c r="BH19" i="45" s="1"/>
  <c r="BL34" i="45"/>
  <c r="BK34" i="45" s="1"/>
  <c r="BJ34" i="45" s="1"/>
  <c r="BI34" i="45" s="1"/>
  <c r="BH34" i="45" s="1"/>
  <c r="BL10" i="45"/>
  <c r="BK10" i="45" s="1"/>
  <c r="BJ10" i="45" s="1"/>
  <c r="BI10" i="45" s="1"/>
  <c r="BH10" i="45" s="1"/>
  <c r="BL12" i="45"/>
  <c r="BK12" i="45" s="1"/>
  <c r="BJ12" i="45" s="1"/>
  <c r="BI12" i="45" s="1"/>
  <c r="BH12" i="45" s="1"/>
  <c r="BL32" i="45"/>
  <c r="BK32" i="45" s="1"/>
  <c r="BJ32" i="45" s="1"/>
  <c r="BI32" i="45" s="1"/>
  <c r="BH32" i="45" s="1"/>
  <c r="BL41" i="45"/>
  <c r="BK41" i="45" s="1"/>
  <c r="BJ41" i="45" s="1"/>
  <c r="BI41" i="45" s="1"/>
  <c r="BH41" i="45" s="1"/>
  <c r="BL48" i="45"/>
  <c r="BK48" i="45" s="1"/>
  <c r="BJ48" i="45" s="1"/>
  <c r="BI48" i="45" s="1"/>
  <c r="BH48" i="45" s="1"/>
  <c r="BL30" i="45"/>
  <c r="BK30" i="45" s="1"/>
  <c r="BJ30" i="45" s="1"/>
  <c r="BI30" i="45" s="1"/>
  <c r="BH30" i="45" s="1"/>
  <c r="BL28" i="45"/>
  <c r="BK28" i="45" s="1"/>
  <c r="BJ28" i="45" s="1"/>
  <c r="BI28" i="45" s="1"/>
  <c r="BH28" i="45" s="1"/>
  <c r="BL42" i="45"/>
  <c r="BK42" i="45" s="1"/>
  <c r="BJ42" i="45" s="1"/>
  <c r="BI42" i="45" s="1"/>
  <c r="BH42" i="45" s="1"/>
  <c r="BL24" i="45"/>
  <c r="BK24" i="45" s="1"/>
  <c r="BJ24" i="45" s="1"/>
  <c r="BI24" i="45" s="1"/>
  <c r="BH24" i="45" s="1"/>
  <c r="BL22" i="45"/>
  <c r="BK22" i="45" s="1"/>
  <c r="BJ22" i="45" s="1"/>
  <c r="BI22" i="45" s="1"/>
  <c r="BH22" i="45" s="1"/>
  <c r="BL20" i="45"/>
  <c r="BK20" i="45" s="1"/>
  <c r="BJ20" i="45" s="1"/>
  <c r="BI20" i="45" s="1"/>
  <c r="BH20" i="45" s="1"/>
  <c r="BL50" i="45"/>
  <c r="BK50" i="45" s="1"/>
  <c r="BJ50" i="45" s="1"/>
  <c r="BI50" i="45" s="1"/>
  <c r="BH50" i="45" s="1"/>
  <c r="BL26" i="45"/>
  <c r="BK26" i="45" s="1"/>
  <c r="BJ26" i="45" s="1"/>
  <c r="BI26" i="45" s="1"/>
  <c r="BH26" i="45" s="1"/>
  <c r="BL25" i="45"/>
  <c r="BK25" i="45" s="1"/>
  <c r="BJ25" i="45" s="1"/>
  <c r="BI25" i="45" s="1"/>
  <c r="BH25" i="45" s="1"/>
  <c r="BL45" i="45"/>
  <c r="BK45" i="45" s="1"/>
  <c r="BJ45" i="45" s="1"/>
  <c r="BI45" i="45" s="1"/>
  <c r="BH4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futureMetadata>
  <cellMetadata count="1">
    <bk>
      <rc t="1" v="0"/>
    </bk>
  </cellMetadata>
  <valueMetadata count="54">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<sst xmlns="http://schemas.openxmlformats.org/spreadsheetml/2006/main" count="6764" uniqueCount="1521">
  <si>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</si>
  <si>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</si>
  <si>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</si>
  <si>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</si>
  <si>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</si>
  <si>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</si>
  <si>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</si>
  <si>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</si>
  <si>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</si>
  <si>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</si>
  <si>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</si>
  <si>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</si>
  <si>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</si>
  <si>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</si>
  <si>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</si>
  <si>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</si>
  <si>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</si>
  <si>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</si>
  <si>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</si>
  <si>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</si>
  <si>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</si>
  <si>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</si>
  <si>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</si>
  <si>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</si>
  <si>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</si>
  <si>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</si>
  <si>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</si>
  <si>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</si>
  <si>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</si>
  <si>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</si>
  <si>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</si>
  <si>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</si>
  <si>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</si>
  <si>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</si>
  <si>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</si>
  <si>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</si>
  <si>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</si>
  <si>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</si>
  <si>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</si>
  <si>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</si>
  <si>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</si>
  <si>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</si>
  <si>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</si>
  <si>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</si>
  <si>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</si>
  <si>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</si>
  <si>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</si>
  <si>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</si>
  <si>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</si>
  <si>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</si>
  <si>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</si>
  <si>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</si>
  <si>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</si>
  <si>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</si>
  <si>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</si>
  <si>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</si>
  <si>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</si>
  <si>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</si>
  <si>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</si>
  <si>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</si>
  <si>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</si>
  <si>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</si>
  <si>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</si>
  <si>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</si>
  <si>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</si>
  <si>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</si>
  <si>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</si>
  <si>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</si>
  <si>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</si>
  <si>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</si>
  <si>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</si>
  <si>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</si>
  <si>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</si>
  <si>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</si>
  <si>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</si>
  <si>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</si>
  <si>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</si>
  <si>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</si>
  <si>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</si>
  <si>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</si>
  <si>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</si>
  <si>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</si>
  <si>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</si>
  <si>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</si>
  <si>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</si>
  <si>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</si>
  <si>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</si>
  <si>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</si>
  <si>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</si>
  <si>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</si>
  <si>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</si>
  <si>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</si>
  <si>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</si>
  <si>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</si>
  <si>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</si>
  <si>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</si>
  <si>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</si>
  <si>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</si>
  <si>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</si>
  <si>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</si>
  <si>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</si>
  <si>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</si>
  <si>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</si>
  <si>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</si>
  <si>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</si>
  <si>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</si>
  <si>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</si>
  <si>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</si>
  <si>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</si>
  <si>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</si>
  <si>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</si>
  <si>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</si>
  <si>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</si>
  <si>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</si>
  <si>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</si>
  <si>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</si>
  <si>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</si>
  <si>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</si>
  <si>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</si>
  <si>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</si>
  <si>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</si>
  <si>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</si>
  <si>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</si>
  <si>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</si>
  <si>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</si>
  <si>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</si>
  <si>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</si>
  <si>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</si>
  <si>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</si>
  <si>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</si>
  <si>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</si>
  <si>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</si>
  <si>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</si>
  <si>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</si>
  <si>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</si>
  <si>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</si>
  <si>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</si>
  <si>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</si>
  <si>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</si>
  <si>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</si>
  <si>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</si>
  <si>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</si>
  <si>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</si>
  <si>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</si>
  <si>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</si>
  <si>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</si>
  <si>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</si>
  <si>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</si>
  <si>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</si>
  <si>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</si>
  <si>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</si>
  <si>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</si>
  <si>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</si>
  <si>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</si>
  <si>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</si>
  <si>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</si>
  <si>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</si>
  <si>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</si>
  <si>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</si>
  <si>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</si>
  <si>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</si>
  <si>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</si>
  <si>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</si>
  <si>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</si>
  <si>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</si>
  <si>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</si>
  <si>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</si>
  <si>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</si>
  <si>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</si>
  <si>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</si>
  <si>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</si>
  <si>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</si>
  <si>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</si>
  <si>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</si>
  <si>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</si>
  <si>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</si>
  <si>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</si>
  <si>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</si>
  <si>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</si>
  <si>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</si>
  <si>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</si>
  <si>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</si>
  <si>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</si>
  <si>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</si>
  <si>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</si>
  <si>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</si>
  <si>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</si>
  <si>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</si>
  <si>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</si>
  <si>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</si>
  <si>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</si>
  <si>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</si>
  <si>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</si>
  <si>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</si>
  <si>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</si>
  <si>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</si>
  <si>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</si>
  <si>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</si>
  <si>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</si>
  <si>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</si>
  <si>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</si>
  <si>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</si>
  <si>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</si>
  <si>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</si>
  <si>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</si>
  <si>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</si>
  <si>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</si>
  <si>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</si>
  <si>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</si>
  <si>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</si>
  <si>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</si>
  <si>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</si>
  <si>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</si>
  <si>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</si>
  <si>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</si>
  <si>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</si>
  <si>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</si>
  <si>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</si>
  <si>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</si>
  <si>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</si>
  <si>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</si>
  <si>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</si>
  <si>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</si>
  <si>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</si>
  <si>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</si>
  <si>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</si>
  <si>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</si>
  <si>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</si>
  <si>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</si>
  <si>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</si>
  <si>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</si>
  <si>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</si>
  <si>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</si>
  <si>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</si>
  <si>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</si>
  <si>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</si>
  <si>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</si>
  <si>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</si>
  <si>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</si>
  <si>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</si>
  <si>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</si>
  <si>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</si>
  <si>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</si>
  <si>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</si>
  <si>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</si>
  <si>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</si>
  <si>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</si>
  <si>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</si>
  <si>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</si>
  <si>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</si>
  <si>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</si>
  <si>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</si>
  <si>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</si>
  <si>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</si>
  <si>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</si>
  <si>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</si>
  <si>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</si>
  <si>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</si>
  <si>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</si>
  <si>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</si>
  <si>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</si>
  <si>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</si>
  <si>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</si>
  <si>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</si>
  <si>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</si>
  <si>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</si>
  <si>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</si>
  <si>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</si>
  <si>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</si>
  <si>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</si>
  <si>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</si>
  <si>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</si>
  <si>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</si>
  <si>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</si>
  <si>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</si>
  <si>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</si>
  <si>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</si>
  <si>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</si>
  <si>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</si>
  <si>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</si>
  <si>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</si>
  <si>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</si>
  <si>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</si>
  <si>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</si>
  <si>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</si>
  <si>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</si>
  <si>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</si>
  <si>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</si>
  <si>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</si>
  <si>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</si>
  <si>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</si>
  <si>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</si>
  <si>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</si>
  <si>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</si>
  <si>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</si>
  <si>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</si>
  <si>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</si>
  <si>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</si>
  <si>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</si>
  <si>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</si>
  <si>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</si>
  <si>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</si>
  <si>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</si>
  <si>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</si>
  <si>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</si>
  <si>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</si>
  <si>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</si>
  <si>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</si>
  <si>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</si>
  <si>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</si>
  <si>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</si>
  <si>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</si>
  <si>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</si>
  <si>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</si>
  <si>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</si>
  <si>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</si>
  <si>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</si>
  <si>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</si>
  <si>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</si>
  <si>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</si>
  <si>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</si>
  <si>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</si>
  <si>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</si>
  <si>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</si>
  <si>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</si>
  <si>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</si>
  <si>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</si>
  <si>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</si>
  <si>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</si>
  <si>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</si>
  <si>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</si>
  <si>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</si>
  <si>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</si>
  <si>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</si>
  <si>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</si>
  <si>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</si>
  <si>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</si>
  <si>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</si>
  <si>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</si>
  <si>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</si>
  <si>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</si>
  <si>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</si>
  <si>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</si>
  <si>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</si>
  <si>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</si>
  <si>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</si>
  <si>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</si>
  <si>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</si>
  <si>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</si>
  <si>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</si>
  <si>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</si>
  <si>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</si>
  <si>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</si>
  <si>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</si>
  <si>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</si>
  <si>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</si>
  <si>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</si>
  <si>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</si>
  <si>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</si>
  <si>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</si>
  <si>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</si>
  <si>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</si>
  <si>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</si>
  <si>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</si>
  <si>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</si>
  <si>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</si>
  <si>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</si>
  <si>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</si>
  <si>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</si>
  <si>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</si>
  <si>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</si>
  <si>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</si>
  <si>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</si>
  <si>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</si>
  <si>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</si>
  <si>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</si>
  <si>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</si>
  <si>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</si>
  <si>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</si>
  <si>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</si>
  <si>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</si>
  <si>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</si>
  <si>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</si>
  <si>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</si>
  <si>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</si>
  <si>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</si>
  <si>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</si>
  <si>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</si>
  <si>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</si>
  <si>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</si>
  <si>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</si>
  <si>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</si>
  <si>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</si>
  <si>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</si>
  <si>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</si>
  <si>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</si>
  <si>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</si>
  <si>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</si>
  <si>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</si>
  <si>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</si>
  <si>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</si>
  <si>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</si>
  <si>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</si>
  <si>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</si>
  <si>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</si>
  <si>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</si>
  <si>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</si>
  <si>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</si>
  <si>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</si>
  <si>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</si>
  <si>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</si>
  <si>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</si>
  <si>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</si>
  <si>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</si>
  <si>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</si>
  <si>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</si>
  <si>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</si>
  <si>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</si>
  <si>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</si>
  <si>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</si>
  <si>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</si>
  <si>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</si>
  <si>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</si>
  <si>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</si>
  <si>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</si>
  <si>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</si>
  <si>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</si>
  <si>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</si>
  <si>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</si>
  <si>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</si>
  <si>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</si>
  <si>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</si>
  <si>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</si>
  <si>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</si>
  <si>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</si>
  <si>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</si>
  <si>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</si>
  <si>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</si>
  <si>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</si>
  <si>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</si>
  <si>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</si>
  <si>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</si>
  <si>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</si>
  <si>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</si>
  <si>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</si>
  <si>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</si>
  <si>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</si>
  <si>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</si>
  <si>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</si>
  <si>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</si>
  <si>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</si>
  <si>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</si>
  <si>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</si>
  <si>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</si>
  <si>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</si>
  <si>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</si>
  <si>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</si>
  <si>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</si>
  <si>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</si>
  <si>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</si>
  <si>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</si>
  <si>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</si>
  <si>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</si>
  <si>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</si>
  <si>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</si>
  <si>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</si>
  <si>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</si>
  <si>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</si>
  <si>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</si>
  <si>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</si>
  <si>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</si>
  <si>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</si>
  <si>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</si>
  <si>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</si>
  <si>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</si>
  <si>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</si>
  <si>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</si>
  <si>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</si>
  <si>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</si>
  <si>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</si>
  <si>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</si>
  <si>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</si>
  <si>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</si>
  <si>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</si>
  <si>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</si>
  <si>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</si>
  <si>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</si>
  <si>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</si>
  <si>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</si>
  <si>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</si>
  <si>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</si>
  <si>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</si>
  <si>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</si>
  <si>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</si>
  <si>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</si>
  <si>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</si>
  <si>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</si>
  <si>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</si>
  <si>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</si>
  <si>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</si>
  <si>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</si>
  <si>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</si>
  <si>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</si>
  <si>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</si>
  <si>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</si>
  <si>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</si>
  <si>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</si>
  <si>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</si>
  <si>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</si>
  <si>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</si>
  <si>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</si>
  <si>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</si>
  <si>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</si>
  <si>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</si>
  <si>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</si>
  <si>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</si>
  <si>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</si>
  <si>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</si>
  <si>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</si>
  <si>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</si>
  <si>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</si>
  <si>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</si>
  <si>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</si>
  <si>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</si>
  <si>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</si>
  <si>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</si>
  <si>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</si>
  <si>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</si>
  <si>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</si>
  <si>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</si>
  <si>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</si>
  <si>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</si>
  <si>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</si>
  <si>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</si>
  <si>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</si>
  <si>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</si>
  <si>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</si>
  <si>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</si>
  <si>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</si>
  <si>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</si>
  <si>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</si>
  <si>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</si>
  <si>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</si>
  <si>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</si>
  <si>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</si>
  <si>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</si>
  <si>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</si>
  <si>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</si>
  <si>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</si>
  <si>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</si>
  <si>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</si>
  <si>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</si>
  <si>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</si>
  <si>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</si>
  <si>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</si>
  <si>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</si>
  <si>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</si>
  <si>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</si>
  <si>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</si>
  <si>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</si>
  <si>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</si>
  <si>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</si>
  <si>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</si>
  <si>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</si>
  <si>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</si>
  <si>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</si>
  <si>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</si>
  <si>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</si>
  <si>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</si>
  <si>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</si>
  <si>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</si>
  <si>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</si>
  <si>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</si>
  <si>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</si>
  <si>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</si>
  <si>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</si>
  <si>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</si>
  <si>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</si>
  <si>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</si>
  <si>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</si>
  <si>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</si>
  <si>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</si>
  <si>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</si>
  <si>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</si>
  <si>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</si>
  <si>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</si>
  <si>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</si>
  <si>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</si>
  <si>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</si>
  <si>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</si>
  <si>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</si>
  <si>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</si>
  <si>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</si>
  <si>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</si>
  <si>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</si>
  <si>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</si>
  <si>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</si>
  <si>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</si>
  <si>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</si>
  <si>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</si>
  <si>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</si>
  <si>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</si>
  <si>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</si>
  <si>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</si>
  <si>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</si>
  <si>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</si>
  <si>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</si>
  <si>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</si>
  <si>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</si>
  <si>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</si>
  <si>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</si>
  <si>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</si>
  <si>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</si>
  <si>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</si>
  <si>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</si>
  <si>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</si>
  <si>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</si>
  <si>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</si>
  <si>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</si>
  <si>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</si>
  <si>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</si>
  <si>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</si>
  <si>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</si>
  <si>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</si>
  <si>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</si>
  <si>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</si>
  <si>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</si>
  <si>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</si>
  <si>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</si>
  <si>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</si>
  <si>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</si>
  <si>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</si>
  <si>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</si>
  <si>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</si>
  <si>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</si>
  <si>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</si>
  <si>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</si>
  <si>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</si>
  <si>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</si>
  <si>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</si>
  <si>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</si>
  <si>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</si>
  <si>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</si>
  <si>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</si>
  <si>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</si>
  <si>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</si>
  <si>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</si>
  <si>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</si>
  <si>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</si>
  <si>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</si>
  <si>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</si>
  <si>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</si>
  <si>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</si>
  <si>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</si>
  <si>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</si>
  <si>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</si>
  <si>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</si>
  <si>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</si>
  <si>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</si>
  <si>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</si>
  <si>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</si>
  <si>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</si>
  <si>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</si>
  <si>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</si>
  <si>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</si>
  <si>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</si>
  <si>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</si>
  <si>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</si>
  <si>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</si>
  <si>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</si>
  <si>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</si>
  <si>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</si>
  <si>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</si>
  <si>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</si>
  <si>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</si>
  <si>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</si>
  <si>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</si>
  <si>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</si>
  <si>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</si>
  <si>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</si>
  <si>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</si>
  <si>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</si>
  <si>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</si>
  <si>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</si>
  <si>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</si>
  <si>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</si>
  <si>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</si>
  <si>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</si>
  <si>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</si>
  <si>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</si>
  <si>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</si>
  <si>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</si>
  <si>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</si>
  <si>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</si>
  <si>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</si>
  <si>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</si>
  <si>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</si>
  <si>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</si>
  <si>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</si>
  <si>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</si>
  <si>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</si>
  <si>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</si>
  <si>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</si>
  <si>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</si>
  <si>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</si>
  <si>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</si>
  <si>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</si>
  <si>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</si>
  <si>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</si>
  <si>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</si>
  <si>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</si>
  <si>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</si>
  <si>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</si>
  <si>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</si>
  <si>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</si>
  <si>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</si>
  <si>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</si>
  <si>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</si>
  <si>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</si>
  <si>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</si>
  <si>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</si>
  <si>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</si>
  <si>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</si>
  <si>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</si>
  <si>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</si>
  <si>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</si>
  <si>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</si>
  <si>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</si>
  <si>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</si>
  <si>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</si>
  <si>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</si>
  <si>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</si>
  <si>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</si>
  <si>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</si>
  <si>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</si>
  <si>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</si>
  <si>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</si>
  <si>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</si>
  <si>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</si>
  <si>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</si>
  <si>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</si>
  <si>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</si>
  <si>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</si>
  <si>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</si>
  <si>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</si>
  <si>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</si>
  <si>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</si>
  <si>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</si>
  <si>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</si>
  <si>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</si>
  <si>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</si>
  <si>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</si>
  <si>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</si>
  <si>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</si>
  <si>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</si>
  <si>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</si>
  <si>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</si>
  <si>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</si>
  <si>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</si>
  <si>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</si>
  <si>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</si>
  <si>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</si>
  <si>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</si>
  <si>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</si>
  <si>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</si>
  <si>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</si>
  <si>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</si>
  <si>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</si>
  <si>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</si>
  <si>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</si>
  <si>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</si>
  <si>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</si>
  <si>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</si>
  <si>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</si>
  <si>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</si>
  <si>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</si>
  <si>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</si>
  <si>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</si>
  <si>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</si>
  <si>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</si>
  <si>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</si>
  <si>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</si>
  <si>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</si>
  <si>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</si>
  <si>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</si>
  <si>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</si>
  <si>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</si>
  <si>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</si>
  <si>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</si>
  <si>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</si>
  <si>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</si>
  <si>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</si>
  <si>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</si>
  <si>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</si>
  <si>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</si>
  <si>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</si>
  <si>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</si>
  <si>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</si>
  <si>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</si>
  <si>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</si>
  <si>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</si>
  <si>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</si>
  <si>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</si>
  <si>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</si>
  <si>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</si>
  <si>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</si>
  <si>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</si>
  <si>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</si>
  <si>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</si>
  <si>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</si>
  <si>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</si>
  <si>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</si>
  <si>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</si>
  <si>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</si>
  <si>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</si>
  <si>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</si>
  <si>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</si>
  <si>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</si>
  <si>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</si>
  <si>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</si>
  <si>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</si>
  <si>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</si>
  <si>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</si>
  <si>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</si>
  <si>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</si>
  <si>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</si>
  <si>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</si>
  <si>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</si>
  <si>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</si>
  <si>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</si>
  <si>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</si>
  <si>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</si>
  <si>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</si>
  <si>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</si>
  <si>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</si>
  <si>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</si>
  <si>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</si>
  <si>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</si>
  <si>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</si>
  <si>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</si>
  <si>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</si>
  <si>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</si>
  <si>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</si>
  <si>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</si>
  <si>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</si>
  <si>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</si>
  <si>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</si>
  <si>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</si>
  <si>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</si>
  <si>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</si>
  <si>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</si>
  <si>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</si>
  <si>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</si>
  <si>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</si>
  <si>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</si>
  <si>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</si>
  <si>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</si>
  <si>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</si>
  <si>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</si>
  <si>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</si>
  <si>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</si>
  <si>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</si>
  <si>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</si>
  <si>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</si>
  <si>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</si>
  <si>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</si>
  <si>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</si>
  <si>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</si>
  <si>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</si>
  <si>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</si>
  <si>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</si>
  <si>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</si>
  <si>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</si>
  <si>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</si>
  <si>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</si>
  <si>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</si>
  <si>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</si>
  <si>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</si>
  <si>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</si>
  <si>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</si>
  <si>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</si>
  <si>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</si>
  <si>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</si>
  <si>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</si>
  <si>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</si>
  <si>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</si>
  <si>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</si>
  <si>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</si>
  <si>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</si>
  <si>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</si>
  <si>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</si>
  <si>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</si>
  <si>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</si>
  <si>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</si>
  <si>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</si>
  <si>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</si>
  <si>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</si>
  <si>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</si>
  <si>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</si>
  <si>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</si>
  <si>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</si>
  <si>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</si>
  <si>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</si>
  <si>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</si>
  <si>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</si>
  <si>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</si>
  <si>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</si>
  <si>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</si>
  <si>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</si>
  <si>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</si>
  <si>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</si>
  <si>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</si>
  <si>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</si>
  <si>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</si>
  <si>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</si>
  <si>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</si>
  <si>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</si>
  <si>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</si>
  <si>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</si>
  <si>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</si>
  <si>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</si>
  <si>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</si>
  <si>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</si>
  <si>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</si>
  <si>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</si>
  <si>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</si>
  <si>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</si>
  <si>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</si>
  <si>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</si>
  <si>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</si>
  <si>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</si>
  <si>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</si>
  <si>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</si>
  <si>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</si>
  <si>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</si>
  <si>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</si>
  <si>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</si>
  <si>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</si>
  <si>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</si>
  <si>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</si>
  <si>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</si>
  <si>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</si>
  <si>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</si>
  <si>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</si>
  <si>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</si>
  <si>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</si>
  <si>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</si>
  <si>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</si>
  <si>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</si>
  <si>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</si>
  <si>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</si>
  <si>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</si>
  <si>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</si>
  <si>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</si>
  <si>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</si>
  <si>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</si>
  <si>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</si>
  <si>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</si>
  <si>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</si>
  <si>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</si>
  <si>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</si>
  <si>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</si>
  <si>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</si>
  <si>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</si>
  <si>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</si>
  <si>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</si>
  <si>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</si>
  <si>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</si>
  <si>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</si>
  <si>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</si>
  <si>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</si>
  <si>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</si>
  <si>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</si>
  <si>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</si>
  <si>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</si>
  <si>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</si>
  <si>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</si>
  <si>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</si>
  <si>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</si>
  <si>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</si>
  <si>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</si>
  <si>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</si>
  <si>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</si>
  <si>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</si>
  <si>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</si>
  <si>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</si>
  <si>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</si>
  <si>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</si>
  <si>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</si>
  <si>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</si>
  <si>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</si>
  <si>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</si>
  <si>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</si>
  <si>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</si>
  <si>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</si>
  <si>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</si>
  <si>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</si>
  <si>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</si>
  <si>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</si>
  <si>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</si>
  <si>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</si>
  <si>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</si>
  <si>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</si>
  <si>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</si>
  <si>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</si>
  <si>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</si>
  <si>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</si>
  <si>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</si>
  <si>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</si>
  <si>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</si>
  <si>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</si>
  <si>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</si>
  <si>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</si>
  <si>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</si>
  <si>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</si>
  <si>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</si>
  <si>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</si>
  <si>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</si>
  <si>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</si>
  <si>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</si>
  <si>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</si>
  <si>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</si>
  <si>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</si>
  <si>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</si>
  <si>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</si>
  <si>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</si>
  <si>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</si>
  <si>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</si>
  <si>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</si>
  <si>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</si>
  <si>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</si>
  <si>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</si>
  <si>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</si>
  <si>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</si>
  <si>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</si>
  <si>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</si>
  <si>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</si>
  <si>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</si>
  <si>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</si>
  <si>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</si>
  <si>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</si>
  <si>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</si>
  <si>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</si>
  <si>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</si>
  <si>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</si>
  <si>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</si>
  <si>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</si>
  <si>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</si>
  <si>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</si>
  <si>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</si>
  <si>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</si>
  <si>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</si>
  <si>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</si>
  <si>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</si>
  <si>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</si>
  <si>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</si>
  <si>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</si>
  <si>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</si>
  <si>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</si>
  <si>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</si>
  <si>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</si>
  <si>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</si>
  <si>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</si>
  <si>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</si>
  <si>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</si>
  <si>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</si>
  <si>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</si>
  <si>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</si>
  <si>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</si>
  <si>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</si>
  <si>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</si>
  <si>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</si>
  <si>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</si>
  <si>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</si>
  <si>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</si>
  <si>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</si>
  <si>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</si>
  <si>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</si>
  <si>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</si>
  <si>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</si>
  <si>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</si>
  <si>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</si>
  <si>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</si>
  <si>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</si>
  <si>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</si>
  <si>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</si>
  <si>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</si>
  <si>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</si>
  <si>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</si>
  <si>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</si>
  <si>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</si>
  <si>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</si>
  <si>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</si>
  <si>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</si>
  <si>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</si>
  <si>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</si>
  <si>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</si>
  <si>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</si>
  <si>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</si>
  <si>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</si>
  <si>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</si>
  <si>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</si>
  <si>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</si>
  <si>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</si>
  <si>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</si>
  <si>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</si>
  <si>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</si>
  <si>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</si>
  <si>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</si>
  <si>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</si>
  <si>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</si>
  <si>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</si>
  <si>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</si>
  <si>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</si>
  <si>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</si>
  <si>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</si>
  <si>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</si>
  <si>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</si>
  <si>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</si>
  <si>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</si>
  <si>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</si>
  <si>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</si>
  <si>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</si>
  <si>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</si>
  <si>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</si>
  <si>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</si>
  <si>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</si>
  <si>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</si>
  <si>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</si>
  <si>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</si>
  <si>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</si>
  <si>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</si>
  <si>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</si>
  <si>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</si>
  <si>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</si>
  <si>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</si>
  <si>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</si>
  <si>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</si>
  <si>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</si>
  <si>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</si>
  <si>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</si>
  <si>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</si>
  <si>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</si>
  <si>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</si>
  <si>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</si>
  <si>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</si>
  <si>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</si>
  <si>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</si>
  <si>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</si>
  <si>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</si>
  <si>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</si>
  <si>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</si>
  <si>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</si>
  <si>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</si>
  <si>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</si>
  <si>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</si>
  <si>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</si>
  <si>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</si>
  <si>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</si>
  <si>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</si>
  <si>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</si>
  <si>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</si>
  <si>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</si>
  <si>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</si>
  <si>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</si>
  <si>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</si>
  <si>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</si>
  <si>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</si>
  <si>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</si>
  <si>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</si>
  <si>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</si>
  <si>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</si>
  <si>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</si>
  <si>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</si>
  <si>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</si>
  <si>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</si>
  <si>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</si>
  <si>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</si>
  <si>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</si>
  <si>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</si>
  <si>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</si>
  <si>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</si>
  <si>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</si>
  <si>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</si>
  <si>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</si>
  <si>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</si>
  <si>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</si>
  <si>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</si>
  <si>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</si>
  <si>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</si>
  <si>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</si>
  <si>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</si>
  <si>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</si>
  <si>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</si>
  <si>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</si>
  <si>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</si>
  <si>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</si>
  <si>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</si>
  <si>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</si>
  <si>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</si>
  <si>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</si>
  <si>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</si>
  <si>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</si>
  <si>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</si>
  <si>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</si>
  <si>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</si>
  <si>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</si>
  <si>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</si>
  <si>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</si>
  <si>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</si>
  <si>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</si>
  <si>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</si>
  <si>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</si>
  <si>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</si>
  <si>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</si>
  <si>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</si>
  <si>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</si>
  <si>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</si>
  <si>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</si>
  <si>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</si>
  <si>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</si>
  <si>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</si>
  <si>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</si>
  <si>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</si>
  <si>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</si>
  <si>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</si>
  <si>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</si>
  <si>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</si>
  <si>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</si>
  <si>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</si>
  <si>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</si>
  <si>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</si>
  <si>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</si>
  <si>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</si>
  <si>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</si>
  <si>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</si>
  <si>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</si>
  <si>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</si>
  <si>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</si>
  <si>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</si>
  <si>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</si>
  <si>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</si>
  <si>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</si>
  <si>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</si>
  <si>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</si>
  <si>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</si>
  <si>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</si>
  <si>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</si>
  <si>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</si>
  <si>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</si>
  <si>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</si>
  <si>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</si>
  <si>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</si>
  <si>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</si>
  <si>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</si>
  <si>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</si>
  <si>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</si>
  <si>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</si>
  <si>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</si>
  <si>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</si>
  <si>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</si>
  <si>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</si>
  <si>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</si>
  <si>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</si>
  <si>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</si>
  <si>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</si>
  <si>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</si>
  <si>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</si>
  <si>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</si>
  <si>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</si>
  <si>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</si>
  <si>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</si>
  <si>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</si>
  <si>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</si>
  <si>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</si>
  <si>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</si>
  <si>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</si>
  <si>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</si>
  <si>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</si>
  <si>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</si>
  <si>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</si>
  <si>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</si>
  <si>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</si>
  <si>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</si>
  <si>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</si>
  <si>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</si>
  <si>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</si>
  <si>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</si>
  <si>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</si>
  <si>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</si>
  <si>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</si>
  <si>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</si>
  <si>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</si>
  <si>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</si>
  <si>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</si>
  <si>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</si>
  <si>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</si>
  <si>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</si>
  <si>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</si>
  <si>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</si>
  <si>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</si>
  <si>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</si>
  <si>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</si>
  <si>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</si>
  <si>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</si>
  <si>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</si>
  <si>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</si>
  <si>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</si>
  <si>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</si>
  <si>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</si>
  <si>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</si>
  <si>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</si>
  <si>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</si>
  <si>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</si>
  <si>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</si>
  <si>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</si>
  <si>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</si>
  <si>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</si>
  <si>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</si>
  <si>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</si>
  <si>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</si>
  <si>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</si>
  <si>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</si>
  <si>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</si>
  <si>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</si>
  <si>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</si>
  <si>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</si>
  <si>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</si>
  <si>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</si>
  <si>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</si>
  <si>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</si>
  <si>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</si>
  <si>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</si>
  <si>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</si>
  <si>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</si>
  <si>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</si>
  <si>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</si>
  <si>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</si>
  <si>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</si>
  <si>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</si>
  <si>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</si>
  <si>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</si>
  <si>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</si>
  <si>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</si>
  <si>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</si>
  <si>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</si>
  <si>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</si>
  <si>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</si>
  <si>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</si>
  <si>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</si>
  <si>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</si>
  <si>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</si>
  <si>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</si>
  <si>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</si>
  <si>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</si>
  <si>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</si>
  <si>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</si>
  <si>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</si>
  <si>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</si>
  <si>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</si>
  <si>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</si>
  <si>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</si>
  <si>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</si>
  <si>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</si>
  <si>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</si>
  <si>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</si>
  <si>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</si>
  <si>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</si>
  <si>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</si>
  <si>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</si>
  <si>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</si>
  <si>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</si>
  <si>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</si>
  <si>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</si>
  <si>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</si>
  <si>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</si>
  <si>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</si>
  <si>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</si>
  <si>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</si>
  <si>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</si>
  <si>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</si>
  <si>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</si>
  <si>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</si>
  <si>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</si>
  <si>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</si>
  <si>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</si>
  <si>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</si>
  <si>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</si>
  <si>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</si>
  <si>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</si>
  <si>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</si>
  <si>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</si>
  <si>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</si>
  <si>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</si>
  <si>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</si>
  <si>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</si>
  <si>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</si>
  <si>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</si>
  <si>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</si>
  <si>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</si>
  <si>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</si>
  <si>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</si>
  <si>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</si>
  <si>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</si>
  <si>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</si>
  <si>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</si>
  <si>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</si>
  <si>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</si>
  <si>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</si>
  <si>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</si>
  <si>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</si>
  <si>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</si>
  <si>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</si>
  <si>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</si>
  <si>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</si>
  <si>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</si>
  <si>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</si>
  <si>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</si>
  <si>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</si>
  <si>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</si>
  <si>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</si>
  <si>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</si>
  <si>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</si>
  <si>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</si>
  <si>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</si>
  <si>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</si>
  <si>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</si>
  <si>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</si>
  <si>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</si>
  <si>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</si>
  <si>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</si>
  <si>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</si>
  <si>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</si>
  <si>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</si>
  <si>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</si>
  <si>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</si>
  <si>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</si>
  <si>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</si>
  <si>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</si>
  <si>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</si>
  <si>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</si>
  <si>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</si>
  <si>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</si>
  <si>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</si>
  <si>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</si>
  <si>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</si>
  <si>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</si>
  <si>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</si>
  <si>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</si>
  <si>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</si>
  <si>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</si>
  <si>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</si>
  <si>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</si>
  <si>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</si>
  <si>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</si>
  <si>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</si>
  <si>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</si>
  <si>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</si>
  <si>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</si>
  <si>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</si>
  <si>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</si>
  <si>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</si>
  <si>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</si>
  <si>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</si>
  <si>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</si>
  <si>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</si>
  <si>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</si>
  <si>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</si>
  <si>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</si>
  <si>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</si>
  <si>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</si>
  <si>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</si>
  <si>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</si>
  <si>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</si>
  <si>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</si>
  <si>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</si>
  <si>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</si>
  <si>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</si>
  <si>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</si>
  <si>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</si>
  <si>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</si>
  <si>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</si>
  <si>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</si>
  <si>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</si>
  <si>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</si>
  <si>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</si>
  <si>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</si>
  <si>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</si>
  <si>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</si>
  <si>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</si>
  <si>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</si>
  <si>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</si>
  <si>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</si>
  <si>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</si>
  <si>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</si>
  <si>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</si>
  <si>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</si>
  <si>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</si>
  <si>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</si>
  <si>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</si>
  <si>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</si>
  <si>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</si>
  <si>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</si>
  <si>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</si>
  <si>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</si>
  <si>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</si>
  <si>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</si>
  <si>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</si>
  <si>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</si>
  <si>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</si>
  <si>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</si>
  <si>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</si>
  <si>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</si>
  <si>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</si>
  <si>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</si>
  <si>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</si>
  <si>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Julian Roes</t>
  </si>
  <si>
    <t>Harry Kane</t>
  </si>
  <si>
    <t>Kylian Mbappé</t>
  </si>
  <si>
    <t>Ousmane Dembélé</t>
  </si>
  <si>
    <t>Bruno Fernandes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</si>
</sst>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10.png"/><Relationship Id="rId6" Type="http://schemas.openxmlformats.org/officeDocument/2006/relationships/image" Target="../media/image6.png"/></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4">
  <rv s="0">
    <v>0</v>
    <v>8</v>
    <v>1</v>
    <v>1</v>
  </rv>
  <rv s="0">
    <v>0</v>
    <v>8</v>
    <v>2</v>
    <v>1</v>
  </rv>
  <rv s="1">
    <v>26</v>
    <v>5</v>
  </rv>
  <rv s="1">
    <v>48</v>
    <v>6</v>
  </rv>
  <rv s="1">
    <v>49</v>
    <v>5</v>
  </rv>
  <rv s="1">
    <v>50</v>
    <v>5</v>
  </rv>
  <rv s="1">
    <v>16</v>
    <v>5</v>
  </rv>
  <rv s="1">
    <v>30</v>
    <v>5</v>
  </rv>
  <rv s="1">
    <v>37</v>
    <v>5</v>
  </rv>
  <rv s="1">
    <v>36</v>
    <v>5</v>
  </rv>
  <rv s="1">
    <v>14</v>
    <v>5</v>
  </rv>
  <rv s="1">
    <v>38</v>
    <v>5</v>
  </rv>
  <rv s="1">
    <v>24</v>
    <v>5</v>
  </rv>
  <rv s="1">
    <v>8</v>
    <v>5</v>
  </rv>
  <rv s="1">
    <v>29</v>
    <v>5</v>
  </rv>
  <rv s="1">
    <v>4</v>
    <v>5</v>
  </rv>
  <rv s="1">
    <v>6</v>
    <v>5</v>
  </rv>
  <rv s="1">
    <v>43</v>
    <v>5</v>
  </rv>
  <rv s="1">
    <v>2</v>
    <v>5</v>
  </rv>
  <rv s="1">
    <v>18</v>
    <v>5</v>
  </rv>
  <rv s="1">
    <v>45</v>
    <v>5</v>
  </rv>
  <rv s="1">
    <v>17</v>
    <v>5</v>
  </rv>
  <rv s="1">
    <v>19</v>
    <v>5</v>
  </rv>
  <rv s="1">
    <v>25</v>
    <v>5</v>
  </rv>
  <rv s="1">
    <v>11</v>
    <v>5</v>
  </rv>
  <rv s="1">
    <v>28</v>
    <v>5</v>
  </rv>
  <rv s="1">
    <v>12</v>
    <v>5</v>
  </rv>
  <rv s="1">
    <v>32</v>
    <v>5</v>
  </rv>
  <rv s="1">
    <v>46</v>
    <v>5</v>
  </rv>
  <rv s="1">
    <v>10</v>
    <v>5</v>
  </rv>
  <rv s="1">
    <v>44</v>
    <v>5</v>
  </rv>
  <rv s="1">
    <v>26</v>
    <v>4</v>
  </rv>
  <rv s="1">
    <v>21</v>
    <v>5</v>
  </rv>
  <rv s="1">
    <v>39</v>
    <v>5</v>
  </rv>
  <rv s="1">
    <v>9</v>
    <v>5</v>
  </rv>
  <rv s="1">
    <v>0</v>
    <v>5</v>
  </rv>
  <rv s="1">
    <v>35</v>
    <v>5</v>
  </rv>
  <rv s="1">
    <v>27</v>
    <v>5</v>
  </rv>
  <rv s="1">
    <v>20</v>
    <v>5</v>
  </rv>
  <rv s="1">
    <v>47</v>
    <v>5</v>
  </rv>
  <rv s="1">
    <v>13</v>
    <v>5</v>
  </rv>
  <rv s="1">
    <v>40</v>
    <v>5</v>
  </rv>
  <rv s="1">
    <v>33</v>
    <v>5</v>
  </rv>
  <rv s="1">
    <v>1</v>
    <v>5</v>
  </rv>
  <rv s="1">
    <v>7</v>
    <v>5</v>
  </rv>
  <rv s="1">
    <v>23</v>
    <v>5</v>
  </rv>
  <rv s="1">
    <v>31</v>
    <v>5</v>
  </rv>
  <rv s="1">
    <v>42</v>
    <v>5</v>
  </rv>
  <rv s="2">
    <v>41</v>
    <v>5</v>
    <v>Bandera de República Democrática del Congo</v>
  </rv>
  <rv s="2">
    <v>34</v>
    <v>5</v>
    <v>Bandera de Irak</v>
  </rv>
  <rv s="1">
    <v>5</v>
    <v>5</v>
  </rv>
  <rv s="1">
    <v>22</v>
    <v>5</v>
  </rv>
  <rv s="1">
    <v>15</v>
    <v>5</v>
  </rv>
  <rv s="1">
    <v>3</v>
    <v>5</v>
  </rv>
</rvData>
</file>

<file path=xl/richData/rdrichvaluestructure.xml><?xml version="1.0" encoding="utf-8"?>
<rvStructures xmlns="http://schemas.microsoft.com/office/spreadsheetml/2017/richdata" count="3">
  <s t="_error">
    <k n="colOffset" t="i"/>
    <k n="errorType" t="i"/>
    <k n="rwOffset" t="i"/>
    <k n="subType" t="i"/>
  </s>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6" dataDxfId="5">
  <sortState xmlns:xlrd2="http://schemas.microsoft.com/office/spreadsheetml/2017/richdata2" ref="A2:D13">
    <sortCondition ref="D2:D13"/>
  </sortState>
  <tableColumns count="4">
    <tableColumn id="1" xr3:uid="{00000000-0010-0000-0B00-000001000000}" name="Num" dataDxfId="4">
      <calculatedColumnFormula>NOT(ISERROR(VLOOKUP(Equipos!$B2,#REF!,1,FALSE)))</calculatedColumnFormula>
    </tableColumn>
    <tableColumn id="2" xr3:uid="{00000000-0010-0000-0B00-000002000000}" name="NombreEquipo" dataDxfId="3">
      <calculatedColumnFormula>+INDEX(Idiomas!$D$202:$D$249,MATCH(T_Equipos[[#This Row],[Num]],Idiomas!$C$202:$C$249,0))</calculatedColumnFormula>
    </tableColumn>
    <tableColumn id="4" xr3:uid="{00000000-0010-0000-0B00-000004000000}" name="Grupo" dataDxfId="2"/>
    <tableColumn id="3" xr3:uid="{00000000-0010-0000-0B00-000003000000}" name="Rank" dataDxfId="1"/>
  </tableColumns>
  <tableStyleInfo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5"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45"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8" t="s">
        <v>0</v>
      </c>
      <c r="X4" s="24">
        <f ca="1">Horarios!C4</f>
        <v>46184.875</v>
      </c>
      <c r="Y4" s="25">
        <f ca="1">Horarios!C4</f>
        <v>46184.875</v>
      </c>
      <c r="Z4" s="26" t="str">
        <f>Idiomas!D61</f>
        <v>R1</v>
      </c>
      <c r="AA4" s="27" t="str">
        <f ca="1">+A5</f>
        <v>Mexico</v>
      </c>
      <c r="AB4" s="49" t="str" cm="1">
        <f t="array" aca="1" ref="AB4" ca="1">Ver_flag_local</f>
        <v/>
      </c>
      <c r="AC4" s="50">
        <v>2</v>
      </c>
      <c r="AD4" s="51">
        <v>0</v>
      </c>
      <c r="AE4" s="595" t="str" cm="1">
        <f t="array" aca="1" ref="AE4" ca="1">Ver_flag_visit</f>
        <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8"/>
      <c r="X5" s="24">
        <f ca="1">Horarios!C5</f>
        <v>46185.166666666664</v>
      </c>
      <c r="Y5" s="25">
        <f ca="1">Horarios!C5</f>
        <v>46185.166666666664</v>
      </c>
      <c r="Z5" s="26" t="str">
        <f>$Z$4</f>
        <v>R1</v>
      </c>
      <c r="AA5" s="27" t="str">
        <f ca="1">A7</f>
        <v>South Korea</v>
      </c>
      <c r="AB5" s="49" t="str" cm="1">
        <f t="array" aca="1" ref="AB5" ca="1">Ver_flag_local</f>
        <v/>
      </c>
      <c r="AC5" s="50">
        <v>1</v>
      </c>
      <c r="AD5" s="51">
        <v>0</v>
      </c>
      <c r="AE5" s="595" t="str" cm="1">
        <f t="array" aca="1" ref="AE5" ca="1">Ver_flag_visit</f>
        <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8"/>
      <c r="X6" s="24">
        <f ca="1">Horarios!C6</f>
        <v>46191.75</v>
      </c>
      <c r="Y6" s="25">
        <f ca="1">Horarios!C6</f>
        <v>46191.75</v>
      </c>
      <c r="Z6" s="26" t="str">
        <f>Idiomas!D62</f>
        <v>R2</v>
      </c>
      <c r="AA6" s="27" t="str">
        <f ca="1">A8</f>
        <v>Czech Republic</v>
      </c>
      <c r="AB6" s="49" t="str" cm="1">
        <f t="array" aca="1" ref="AB6" ca="1">Ver_flag_local</f>
        <v/>
      </c>
      <c r="AC6" s="50">
        <v>2</v>
      </c>
      <c r="AD6" s="51">
        <v>0</v>
      </c>
      <c r="AE6" s="595" t="str" cm="1">
        <f t="array" aca="1" ref="AE6" ca="1">Ver_flag_visit</f>
        <v/>
      </c>
      <c r="AF6" s="32" t="str">
        <f ca="1">A6</f>
        <v>South Africa</v>
      </c>
      <c r="AG6" s="323">
        <f t="shared" si="13"/>
        <v>1</v>
      </c>
      <c r="AH6" s="195">
        <v>25</v>
      </c>
      <c r="AI6" s="181" t="str">
        <f>AJ6&amp;$B$4</f>
        <v>1A</v>
      </c>
      <c r="AJ6" s="40">
        <v>1</v>
      </c>
      <c r="AK6" s="597" t="str" cm="1">
        <f t="array" aca="1" ref="AK6" ca="1">Ver_flag_visit</f>
        <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5</v>
      </c>
      <c r="AS6" s="36">
        <f t="shared" ca="1" si="15"/>
        <v>1</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1</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8"/>
      <c r="X7" s="24">
        <f ca="1">Horarios!C7</f>
        <v>46192.125</v>
      </c>
      <c r="Y7" s="25">
        <f ca="1">Horarios!C7</f>
        <v>46192.125</v>
      </c>
      <c r="Z7" s="26" t="str">
        <f>$Z$6</f>
        <v>R2</v>
      </c>
      <c r="AA7" s="27" t="str">
        <f ca="1">A5</f>
        <v>Mexico</v>
      </c>
      <c r="AB7" s="49" t="str" cm="1">
        <f t="array" aca="1" ref="AB7" ca="1">Ver_flag_local</f>
        <v/>
      </c>
      <c r="AC7" s="50">
        <v>1</v>
      </c>
      <c r="AD7" s="51">
        <v>0</v>
      </c>
      <c r="AE7" s="595" t="str" cm="1">
        <f t="array" aca="1" ref="AE7" ca="1">Ver_flag_visit</f>
        <v/>
      </c>
      <c r="AF7" s="32" t="str">
        <f ca="1">A7</f>
        <v>South Korea</v>
      </c>
      <c r="AG7" s="323">
        <f t="shared" si="13"/>
        <v>1</v>
      </c>
      <c r="AH7" s="195">
        <v>28</v>
      </c>
      <c r="AI7" s="181" t="str">
        <f>AJ7&amp;$B$4</f>
        <v>2A</v>
      </c>
      <c r="AJ7" s="42">
        <v>2</v>
      </c>
      <c r="AK7" s="598" t="str" cm="1">
        <f t="array" aca="1" ref="AK7" ca="1">Ver_flag_visit</f>
        <v/>
      </c>
      <c r="AL7" s="37" t="str">
        <f ca="1">IFERROR(INDEX($BD$6:$BD$53,MATCH(AI7,$BN$6:$BN$53,0)),"")</f>
        <v>South Korea</v>
      </c>
      <c r="AM7" s="38">
        <f t="shared" ca="1" si="15"/>
        <v>6</v>
      </c>
      <c r="AN7" s="39">
        <f t="shared" ca="1" si="15"/>
        <v>3</v>
      </c>
      <c r="AO7" s="39">
        <f t="shared" ca="1" si="15"/>
        <v>2</v>
      </c>
      <c r="AP7" s="39">
        <f t="shared" ca="1" si="15"/>
        <v>0</v>
      </c>
      <c r="AQ7" s="39">
        <f t="shared" ca="1" si="15"/>
        <v>1</v>
      </c>
      <c r="AR7" s="39">
        <f t="shared" ca="1" si="15"/>
        <v>3</v>
      </c>
      <c r="AS7" s="39">
        <f t="shared" ca="1" si="15"/>
        <v>1</v>
      </c>
      <c r="AT7" s="43">
        <f t="shared" ca="1" si="15"/>
        <v>2</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6</v>
      </c>
      <c r="BL7" s="16">
        <f t="shared" ref="BL7:BL53" ca="1" si="42">+BJ7-BK7</f>
        <v>-6</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8"/>
      <c r="X8" s="24">
        <f ca="1">Horarios!C8</f>
        <v>46198.125</v>
      </c>
      <c r="Y8" s="25">
        <f ca="1">Horarios!C8</f>
        <v>46198.125</v>
      </c>
      <c r="Z8" s="26" t="str">
        <f>Idiomas!D63</f>
        <v>R3</v>
      </c>
      <c r="AA8" s="27" t="str">
        <f ca="1">A8</f>
        <v>Czech Republic</v>
      </c>
      <c r="AB8" s="49" t="str" cm="1">
        <f t="array" aca="1" ref="AB8" ca="1">Ver_flag_local</f>
        <v/>
      </c>
      <c r="AC8" s="50">
        <v>1</v>
      </c>
      <c r="AD8" s="51">
        <v>2</v>
      </c>
      <c r="AE8" s="595" t="str" cm="1">
        <f t="array" aca="1" ref="AE8" ca="1">Ver_flag_visit</f>
        <v/>
      </c>
      <c r="AF8" s="32" t="str">
        <f ca="1">A5</f>
        <v>Mexico</v>
      </c>
      <c r="AG8" s="323">
        <f t="shared" si="13"/>
        <v>1</v>
      </c>
      <c r="AH8" s="195">
        <v>53</v>
      </c>
      <c r="AI8" s="181" t="str">
        <f>AJ8&amp;$B$4</f>
        <v>3A</v>
      </c>
      <c r="AJ8" s="42">
        <v>3</v>
      </c>
      <c r="AK8" s="598" t="str" cm="1">
        <f t="array" aca="1" ref="AK8" ca="1">Ver_flag_visit</f>
        <v/>
      </c>
      <c r="AL8" s="37" t="str">
        <f ca="1">IFERROR(INDEX($BD$6:$BD$53,MATCH(AI8,$BN$6:$BN$53,0)),"")</f>
        <v>Czech Republic</v>
      </c>
      <c r="AM8" s="38">
        <f t="shared" ca="1" si="15"/>
        <v>3</v>
      </c>
      <c r="AN8" s="39">
        <f t="shared" ca="1" si="15"/>
        <v>3</v>
      </c>
      <c r="AO8" s="39">
        <f t="shared" ca="1" si="15"/>
        <v>1</v>
      </c>
      <c r="AP8" s="39">
        <f t="shared" ca="1" si="15"/>
        <v>0</v>
      </c>
      <c r="AQ8" s="39">
        <f t="shared" ca="1" si="15"/>
        <v>2</v>
      </c>
      <c r="AR8" s="39">
        <f t="shared" ca="1" si="15"/>
        <v>3</v>
      </c>
      <c r="AS8" s="39">
        <f t="shared" ca="1" si="15"/>
        <v>3</v>
      </c>
      <c r="AT8" s="43">
        <f t="shared" ca="1" si="15"/>
        <v>0</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6</v>
      </c>
      <c r="BF8" s="16">
        <f t="shared" ca="1" si="41"/>
        <v>3</v>
      </c>
      <c r="BG8" s="16">
        <f t="shared" ca="1" si="17"/>
        <v>2</v>
      </c>
      <c r="BH8" s="16">
        <f t="shared" ca="1" si="18"/>
        <v>0</v>
      </c>
      <c r="BI8" s="16">
        <f t="shared" ca="1" si="19"/>
        <v>1</v>
      </c>
      <c r="BJ8" s="16">
        <f t="shared" ca="1" si="20"/>
        <v>3</v>
      </c>
      <c r="BK8" s="16">
        <f t="shared" ca="1" si="21"/>
        <v>1</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6</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str" cm="1">
        <f t="array" aca="1" ref="AB9" ca="1">Ver_flag_local</f>
        <v/>
      </c>
      <c r="AC9" s="53">
        <v>0</v>
      </c>
      <c r="AD9" s="54">
        <v>2</v>
      </c>
      <c r="AE9" s="596" t="str" cm="1">
        <f t="array" aca="1" ref="AE9" ca="1">Ver_flag_visit</f>
        <v/>
      </c>
      <c r="AF9" s="33" t="str">
        <f ca="1">A7</f>
        <v>South Korea</v>
      </c>
      <c r="AG9" s="323">
        <f t="shared" si="13"/>
        <v>1</v>
      </c>
      <c r="AH9" s="195">
        <v>54</v>
      </c>
      <c r="AI9" s="181" t="str">
        <f>AJ9&amp;$B$4</f>
        <v>4A</v>
      </c>
      <c r="AJ9" s="44">
        <v>4</v>
      </c>
      <c r="AK9" s="599" t="str" cm="1">
        <f t="array" aca="1" ref="AK9" ca="1">Ver_flag_visit</f>
        <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6</v>
      </c>
      <c r="AT9" s="48">
        <f t="shared" ca="1" si="15"/>
        <v>-6</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3</v>
      </c>
      <c r="BF9" s="16">
        <f t="shared" ca="1" si="41"/>
        <v>3</v>
      </c>
      <c r="BG9" s="16">
        <f t="shared" ca="1" si="17"/>
        <v>1</v>
      </c>
      <c r="BH9" s="16">
        <f t="shared" ca="1" si="18"/>
        <v>0</v>
      </c>
      <c r="BI9" s="16">
        <f t="shared" ca="1" si="19"/>
        <v>2</v>
      </c>
      <c r="BJ9" s="16">
        <f t="shared" ca="1" si="20"/>
        <v>3</v>
      </c>
      <c r="BK9" s="16">
        <f t="shared" ca="1" si="21"/>
        <v>3</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3</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1</v>
      </c>
      <c r="BK11" s="16">
        <f t="shared" ca="1" si="21"/>
        <v>4</v>
      </c>
      <c r="BL11" s="16">
        <f t="shared" ca="1" si="42"/>
        <v>-3</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70" t="s">
        <v>1</v>
      </c>
      <c r="X12" s="24">
        <f ca="1">Horarios!C12</f>
        <v>46185.875</v>
      </c>
      <c r="Y12" s="25">
        <f ca="1">Horarios!C12</f>
        <v>46185.875</v>
      </c>
      <c r="Z12" s="26" t="str">
        <f>$Z$4</f>
        <v>R1</v>
      </c>
      <c r="AA12" s="27" t="str">
        <f ca="1">A13</f>
        <v>Canada</v>
      </c>
      <c r="AB12" s="49" t="str" cm="1">
        <f t="array" aca="1" ref="AB12" ca="1">Ver_flag_local</f>
        <v/>
      </c>
      <c r="AC12" s="50">
        <v>2</v>
      </c>
      <c r="AD12" s="51">
        <v>0</v>
      </c>
      <c r="AE12" s="595" t="str" cm="1">
        <f t="array" aca="1" ref="AE12" ca="1">Ver_flag_visit</f>
        <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str" cm="1">
        <f t="array" aca="1" ref="AB13" ca="1">Ver_flag_local</f>
        <v/>
      </c>
      <c r="AC13" s="50">
        <v>0</v>
      </c>
      <c r="AD13" s="51">
        <v>2</v>
      </c>
      <c r="AE13" s="595" t="str" cm="1">
        <f t="array" aca="1" ref="AE13" ca="1">Ver_flag_visit</f>
        <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1</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70"/>
      <c r="X14" s="24">
        <f ca="1">Horarios!C14</f>
        <v>46191.875</v>
      </c>
      <c r="Y14" s="25">
        <f ca="1">Horarios!C14</f>
        <v>46191.875</v>
      </c>
      <c r="Z14" s="26" t="str">
        <f>$Z$6</f>
        <v>R2</v>
      </c>
      <c r="AA14" s="27" t="str">
        <f ca="1">A16</f>
        <v>Switzerland</v>
      </c>
      <c r="AB14" s="49" t="str" cm="1">
        <f t="array" aca="1" ref="AB14" ca="1">Ver_flag_local</f>
        <v/>
      </c>
      <c r="AC14" s="50">
        <v>2</v>
      </c>
      <c r="AD14" s="51">
        <v>0</v>
      </c>
      <c r="AE14" s="595" t="str" cm="1">
        <f t="array" aca="1" ref="AE14" ca="1">Ver_flag_visit</f>
        <v/>
      </c>
      <c r="AF14" s="32" t="str">
        <f ca="1">A14</f>
        <v>Bosnia and Herzegovina</v>
      </c>
      <c r="AG14" s="323">
        <f t="shared" si="66"/>
        <v>1</v>
      </c>
      <c r="AH14" s="195">
        <v>26</v>
      </c>
      <c r="AI14" s="181" t="str">
        <f>AJ14&amp;$B$12</f>
        <v>1B</v>
      </c>
      <c r="AJ14" s="71">
        <v>1</v>
      </c>
      <c r="AK14" s="601" t="str" cm="1">
        <f t="array" aca="1" ref="AK14" ca="1">Ver_flag_visit</f>
        <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1</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70"/>
      <c r="X15" s="24">
        <f ca="1">Horarios!C15</f>
        <v>46192</v>
      </c>
      <c r="Y15" s="25">
        <f ca="1">Horarios!C15</f>
        <v>46192</v>
      </c>
      <c r="Z15" s="26" t="str">
        <f>$Z$6</f>
        <v>R2</v>
      </c>
      <c r="AA15" s="27" t="str">
        <f ca="1">A13</f>
        <v>Canada</v>
      </c>
      <c r="AB15" s="49" t="str" cm="1">
        <f t="array" aca="1" ref="AB15" ca="1">Ver_flag_local</f>
        <v/>
      </c>
      <c r="AC15" s="50">
        <v>2</v>
      </c>
      <c r="AD15" s="51">
        <v>0</v>
      </c>
      <c r="AE15" s="595" t="str" cm="1">
        <f t="array" aca="1" ref="AE15" ca="1">Ver_flag_visit</f>
        <v/>
      </c>
      <c r="AF15" s="32" t="str">
        <f ca="1">A15</f>
        <v>Qatar</v>
      </c>
      <c r="AG15" s="323">
        <f t="shared" si="66"/>
        <v>1</v>
      </c>
      <c r="AH15" s="195">
        <v>27</v>
      </c>
      <c r="AI15" s="181" t="str">
        <f t="shared" ref="AI15:AI17" si="70">AJ15&amp;$B$12</f>
        <v>2B</v>
      </c>
      <c r="AJ15" s="73">
        <v>2</v>
      </c>
      <c r="AK15" s="602" t="str" cm="1">
        <f t="array" aca="1" ref="AK15" ca="1">Ver_flag_visit</f>
        <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5</v>
      </c>
      <c r="AS15" s="39">
        <f t="shared" ca="1" si="69"/>
        <v>2</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2</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70"/>
      <c r="X16" s="24">
        <f ca="1">Horarios!C16</f>
        <v>46197.875</v>
      </c>
      <c r="Y16" s="25">
        <f ca="1">Horarios!C16</f>
        <v>46197.875</v>
      </c>
      <c r="Z16" s="26" t="str">
        <f>$Z$8</f>
        <v>R3</v>
      </c>
      <c r="AA16" s="27" t="str">
        <f ca="1">A16</f>
        <v>Switzerland</v>
      </c>
      <c r="AB16" s="49" t="str" cm="1">
        <f t="array" aca="1" ref="AB16" ca="1">Ver_flag_local</f>
        <v/>
      </c>
      <c r="AC16" s="50">
        <v>2</v>
      </c>
      <c r="AD16" s="51">
        <v>1</v>
      </c>
      <c r="AE16" s="595" t="str" cm="1">
        <f t="array" aca="1" ref="AE16" ca="1">Ver_flag_visit</f>
        <v/>
      </c>
      <c r="AF16" s="32" t="str">
        <f ca="1">A13</f>
        <v>Canada</v>
      </c>
      <c r="AG16" s="323">
        <f t="shared" si="66"/>
        <v>1</v>
      </c>
      <c r="AH16" s="195">
        <v>51</v>
      </c>
      <c r="AI16" s="181" t="str">
        <f t="shared" si="70"/>
        <v>3B</v>
      </c>
      <c r="AJ16" s="73">
        <v>3</v>
      </c>
      <c r="AK16" s="602" t="str" cm="1">
        <f t="array" aca="1" ref="AK16" ca="1">Ver_flag_visit</f>
        <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1</v>
      </c>
      <c r="AS16" s="39">
        <f t="shared" ca="1" si="69"/>
        <v>4</v>
      </c>
      <c r="AT16" s="74">
        <f t="shared" ca="1" si="69"/>
        <v>-3</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str" cm="1">
        <f t="array" aca="1" ref="AB17" ca="1">Ver_flag_local</f>
        <v/>
      </c>
      <c r="AC17" s="53">
        <v>1</v>
      </c>
      <c r="AD17" s="54">
        <v>0</v>
      </c>
      <c r="AE17" s="596" t="str" cm="1">
        <f t="array" aca="1" ref="AE17" ca="1">Ver_flag_visit</f>
        <v/>
      </c>
      <c r="AF17" s="33" t="str">
        <f ca="1">A15</f>
        <v>Qatar</v>
      </c>
      <c r="AG17" s="323">
        <f t="shared" si="66"/>
        <v>1</v>
      </c>
      <c r="AH17" s="195">
        <v>52</v>
      </c>
      <c r="AI17" s="181" t="str">
        <f t="shared" si="70"/>
        <v>4B</v>
      </c>
      <c r="AJ17" s="75">
        <v>4</v>
      </c>
      <c r="AK17" s="603" t="str" cm="1">
        <f t="array" aca="1" ref="AK17" ca="1">Ver_flag_visit</f>
        <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9</v>
      </c>
      <c r="BF18" s="16">
        <f t="shared" ca="1" si="41"/>
        <v>3</v>
      </c>
      <c r="BG18" s="16">
        <f t="shared" ca="1" si="17"/>
        <v>3</v>
      </c>
      <c r="BH18" s="16">
        <f t="shared" ca="1" si="18"/>
        <v>0</v>
      </c>
      <c r="BI18" s="16">
        <f t="shared" ca="1" si="19"/>
        <v>0</v>
      </c>
      <c r="BJ18" s="16">
        <f t="shared" ca="1" si="20"/>
        <v>4</v>
      </c>
      <c r="BK18" s="16">
        <f t="shared" ca="1" si="21"/>
        <v>1</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1</v>
      </c>
      <c r="BK19" s="16">
        <f t="shared" ca="1" si="21"/>
        <v>3</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9" t="s">
        <v>2</v>
      </c>
      <c r="X20" s="24">
        <f ca="1">Horarios!C20</f>
        <v>46187</v>
      </c>
      <c r="Y20" s="25">
        <f ca="1">Horarios!C20</f>
        <v>46187</v>
      </c>
      <c r="Z20" s="26" t="str">
        <f>$Z$4</f>
        <v>R1</v>
      </c>
      <c r="AA20" s="27" t="str">
        <f ca="1">A21</f>
        <v>Brazil</v>
      </c>
      <c r="AB20" s="49" t="str" cm="1">
        <f t="array" aca="1" ref="AB20" ca="1">Ver_flag_local</f>
        <v/>
      </c>
      <c r="AC20" s="50">
        <v>2</v>
      </c>
      <c r="AD20" s="51">
        <v>1</v>
      </c>
      <c r="AE20" s="595" t="str" cm="1">
        <f t="array" aca="1" ref="AE20" ca="1">Ver_flag_visit</f>
        <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0</v>
      </c>
      <c r="BK20" s="16">
        <f t="shared" ca="1" si="21"/>
        <v>4</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str" cm="1">
        <f t="array" aca="1" ref="AB21" ca="1">Ver_flag_local</f>
        <v/>
      </c>
      <c r="AC21" s="50">
        <v>0</v>
      </c>
      <c r="AD21" s="51">
        <v>2</v>
      </c>
      <c r="AE21" s="595" t="str" cm="1">
        <f t="array" aca="1" ref="AE21" ca="1">Ver_flag_visit</f>
        <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6</v>
      </c>
      <c r="BF21" s="16">
        <f t="shared" ca="1" si="41"/>
        <v>3</v>
      </c>
      <c r="BG21" s="16">
        <f t="shared" ca="1" si="17"/>
        <v>2</v>
      </c>
      <c r="BH21" s="16">
        <f t="shared" ca="1" si="18"/>
        <v>0</v>
      </c>
      <c r="BI21" s="16">
        <f t="shared" ca="1" si="19"/>
        <v>1</v>
      </c>
      <c r="BJ21" s="16">
        <f t="shared" ca="1" si="20"/>
        <v>5</v>
      </c>
      <c r="BK21" s="16">
        <f t="shared" ca="1" si="21"/>
        <v>2</v>
      </c>
      <c r="BL21" s="16">
        <f t="shared" ca="1" si="42"/>
        <v>3</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9"/>
      <c r="X22" s="24">
        <f ca="1">Horarios!C22</f>
        <v>46193</v>
      </c>
      <c r="Y22" s="25">
        <f ca="1">Horarios!C22</f>
        <v>46193</v>
      </c>
      <c r="Z22" s="26" t="str">
        <f>$Z$6</f>
        <v>R2</v>
      </c>
      <c r="AA22" s="27" t="str">
        <f ca="1">A24</f>
        <v>Scotland</v>
      </c>
      <c r="AB22" s="49" t="str" cm="1">
        <f t="array" aca="1" ref="AB22" ca="1">Ver_flag_local</f>
        <v/>
      </c>
      <c r="AC22" s="50">
        <v>0</v>
      </c>
      <c r="AD22" s="51">
        <v>2</v>
      </c>
      <c r="AE22" s="595" t="str" cm="1">
        <f t="array" aca="1" ref="AE22" ca="1">Ver_flag_visit</f>
        <v/>
      </c>
      <c r="AF22" s="32" t="str">
        <f ca="1">A22</f>
        <v>Morocco</v>
      </c>
      <c r="AG22" s="323">
        <f t="shared" si="84"/>
        <v>1</v>
      </c>
      <c r="AH22" s="195">
        <v>30</v>
      </c>
      <c r="AI22" s="181" t="str">
        <f>AJ22&amp;$B$20</f>
        <v>1C</v>
      </c>
      <c r="AJ22" s="40">
        <v>1</v>
      </c>
      <c r="AK22" s="601" t="str" cm="1">
        <f t="array" aca="1" ref="AK22" ca="1">Ver_flag_visit</f>
        <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0</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9"/>
      <c r="X23" s="24">
        <f ca="1">Horarios!C23</f>
        <v>46193.104166666664</v>
      </c>
      <c r="Y23" s="25">
        <f ca="1">Horarios!C23</f>
        <v>46193.104166666664</v>
      </c>
      <c r="Z23" s="26" t="str">
        <f>$Z$6</f>
        <v>R2</v>
      </c>
      <c r="AA23" s="27" t="str">
        <f ca="1">A21</f>
        <v>Brazil</v>
      </c>
      <c r="AB23" s="49" t="str" cm="1">
        <f t="array" aca="1" ref="AB23" ca="1">Ver_flag_local</f>
        <v/>
      </c>
      <c r="AC23" s="50">
        <v>4</v>
      </c>
      <c r="AD23" s="51">
        <v>0</v>
      </c>
      <c r="AE23" s="595" t="str" cm="1">
        <f t="array" aca="1" ref="AE23" ca="1">Ver_flag_visit</f>
        <v/>
      </c>
      <c r="AF23" s="32" t="str">
        <f ca="1">A23</f>
        <v>Haiti</v>
      </c>
      <c r="AG23" s="323">
        <f t="shared" si="84"/>
        <v>1</v>
      </c>
      <c r="AH23" s="195">
        <v>29</v>
      </c>
      <c r="AI23" s="181" t="str">
        <f t="shared" ref="AI23:AI25" si="88">AJ23&amp;$B$20</f>
        <v>2C</v>
      </c>
      <c r="AJ23" s="42">
        <v>2</v>
      </c>
      <c r="AK23" s="602" t="str" cm="1">
        <f t="array" aca="1" ref="AK23" ca="1">Ver_flag_visit</f>
        <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2</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9</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9"/>
      <c r="X24" s="24">
        <f ca="1">Horarios!C24</f>
        <v>46198</v>
      </c>
      <c r="Y24" s="25">
        <f ca="1">Horarios!C24</f>
        <v>46198</v>
      </c>
      <c r="Z24" s="26" t="str">
        <f>$Z$8</f>
        <v>R3</v>
      </c>
      <c r="AA24" s="27" t="str">
        <f ca="1">A24</f>
        <v>Scotland</v>
      </c>
      <c r="AB24" s="49" t="str" cm="1">
        <f t="array" aca="1" ref="AB24" ca="1">Ver_flag_local</f>
        <v/>
      </c>
      <c r="AC24" s="50">
        <v>0</v>
      </c>
      <c r="AD24" s="51">
        <v>2</v>
      </c>
      <c r="AE24" s="595" t="str" cm="1">
        <f t="array" aca="1" ref="AE24" ca="1">Ver_flag_visit</f>
        <v/>
      </c>
      <c r="AF24" s="32" t="str">
        <f ca="1">A21</f>
        <v>Brazil</v>
      </c>
      <c r="AG24" s="323">
        <f t="shared" si="84"/>
        <v>1</v>
      </c>
      <c r="AH24" s="195">
        <v>49</v>
      </c>
      <c r="AI24" s="181" t="str">
        <f t="shared" si="88"/>
        <v>3C</v>
      </c>
      <c r="AJ24" s="42">
        <v>3</v>
      </c>
      <c r="AK24" s="602" t="str" cm="1">
        <f t="array" aca="1" ref="AK24" ca="1">Ver_flag_visit</f>
        <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4</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2</v>
      </c>
      <c r="BK24" s="16">
        <f t="shared" ca="1" si="21"/>
        <v>3</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str" cm="1">
        <f t="array" aca="1" ref="AB25" ca="1">Ver_flag_local</f>
        <v/>
      </c>
      <c r="AC25" s="53">
        <v>3</v>
      </c>
      <c r="AD25" s="54">
        <v>0</v>
      </c>
      <c r="AE25" s="596" t="str" cm="1">
        <f t="array" aca="1" ref="AE25" ca="1">Ver_flag_visit</f>
        <v/>
      </c>
      <c r="AF25" s="33" t="str">
        <f ca="1">A23</f>
        <v>Haiti</v>
      </c>
      <c r="AG25" s="323">
        <f t="shared" si="84"/>
        <v>1</v>
      </c>
      <c r="AH25" s="195">
        <v>50</v>
      </c>
      <c r="AI25" s="181" t="str">
        <f t="shared" si="88"/>
        <v>4C</v>
      </c>
      <c r="AJ25" s="44">
        <v>4</v>
      </c>
      <c r="AK25" s="604" t="str" cm="1">
        <f t="array" aca="1" ref="AK25" ca="1">Ver_flag_visit</f>
        <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4</v>
      </c>
      <c r="BK27" s="16">
        <f t="shared" ca="1" si="21"/>
        <v>4</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81" t="s">
        <v>74</v>
      </c>
      <c r="X28" s="24">
        <f ca="1">Horarios!C28</f>
        <v>46186.125</v>
      </c>
      <c r="Y28" s="25">
        <f ca="1">Horarios!C28</f>
        <v>46186.125</v>
      </c>
      <c r="Z28" s="26" t="str">
        <f>$Z$4</f>
        <v>R1</v>
      </c>
      <c r="AA28" s="27" t="str">
        <f ca="1">A29</f>
        <v>United States</v>
      </c>
      <c r="AB28" s="49" t="str" cm="1">
        <f t="array" aca="1" ref="AB28" ca="1">Ver_flag_local</f>
        <v/>
      </c>
      <c r="AC28" s="50">
        <v>1</v>
      </c>
      <c r="AD28" s="51">
        <v>0</v>
      </c>
      <c r="AE28" s="595" t="str" cm="1">
        <f t="array" aca="1" ref="AE28" ca="1">Ver_flag_visit</f>
        <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6</v>
      </c>
      <c r="BF28" s="16">
        <f t="shared" ca="1" si="41"/>
        <v>3</v>
      </c>
      <c r="BG28" s="16">
        <f t="shared" ca="1" si="17"/>
        <v>2</v>
      </c>
      <c r="BH28" s="16">
        <f t="shared" ca="1" si="18"/>
        <v>0</v>
      </c>
      <c r="BI28" s="16">
        <f t="shared" ca="1" si="19"/>
        <v>1</v>
      </c>
      <c r="BJ28" s="16">
        <f t="shared" ca="1" si="20"/>
        <v>5</v>
      </c>
      <c r="BK28" s="16">
        <f t="shared" ca="1" si="21"/>
        <v>3</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6</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81"/>
      <c r="X29" s="24">
        <f ca="1">Horarios!C29</f>
        <v>46187.25</v>
      </c>
      <c r="Y29" s="25">
        <f ca="1">Horarios!C29</f>
        <v>46187.25</v>
      </c>
      <c r="Z29" s="26" t="str">
        <f>$Z$4</f>
        <v>R1</v>
      </c>
      <c r="AA29" s="27" t="str">
        <f ca="1">A31</f>
        <v>Australia</v>
      </c>
      <c r="AB29" s="49" t="str" cm="1">
        <f t="array" aca="1" ref="AB29" ca="1">Ver_flag_local</f>
        <v/>
      </c>
      <c r="AC29" s="50">
        <v>0</v>
      </c>
      <c r="AD29" s="51">
        <v>2</v>
      </c>
      <c r="AE29" s="595" t="str" cm="1">
        <f t="array" aca="1" ref="AE29" ca="1">Ver_flag_visit</f>
        <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81"/>
      <c r="X30" s="24">
        <f ca="1">Horarios!C30</f>
        <v>46192.875</v>
      </c>
      <c r="Y30" s="25">
        <f ca="1">Horarios!C30</f>
        <v>46192.875</v>
      </c>
      <c r="Z30" s="26" t="str">
        <f>$Z$6</f>
        <v>R2</v>
      </c>
      <c r="AA30" s="27" t="str">
        <f ca="1">A29</f>
        <v>United States</v>
      </c>
      <c r="AB30" s="49" t="str" cm="1">
        <f t="array" aca="1" ref="AB30" ca="1">Ver_flag_local</f>
        <v/>
      </c>
      <c r="AC30" s="50">
        <v>1</v>
      </c>
      <c r="AD30" s="51">
        <v>0</v>
      </c>
      <c r="AE30" s="595" t="str" cm="1">
        <f t="array" aca="1" ref="AE30" ca="1">Ver_flag_visit</f>
        <v/>
      </c>
      <c r="AF30" s="32" t="str">
        <f ca="1">A31</f>
        <v>Australia</v>
      </c>
      <c r="AG30" s="323">
        <f t="shared" si="104"/>
        <v>1</v>
      </c>
      <c r="AH30" s="195">
        <v>32</v>
      </c>
      <c r="AI30" s="181" t="str">
        <f>AJ30&amp;$B$28</f>
        <v>1D</v>
      </c>
      <c r="AJ30" s="40">
        <v>1</v>
      </c>
      <c r="AK30" s="601" t="str" cm="1">
        <f t="array" aca="1" ref="AK30" ca="1">Ver_flag_visit</f>
        <v/>
      </c>
      <c r="AL30" s="34" t="str">
        <f ca="1">IFERROR(INDEX($BD$6:$BD$53,MATCH(AI30,$BN$6:$BN$53,0)),"")</f>
        <v>United States</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4</v>
      </c>
      <c r="AS30" s="36">
        <f t="shared" ca="1" si="107"/>
        <v>1</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81"/>
      <c r="X31" s="24">
        <f ca="1">Horarios!C31</f>
        <v>46193.208333333336</v>
      </c>
      <c r="Y31" s="25">
        <f ca="1">Horarios!C31</f>
        <v>46193.208333333336</v>
      </c>
      <c r="Z31" s="26" t="str">
        <f>$Z$6</f>
        <v>R2</v>
      </c>
      <c r="AA31" s="27" t="str">
        <f ca="1">A32</f>
        <v>Turkey</v>
      </c>
      <c r="AB31" s="49" t="str" cm="1">
        <f t="array" aca="1" ref="AB31" ca="1">Ver_flag_local</f>
        <v/>
      </c>
      <c r="AC31" s="50">
        <v>2</v>
      </c>
      <c r="AD31" s="51">
        <v>0</v>
      </c>
      <c r="AE31" s="595" t="str" cm="1">
        <f t="array" aca="1" ref="AE31" ca="1">Ver_flag_visit</f>
        <v/>
      </c>
      <c r="AF31" s="32" t="str">
        <f ca="1">A30</f>
        <v>Paraguay</v>
      </c>
      <c r="AG31" s="323">
        <f t="shared" si="104"/>
        <v>1</v>
      </c>
      <c r="AH31" s="195">
        <v>31</v>
      </c>
      <c r="AI31" s="181" t="str">
        <f t="shared" ref="AI31:AI33" si="108">AJ31&amp;$B$28</f>
        <v>2D</v>
      </c>
      <c r="AJ31" s="42">
        <v>2</v>
      </c>
      <c r="AK31" s="602" t="str" cm="1">
        <f t="array" aca="1" ref="AK31" ca="1">Ver_flag_visit</f>
        <v/>
      </c>
      <c r="AL31" s="37" t="str">
        <f ca="1">IFERROR(INDEX($BD$6:$BD$53,MATCH(AI31,$BN$6:$BN$53,0)),"")</f>
        <v>Turkey</v>
      </c>
      <c r="AM31" s="38">
        <f t="shared" ca="1" si="107"/>
        <v>6</v>
      </c>
      <c r="AN31" s="39">
        <f t="shared" ca="1" si="107"/>
        <v>3</v>
      </c>
      <c r="AO31" s="39">
        <f t="shared" ca="1" si="107"/>
        <v>2</v>
      </c>
      <c r="AP31" s="39">
        <f t="shared" ca="1" si="107"/>
        <v>0</v>
      </c>
      <c r="AQ31" s="39">
        <f t="shared" ca="1" si="107"/>
        <v>1</v>
      </c>
      <c r="AR31" s="39">
        <f t="shared" ca="1" si="107"/>
        <v>5</v>
      </c>
      <c r="AS31" s="39">
        <f t="shared" ca="1" si="107"/>
        <v>2</v>
      </c>
      <c r="AT31" s="43">
        <f t="shared" ca="1" si="107"/>
        <v>3</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5</v>
      </c>
      <c r="BK31" s="16">
        <f t="shared" ca="1" si="21"/>
        <v>2</v>
      </c>
      <c r="BL31" s="16">
        <f t="shared" ca="1" si="42"/>
        <v>3</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81"/>
      <c r="X32" s="24">
        <f ca="1">Horarios!C32</f>
        <v>46199.166666666664</v>
      </c>
      <c r="Y32" s="25">
        <f ca="1">Horarios!C32</f>
        <v>46199.166666666664</v>
      </c>
      <c r="Z32" s="26" t="str">
        <f>$Z$8</f>
        <v>R3</v>
      </c>
      <c r="AA32" s="27" t="str">
        <f ca="1">A32</f>
        <v>Turkey</v>
      </c>
      <c r="AB32" s="49" t="str" cm="1">
        <f t="array" aca="1" ref="AB32" ca="1">Ver_flag_local</f>
        <v/>
      </c>
      <c r="AC32" s="50">
        <v>1</v>
      </c>
      <c r="AD32" s="51">
        <v>2</v>
      </c>
      <c r="AE32" s="595" t="str" cm="1">
        <f t="array" aca="1" ref="AE32" ca="1">Ver_flag_visit</f>
        <v/>
      </c>
      <c r="AF32" s="32" t="str">
        <f ca="1">A29</f>
        <v>United States</v>
      </c>
      <c r="AG32" s="323">
        <f t="shared" si="104"/>
        <v>1</v>
      </c>
      <c r="AH32" s="195">
        <v>59</v>
      </c>
      <c r="AI32" s="181" t="str">
        <f t="shared" si="108"/>
        <v>3D</v>
      </c>
      <c r="AJ32" s="42">
        <v>3</v>
      </c>
      <c r="AK32" s="602" t="str" cm="1">
        <f t="array" aca="1" ref="AK32" ca="1">Ver_flag_visit</f>
        <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1</v>
      </c>
      <c r="AS32" s="39">
        <f t="shared" ca="1" si="107"/>
        <v>3</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1</v>
      </c>
      <c r="BK32" s="16">
        <f t="shared" ca="1" si="21"/>
        <v>4</v>
      </c>
      <c r="BL32" s="16">
        <f t="shared" ca="1" si="42"/>
        <v>-3</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str" cm="1">
        <f t="array" aca="1" ref="AB33" ca="1">Ver_flag_local</f>
        <v/>
      </c>
      <c r="AC33" s="53">
        <v>1</v>
      </c>
      <c r="AD33" s="54">
        <v>0</v>
      </c>
      <c r="AE33" s="596" t="str" cm="1">
        <f t="array" aca="1" ref="AE33" ca="1">Ver_flag_visit</f>
        <v/>
      </c>
      <c r="AF33" s="33" t="str">
        <f ca="1">A31</f>
        <v>Australia</v>
      </c>
      <c r="AG33" s="323">
        <f t="shared" si="104"/>
        <v>1</v>
      </c>
      <c r="AH33" s="195">
        <v>60</v>
      </c>
      <c r="AI33" s="181" t="str">
        <f t="shared" si="108"/>
        <v>4D</v>
      </c>
      <c r="AJ33" s="44">
        <v>4</v>
      </c>
      <c r="AK33" s="604" t="str" cm="1">
        <f t="array" aca="1" ref="AK33" ca="1">Ver_flag_visit</f>
        <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0</v>
      </c>
      <c r="AS33" s="47">
        <f t="shared" ca="1" si="107"/>
        <v>4</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6</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0</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9</v>
      </c>
      <c r="BL35" s="16">
        <f t="shared" ca="1" si="42"/>
        <v>-9</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3</v>
      </c>
      <c r="X36" s="24">
        <f ca="1">Horarios!C36</f>
        <v>46187.791666666664</v>
      </c>
      <c r="Y36" s="25">
        <f ca="1">Horarios!C36</f>
        <v>46187.791666666664</v>
      </c>
      <c r="Z36" s="26" t="str">
        <f>$Z$4</f>
        <v>R1</v>
      </c>
      <c r="AA36" s="27" t="str">
        <f ca="1">A37</f>
        <v>Germany</v>
      </c>
      <c r="AB36" s="49" t="str" cm="1">
        <f t="array" aca="1" ref="AB36" ca="1">Ver_flag_local</f>
        <v/>
      </c>
      <c r="AC36" s="50">
        <v>4</v>
      </c>
      <c r="AD36" s="51">
        <v>0</v>
      </c>
      <c r="AE36" s="595" t="str" cm="1">
        <f t="array" aca="1" ref="AE36" ca="1">Ver_flag_visit</f>
        <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4</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str" cm="1">
        <f t="array" aca="1" ref="AB37" ca="1">Ver_flag_local</f>
        <v/>
      </c>
      <c r="AC37" s="50">
        <v>0</v>
      </c>
      <c r="AD37" s="51">
        <v>1</v>
      </c>
      <c r="AE37" s="595" t="str" cm="1">
        <f t="array" aca="1" ref="AE37" ca="1">Ver_flag_visit</f>
        <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4</v>
      </c>
      <c r="BK37" s="16">
        <f t="shared" ca="1" si="21"/>
        <v>2</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str" cm="1">
        <f t="array" aca="1" ref="AB38" ca="1">Ver_flag_local</f>
        <v/>
      </c>
      <c r="AC38" s="50">
        <v>2</v>
      </c>
      <c r="AD38" s="51">
        <v>0</v>
      </c>
      <c r="AE38" s="595" t="str" cm="1">
        <f t="array" aca="1" ref="AE38" ca="1">Ver_flag_visit</f>
        <v/>
      </c>
      <c r="AF38" s="32" t="str">
        <f ca="1">A39</f>
        <v>Ivory Coast</v>
      </c>
      <c r="AG38" s="323">
        <f t="shared" si="124"/>
        <v>1</v>
      </c>
      <c r="AH38" s="195">
        <v>33</v>
      </c>
      <c r="AI38" s="181" t="str">
        <f>AJ38&amp;$B$36</f>
        <v>1E</v>
      </c>
      <c r="AJ38" s="40">
        <v>1</v>
      </c>
      <c r="AK38" s="601" t="str" cm="1">
        <f t="array" aca="1" ref="AK38" ca="1">Ver_flag_visit</f>
        <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0</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0</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str" cm="1">
        <f t="array" aca="1" ref="AB39" ca="1">Ver_flag_local</f>
        <v/>
      </c>
      <c r="AC39" s="50">
        <v>3</v>
      </c>
      <c r="AD39" s="51">
        <v>0</v>
      </c>
      <c r="AE39" s="595" t="str" cm="1">
        <f t="array" aca="1" ref="AE39" ca="1">Ver_flag_visit</f>
        <v/>
      </c>
      <c r="AF39" s="32" t="str">
        <f ca="1">A38</f>
        <v>Curaçao</v>
      </c>
      <c r="AG39" s="323">
        <f t="shared" si="124"/>
        <v>1</v>
      </c>
      <c r="AH39" s="195">
        <v>34</v>
      </c>
      <c r="AI39" s="181" t="str">
        <f t="shared" ref="AI39:AI41" si="128">AJ39&amp;$B$36</f>
        <v>2E</v>
      </c>
      <c r="AJ39" s="42">
        <v>2</v>
      </c>
      <c r="AK39" s="602" t="str" cm="1">
        <f t="array" aca="1" ref="AK39" ca="1">Ver_flag_visit</f>
        <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str" cm="1">
        <f t="array" aca="1" ref="AB40" ca="1">Ver_flag_local</f>
        <v/>
      </c>
      <c r="AC40" s="50">
        <v>0</v>
      </c>
      <c r="AD40" s="51">
        <v>2</v>
      </c>
      <c r="AE40" s="595" t="str" cm="1">
        <f t="array" aca="1" ref="AE40" ca="1">Ver_flag_visit</f>
        <v/>
      </c>
      <c r="AF40" s="32" t="str">
        <f ca="1">A39</f>
        <v>Ivory Coast</v>
      </c>
      <c r="AG40" s="323">
        <f t="shared" si="124"/>
        <v>1</v>
      </c>
      <c r="AH40" s="195">
        <v>55</v>
      </c>
      <c r="AI40" s="181" t="str">
        <f t="shared" si="128"/>
        <v>3E</v>
      </c>
      <c r="AJ40" s="42">
        <v>3</v>
      </c>
      <c r="AK40" s="602" t="str" cm="1">
        <f t="array" aca="1" ref="AK40" ca="1">Ver_flag_visit</f>
        <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2</v>
      </c>
      <c r="AS40" s="39">
        <f t="shared" ca="1" si="127"/>
        <v>3</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str" cm="1">
        <f t="array" aca="1" ref="AB41" ca="1">Ver_flag_local</f>
        <v/>
      </c>
      <c r="AC41" s="53">
        <v>0</v>
      </c>
      <c r="AD41" s="54">
        <v>2</v>
      </c>
      <c r="AE41" s="596" t="str" cm="1">
        <f t="array" aca="1" ref="AE41" ca="1">Ver_flag_visit</f>
        <v/>
      </c>
      <c r="AF41" s="33" t="str">
        <f ca="1">A37</f>
        <v>Germany</v>
      </c>
      <c r="AG41" s="323">
        <f t="shared" si="124"/>
        <v>1</v>
      </c>
      <c r="AH41" s="195">
        <v>56</v>
      </c>
      <c r="AI41" s="181" t="str">
        <f t="shared" si="128"/>
        <v>4E</v>
      </c>
      <c r="AJ41" s="44">
        <v>4</v>
      </c>
      <c r="AK41" s="604" t="str" cm="1">
        <f t="array" aca="1" ref="AK41" ca="1">Ver_flag_visit</f>
        <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9</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1</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46" t="s">
        <v>4</v>
      </c>
      <c r="X44" s="24">
        <f ca="1">Horarios!C44</f>
        <v>46187.916666666664</v>
      </c>
      <c r="Y44" s="25">
        <f ca="1">Horarios!C44</f>
        <v>46187.916666666664</v>
      </c>
      <c r="Z44" s="26" t="str">
        <f>$Z$4</f>
        <v>R1</v>
      </c>
      <c r="AA44" s="27" t="str">
        <f ca="1">A45</f>
        <v>Netherlands</v>
      </c>
      <c r="AB44" s="49" t="str" cm="1">
        <f t="array" aca="1" ref="AB44" ca="1">Ver_flag_local</f>
        <v/>
      </c>
      <c r="AC44" s="50">
        <v>2</v>
      </c>
      <c r="AD44" s="51">
        <v>1</v>
      </c>
      <c r="AE44" s="595" t="str" cm="1">
        <f t="array" aca="1" ref="AE44" ca="1">Ver_flag_visit</f>
        <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6</v>
      </c>
      <c r="BK44" s="16">
        <f t="shared" ca="1" si="21"/>
        <v>2</v>
      </c>
      <c r="BL44" s="16">
        <f t="shared" ca="1" si="42"/>
        <v>4</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46"/>
      <c r="X45" s="24">
        <f ca="1">Horarios!C45</f>
        <v>46188.166666666664</v>
      </c>
      <c r="Y45" s="25">
        <f ca="1">Horarios!C45</f>
        <v>46188.166666666664</v>
      </c>
      <c r="Z45" s="26" t="str">
        <f>$Z$4</f>
        <v>R1</v>
      </c>
      <c r="AA45" s="27" t="str">
        <f ca="1">A47</f>
        <v>Sweden</v>
      </c>
      <c r="AB45" s="49" t="str" cm="1">
        <f t="array" aca="1" ref="AB45" ca="1">Ver_flag_local</f>
        <v/>
      </c>
      <c r="AC45" s="50">
        <v>2</v>
      </c>
      <c r="AD45" s="51">
        <v>0</v>
      </c>
      <c r="AE45" s="595" t="str" cm="1">
        <f t="array" aca="1" ref="AE45" ca="1">Ver_flag_visit</f>
        <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9</v>
      </c>
      <c r="BL45" s="16">
        <f t="shared" ca="1" si="42"/>
        <v>-9</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str" cm="1">
        <f t="array" aca="1" ref="AB46" ca="1">Ver_flag_local</f>
        <v/>
      </c>
      <c r="AC46" s="50">
        <v>2</v>
      </c>
      <c r="AD46" s="51">
        <v>1</v>
      </c>
      <c r="AE46" s="595" t="str" cm="1">
        <f t="array" aca="1" ref="AE46" ca="1">Ver_flag_visit</f>
        <v/>
      </c>
      <c r="AF46" s="32" t="str">
        <f ca="1">A47</f>
        <v>Sweden</v>
      </c>
      <c r="AG46" s="323">
        <f t="shared" si="144"/>
        <v>1</v>
      </c>
      <c r="AH46" s="195">
        <v>35</v>
      </c>
      <c r="AI46" s="181" t="str">
        <f>AJ46&amp;$B$44</f>
        <v>1F</v>
      </c>
      <c r="AJ46" s="40">
        <v>1</v>
      </c>
      <c r="AK46" s="601" t="str" cm="1">
        <f t="array" aca="1" ref="AK46" ca="1">Ver_flag_visit</f>
        <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46"/>
      <c r="X47" s="24">
        <f ca="1">Horarios!C47</f>
        <v>46194.25</v>
      </c>
      <c r="Y47" s="25">
        <f ca="1">Horarios!C47</f>
        <v>46194.25</v>
      </c>
      <c r="Z47" s="26" t="str">
        <f>$Z$6</f>
        <v>R2</v>
      </c>
      <c r="AA47" s="27" t="str">
        <f ca="1">A48</f>
        <v>Tunisia</v>
      </c>
      <c r="AB47" s="49" t="str" cm="1">
        <f t="array" aca="1" ref="AB47" ca="1">Ver_flag_local</f>
        <v/>
      </c>
      <c r="AC47" s="50">
        <v>0</v>
      </c>
      <c r="AD47" s="51">
        <v>2</v>
      </c>
      <c r="AE47" s="595" t="str" cm="1">
        <f t="array" aca="1" ref="AE47" ca="1">Ver_flag_visit</f>
        <v/>
      </c>
      <c r="AF47" s="32" t="str">
        <f ca="1">A46</f>
        <v>Japan</v>
      </c>
      <c r="AG47" s="323">
        <f t="shared" si="144"/>
        <v>1</v>
      </c>
      <c r="AH47" s="195">
        <v>36</v>
      </c>
      <c r="AI47" s="181" t="str">
        <f t="shared" ref="AI47:AI49" si="148">AJ47&amp;$B$44</f>
        <v>2F</v>
      </c>
      <c r="AJ47" s="42">
        <v>2</v>
      </c>
      <c r="AK47" s="602" t="str" cm="1">
        <f t="array" aca="1" ref="AK47" ca="1">Ver_flag_visit</f>
        <v/>
      </c>
      <c r="AL47" s="37" t="str">
        <f ca="1">IFERROR(INDEX($BD$6:$BD$53,MATCH(AI47,$BN$6:$BN$53,0)),"")</f>
        <v>Sweden</v>
      </c>
      <c r="AM47" s="38">
        <f t="shared" ca="1" si="147"/>
        <v>6</v>
      </c>
      <c r="AN47" s="39">
        <f t="shared" ca="1" si="147"/>
        <v>3</v>
      </c>
      <c r="AO47" s="39">
        <f t="shared" ca="1" si="147"/>
        <v>2</v>
      </c>
      <c r="AP47" s="39">
        <f t="shared" ca="1" si="147"/>
        <v>0</v>
      </c>
      <c r="AQ47" s="39">
        <f t="shared" ca="1" si="147"/>
        <v>1</v>
      </c>
      <c r="AR47" s="39">
        <f t="shared" ca="1" si="147"/>
        <v>5</v>
      </c>
      <c r="AS47" s="39">
        <f t="shared" ca="1" si="147"/>
        <v>3</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1</v>
      </c>
      <c r="BK47" s="16">
        <f t="shared" ca="1" si="21"/>
        <v>4</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Visitante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46"/>
      <c r="X48" s="24">
        <f ca="1">Horarios!C48</f>
        <v>46199.041666666664</v>
      </c>
      <c r="Y48" s="25">
        <f ca="1">Horarios!C48</f>
        <v>46199.041666666664</v>
      </c>
      <c r="Z48" s="26" t="str">
        <f>$Z$8</f>
        <v>R3</v>
      </c>
      <c r="AA48" s="27" t="str">
        <f ca="1">A46</f>
        <v>Japan</v>
      </c>
      <c r="AB48" s="49" t="str" cm="1">
        <f t="array" aca="1" ref="AB48" ca="1">Ver_flag_local</f>
        <v/>
      </c>
      <c r="AC48" s="50">
        <v>1</v>
      </c>
      <c r="AD48" s="51">
        <v>2</v>
      </c>
      <c r="AE48" s="595" t="str" cm="1">
        <f t="array" aca="1" ref="AE48" ca="1">Ver_flag_visit</f>
        <v/>
      </c>
      <c r="AF48" s="32" t="str">
        <f ca="1">A47</f>
        <v>Sweden</v>
      </c>
      <c r="AG48" s="323">
        <f t="shared" si="144"/>
        <v>1</v>
      </c>
      <c r="AH48" s="195">
        <v>57</v>
      </c>
      <c r="AI48" s="181" t="str">
        <f t="shared" si="148"/>
        <v>3F</v>
      </c>
      <c r="AJ48" s="42">
        <v>3</v>
      </c>
      <c r="AK48" s="602" t="str" cm="1">
        <f t="array" aca="1" ref="AK48" ca="1">Ver_flag_visit</f>
        <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4</v>
      </c>
      <c r="AS48" s="39">
        <f t="shared" ca="1" si="147"/>
        <v>4</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5</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str" cm="1">
        <f t="array" aca="1" ref="AB49" ca="1">Ver_flag_local</f>
        <v/>
      </c>
      <c r="AC49" s="53">
        <v>0</v>
      </c>
      <c r="AD49" s="54">
        <v>2</v>
      </c>
      <c r="AE49" s="596" t="str" cm="1">
        <f t="array" aca="1" ref="AE49" ca="1">Ver_flag_visit</f>
        <v/>
      </c>
      <c r="AF49" s="33" t="str">
        <f ca="1">A45</f>
        <v>Netherlands</v>
      </c>
      <c r="AG49" s="323">
        <f t="shared" si="144"/>
        <v>1</v>
      </c>
      <c r="AH49" s="195">
        <v>58</v>
      </c>
      <c r="AI49" s="181" t="str">
        <f t="shared" si="148"/>
        <v>4F</v>
      </c>
      <c r="AJ49" s="44">
        <v>4</v>
      </c>
      <c r="AK49" s="604" t="str" cm="1">
        <f t="array" aca="1" ref="AK49" ca="1">Ver_flag_visit</f>
        <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6</v>
      </c>
      <c r="BK50" s="16">
        <f t="shared" ca="1" si="21"/>
        <v>1</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3</v>
      </c>
      <c r="BK51" s="16">
        <f t="shared" ca="1" si="21"/>
        <v>2</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6</v>
      </c>
      <c r="X52" s="24">
        <f ca="1">Horarios!C52</f>
        <v>46188.875</v>
      </c>
      <c r="Y52" s="25">
        <f ca="1">Horarios!C52</f>
        <v>46188.875</v>
      </c>
      <c r="Z52" s="26" t="str">
        <f>$Z$4</f>
        <v>R1</v>
      </c>
      <c r="AA52" s="27" t="str">
        <f ca="1">A53</f>
        <v>Belgium</v>
      </c>
      <c r="AB52" s="49" t="str" cm="1">
        <f t="array" aca="1" ref="AB52" ca="1">Ver_flag_local</f>
        <v/>
      </c>
      <c r="AC52" s="50">
        <v>2</v>
      </c>
      <c r="AD52" s="51">
        <v>1</v>
      </c>
      <c r="AE52" s="595" t="str" cm="1">
        <f t="array" aca="1" ref="AE52" ca="1">Ver_flag_visit</f>
        <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str" cm="1">
        <f t="array" aca="1" ref="AB53" ca="1">Ver_flag_local</f>
        <v/>
      </c>
      <c r="AC53" s="50">
        <v>1</v>
      </c>
      <c r="AD53" s="51">
        <v>0</v>
      </c>
      <c r="AE53" s="595" t="str" cm="1">
        <f t="array" aca="1" ref="AE53" ca="1">Ver_flag_visit</f>
        <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5</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str" cm="1">
        <f t="array" aca="1" ref="AB54" ca="1">Ver_flag_local</f>
        <v/>
      </c>
      <c r="AC54" s="50">
        <v>2</v>
      </c>
      <c r="AD54" s="51">
        <v>0</v>
      </c>
      <c r="AE54" s="595" t="str" cm="1">
        <f t="array" aca="1" ref="AE54" ca="1">Ver_flag_visit</f>
        <v/>
      </c>
      <c r="AF54" s="32" t="str">
        <f ca="1">A55</f>
        <v>Iran</v>
      </c>
      <c r="AG54" s="323">
        <f t="shared" si="162"/>
        <v>1</v>
      </c>
      <c r="AH54" s="195">
        <v>39</v>
      </c>
      <c r="AI54" s="181" t="str">
        <f>AJ54&amp;$B$52</f>
        <v>1G</v>
      </c>
      <c r="AJ54" s="40">
        <v>1</v>
      </c>
      <c r="AK54" s="601" t="str" cm="1">
        <f t="array" aca="1" ref="AK54" ca="1">Ver_flag_visit</f>
        <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str" cm="1">
        <f t="array" aca="1" ref="AB55" ca="1">Ver_flag_local</f>
        <v/>
      </c>
      <c r="AC55" s="50">
        <v>0</v>
      </c>
      <c r="AD55" s="51">
        <v>2</v>
      </c>
      <c r="AE55" s="595" t="str" cm="1">
        <f t="array" aca="1" ref="AE55" ca="1">Ver_flag_visit</f>
        <v/>
      </c>
      <c r="AF55" s="32" t="str">
        <f ca="1">A54</f>
        <v>Egypt</v>
      </c>
      <c r="AG55" s="323">
        <f t="shared" si="162"/>
        <v>1</v>
      </c>
      <c r="AH55" s="195">
        <v>40</v>
      </c>
      <c r="AI55" s="181" t="str">
        <f t="shared" ref="AI55:AI57" si="166">AJ55&amp;$B$52</f>
        <v>2G</v>
      </c>
      <c r="AJ55" s="42">
        <v>2</v>
      </c>
      <c r="AK55" s="602" t="str" cm="1">
        <f t="array" aca="1" ref="AK55" ca="1">Ver_flag_visit</f>
        <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5</v>
      </c>
      <c r="AS55" s="39">
        <f t="shared" ca="1" si="165"/>
        <v>2</v>
      </c>
      <c r="AT55" s="43">
        <f t="shared" ca="1" si="165"/>
        <v>3</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str" cm="1">
        <f t="array" aca="1" ref="AB56" ca="1">Ver_flag_local</f>
        <v/>
      </c>
      <c r="AC56" s="50">
        <v>2</v>
      </c>
      <c r="AD56" s="51">
        <v>0</v>
      </c>
      <c r="AE56" s="595" t="str" cm="1">
        <f t="array" aca="1" ref="AE56" ca="1">Ver_flag_visit</f>
        <v/>
      </c>
      <c r="AF56" s="32" t="str">
        <f ca="1">A55</f>
        <v>Iran</v>
      </c>
      <c r="AG56" s="323">
        <f t="shared" si="162"/>
        <v>1</v>
      </c>
      <c r="AH56" s="195">
        <v>63</v>
      </c>
      <c r="AI56" s="181" t="str">
        <f t="shared" si="166"/>
        <v>3G</v>
      </c>
      <c r="AJ56" s="42">
        <v>3</v>
      </c>
      <c r="AK56" s="602" t="str" cm="1">
        <f t="array" aca="1" ref="AK56" ca="1">Ver_flag_visit</f>
        <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1</v>
      </c>
      <c r="AS56" s="39">
        <f t="shared" ca="1" si="165"/>
        <v>4</v>
      </c>
      <c r="AT56" s="43">
        <f t="shared" ca="1" si="165"/>
        <v>-3</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str" cm="1">
        <f t="array" aca="1" ref="AB57" ca="1">Ver_flag_local</f>
        <v/>
      </c>
      <c r="AC57" s="53">
        <v>0</v>
      </c>
      <c r="AD57" s="54">
        <v>3</v>
      </c>
      <c r="AE57" s="596" t="str" cm="1">
        <f t="array" aca="1" ref="AE57" ca="1">Ver_flag_visit</f>
        <v/>
      </c>
      <c r="AF57" s="33" t="str">
        <f ca="1">A53</f>
        <v>Belgium</v>
      </c>
      <c r="AG57" s="323">
        <f t="shared" si="162"/>
        <v>1</v>
      </c>
      <c r="AH57" s="195">
        <v>64</v>
      </c>
      <c r="AI57" s="181" t="str">
        <f t="shared" si="166"/>
        <v>4G</v>
      </c>
      <c r="AJ57" s="44">
        <v>4</v>
      </c>
      <c r="AK57" s="604" t="str" cm="1">
        <f t="array" aca="1" ref="AK57" ca="1">Ver_flag_visit</f>
        <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6</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2</v>
      </c>
      <c r="BN58" s="16">
        <f ca="1">CF58</f>
        <v>2</v>
      </c>
      <c r="BO58" s="16" t="str">
        <f t="shared" ref="BO58:BO69" si="174">"4"&amp;BC58</f>
        <v>4A</v>
      </c>
      <c r="BP58" s="16"/>
      <c r="BQ58" s="16"/>
      <c r="BR58" s="16">
        <f t="shared" ref="BR58:BR69" ca="1" si="175">+BE58</f>
        <v>3</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(2)</v>
      </c>
      <c r="BX58" s="16">
        <f t="shared" ref="BX58:BX69" ca="1" si="179">IF(BW58="-","-",BJ58)</f>
        <v>3</v>
      </c>
      <c r="BY58" s="16">
        <f t="shared" ref="BY58:BY69" ca="1" si="180">BV58+COUNTIFS(BW$58:BW$69,BW58,BX$58:BX$69,"&gt;"&amp;BX58)</f>
        <v>2</v>
      </c>
      <c r="BZ58" s="16" t="str">
        <f t="shared" ref="BZ58:BZ69" ca="1" si="181">IF(COUNTIF(BY$58:BY$69,BY58)=1,"-","Pos. "&amp;BY58&amp;" ("&amp;COUNTIF(BY$58:BY$69,BY58)&amp;")")</f>
        <v>-</v>
      </c>
      <c r="CA58" s="16" t="str">
        <f t="shared" ref="CA58:CA69" ca="1" si="182">IF(BZ58="-","-",COUNTIF($BD$58:$BD$69,"&gt;"&amp;BD58))</f>
        <v>-</v>
      </c>
      <c r="CB58" s="16">
        <f ca="1">BY58+COUNTIFS(BZ$58:BZ$69,BZ58,CA$58:CA$69,"&gt;"&amp;CA58)</f>
        <v>2</v>
      </c>
      <c r="CC58" s="16"/>
      <c r="CD58" s="16">
        <f t="shared" ref="CD58:CD69" ca="1" si="183">IF(OR(INDEX($AW$102:$AW$113,MATCH($BD58,$AV$102:$AV$113,0))="",BZ58="-"),CB58,INDEX($AW$102:$AW$113,MATCH($BD58,$AV$102:$AV$113,0))+CB58/1000)</f>
        <v>2</v>
      </c>
      <c r="CE58" s="16" t="str">
        <f ca="1">IF(BZ58="-","-",COUNTIF(CD$58:CD$69,"&lt;"&amp;CD58))</f>
        <v>-</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1</v>
      </c>
      <c r="BK59" s="16">
        <f t="shared" ca="1" si="173"/>
        <v>4</v>
      </c>
      <c r="BL59" s="16">
        <f t="shared" ref="BL59:BL69" ca="1" si="190">+BJ59-BK59</f>
        <v>-3</v>
      </c>
      <c r="BM59" s="16">
        <f t="shared" ref="BM59:BM69" ca="1" si="191">CB59</f>
        <v>10</v>
      </c>
      <c r="BN59" s="16">
        <f t="shared" ref="BN59:BN69" ca="1" si="192">CF59</f>
        <v>10</v>
      </c>
      <c r="BO59" s="16" t="str">
        <f t="shared" si="174"/>
        <v>4B</v>
      </c>
      <c r="BP59" s="16"/>
      <c r="BQ59" s="16"/>
      <c r="BR59" s="16">
        <f t="shared" ca="1" si="175"/>
        <v>3</v>
      </c>
      <c r="BS59" s="16">
        <f t="shared" ref="BS59:BS69" ca="1" si="193">COUNTIFS(BR$58:BR$69,"&gt;"&amp;BR59)+1</f>
        <v>1</v>
      </c>
      <c r="BT59" s="16" t="str">
        <f t="shared" ref="BT59:BT69" ca="1" si="194">IF(COUNTIF(BS$58:BS$69,BS59)=1,"-","Pos. "&amp;BS59&amp;" ("&amp;COUNTIF(BS$58:BS$69,BS59)&amp;")")</f>
        <v>Pos. 1 (12)</v>
      </c>
      <c r="BU59" s="16">
        <f t="shared" ca="1" si="176"/>
        <v>-3</v>
      </c>
      <c r="BV59" s="16">
        <f t="shared" ca="1" si="177"/>
        <v>10</v>
      </c>
      <c r="BW59" s="16" t="str">
        <f t="shared" ca="1" si="178"/>
        <v>Pos. 10 (3)</v>
      </c>
      <c r="BX59" s="16">
        <f t="shared" ca="1" si="179"/>
        <v>1</v>
      </c>
      <c r="BY59" s="16">
        <f t="shared" ca="1" si="180"/>
        <v>10</v>
      </c>
      <c r="BZ59" s="16" t="str">
        <f t="shared" ca="1" si="181"/>
        <v>Pos. 10 (3)</v>
      </c>
      <c r="CA59" s="16">
        <f t="shared" ca="1" si="182"/>
        <v>10</v>
      </c>
      <c r="CB59" s="16">
        <f t="shared" ref="CB59:CB68" ca="1" si="195">BY59+COUNTIFS(BZ$58:BZ$69,BZ59,CA$58:CA$69,"&gt;"&amp;CA59)</f>
        <v>10</v>
      </c>
      <c r="CC59" s="16"/>
      <c r="CD59" s="16">
        <f t="shared" ca="1" si="183"/>
        <v>10</v>
      </c>
      <c r="CE59" s="16">
        <f t="shared" ref="CE59:CE69" ca="1" si="196">IF(BZ59="-","-",COUNTIF(CD$58:CD$69,"&lt;"&amp;CD59))</f>
        <v>9</v>
      </c>
      <c r="CF59" s="16">
        <f t="shared" ref="CF59:CF69" ca="1" si="197">BY59+COUNTIFS(BZ$58:BZ$69,BZ59,CE$58:CE$69,"&lt;"&amp;CE59)</f>
        <v>10</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Czech Republic</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8" t="s">
        <v>447</v>
      </c>
      <c r="X60" s="24">
        <f ca="1">Horarios!C60</f>
        <v>46188.75</v>
      </c>
      <c r="Y60" s="25">
        <f ca="1">Horarios!C60</f>
        <v>46188.75</v>
      </c>
      <c r="Z60" s="26" t="str">
        <f>$Z$4</f>
        <v>R1</v>
      </c>
      <c r="AA60" s="27" t="str">
        <f ca="1">A61</f>
        <v>Spain</v>
      </c>
      <c r="AB60" s="49" t="str" cm="1">
        <f t="array" aca="1" ref="AB60" ca="1">Ver_flag_local</f>
        <v/>
      </c>
      <c r="AC60" s="50">
        <v>4</v>
      </c>
      <c r="AD60" s="51">
        <v>0</v>
      </c>
      <c r="AE60" s="595" t="str" cm="1">
        <f t="array" aca="1" ref="AE60" ca="1">Ver_flag_visit</f>
        <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4</v>
      </c>
      <c r="BL60" s="16">
        <f t="shared" ca="1" si="190"/>
        <v>-2</v>
      </c>
      <c r="BM60" s="16">
        <f t="shared" ca="1" si="191"/>
        <v>8</v>
      </c>
      <c r="BN60" s="16">
        <f t="shared" ca="1" si="192"/>
        <v>8</v>
      </c>
      <c r="BO60" s="16" t="str">
        <f t="shared" si="174"/>
        <v>4C</v>
      </c>
      <c r="BP60" s="16"/>
      <c r="BQ60" s="16"/>
      <c r="BR60" s="16">
        <f t="shared" ca="1" si="175"/>
        <v>3</v>
      </c>
      <c r="BS60" s="16">
        <f t="shared" ca="1" si="193"/>
        <v>1</v>
      </c>
      <c r="BT60" s="16" t="str">
        <f t="shared" ca="1" si="194"/>
        <v>Pos. 1 (12)</v>
      </c>
      <c r="BU60" s="16">
        <f t="shared" ca="1" si="176"/>
        <v>-2</v>
      </c>
      <c r="BV60" s="16">
        <f t="shared" ca="1" si="177"/>
        <v>6</v>
      </c>
      <c r="BW60" s="16" t="str">
        <f t="shared" ca="1" si="178"/>
        <v>Pos. 6 (4)</v>
      </c>
      <c r="BX60" s="16">
        <f t="shared" ca="1" si="179"/>
        <v>2</v>
      </c>
      <c r="BY60" s="16">
        <f t="shared" ca="1" si="180"/>
        <v>6</v>
      </c>
      <c r="BZ60" s="16" t="str">
        <f t="shared" ca="1" si="181"/>
        <v>Pos. 6 (3)</v>
      </c>
      <c r="CA60" s="16">
        <f t="shared" ca="1" si="182"/>
        <v>1</v>
      </c>
      <c r="CB60" s="16">
        <f t="shared" ca="1" si="195"/>
        <v>8</v>
      </c>
      <c r="CC60" s="16"/>
      <c r="CD60" s="16">
        <f t="shared" ca="1" si="183"/>
        <v>8</v>
      </c>
      <c r="CE60" s="16">
        <f t="shared" ca="1" si="196"/>
        <v>7</v>
      </c>
      <c r="CF60" s="16">
        <f t="shared" ca="1" si="197"/>
        <v>8</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Senegal</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8"/>
      <c r="X61" s="24">
        <f ca="1">Horarios!C61</f>
        <v>46189</v>
      </c>
      <c r="Y61" s="25">
        <f ca="1">Horarios!C61</f>
        <v>46189</v>
      </c>
      <c r="Z61" s="26" t="str">
        <f>$Z$4</f>
        <v>R1</v>
      </c>
      <c r="AA61" s="27" t="str">
        <f ca="1">A63</f>
        <v>Saudi Arabia</v>
      </c>
      <c r="AB61" s="49" t="str" cm="1">
        <f t="array" aca="1" ref="AB61" ca="1">Ver_flag_local</f>
        <v/>
      </c>
      <c r="AC61" s="50">
        <v>0</v>
      </c>
      <c r="AD61" s="51">
        <v>1</v>
      </c>
      <c r="AE61" s="595" t="str" cm="1">
        <f t="array" aca="1" ref="AE61" ca="1">Ver_flag_visit</f>
        <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1</v>
      </c>
      <c r="BK61" s="16">
        <f t="shared" ca="1" si="173"/>
        <v>3</v>
      </c>
      <c r="BL61" s="16">
        <f t="shared" ca="1" si="190"/>
        <v>-2</v>
      </c>
      <c r="BM61" s="16">
        <f t="shared" ca="1" si="191"/>
        <v>9</v>
      </c>
      <c r="BN61" s="16">
        <f t="shared" ca="1" si="192"/>
        <v>9</v>
      </c>
      <c r="BO61" s="16" t="str">
        <f t="shared" si="174"/>
        <v>4D</v>
      </c>
      <c r="BP61" s="16"/>
      <c r="BQ61" s="16"/>
      <c r="BR61" s="16">
        <f t="shared" ca="1" si="175"/>
        <v>3</v>
      </c>
      <c r="BS61" s="16">
        <f t="shared" ca="1" si="193"/>
        <v>1</v>
      </c>
      <c r="BT61" s="16" t="str">
        <f t="shared" ca="1" si="194"/>
        <v>Pos. 1 (12)</v>
      </c>
      <c r="BU61" s="16">
        <f t="shared" ca="1" si="176"/>
        <v>-2</v>
      </c>
      <c r="BV61" s="16">
        <f t="shared" ca="1" si="177"/>
        <v>6</v>
      </c>
      <c r="BW61" s="16" t="str">
        <f t="shared" ca="1" si="178"/>
        <v>Pos. 6 (4)</v>
      </c>
      <c r="BX61" s="16">
        <f t="shared" ca="1" si="179"/>
        <v>1</v>
      </c>
      <c r="BY61" s="16">
        <f t="shared" ca="1" si="180"/>
        <v>9</v>
      </c>
      <c r="BZ61" s="16" t="str">
        <f t="shared" ca="1" si="181"/>
        <v>-</v>
      </c>
      <c r="CA61" s="16" t="str">
        <f t="shared" ca="1" si="182"/>
        <v>-</v>
      </c>
      <c r="CB61" s="16">
        <f t="shared" ca="1" si="195"/>
        <v>9</v>
      </c>
      <c r="CC61" s="16"/>
      <c r="CD61" s="16">
        <f t="shared" ca="1" si="183"/>
        <v>9</v>
      </c>
      <c r="CE61" s="16" t="str">
        <f t="shared" ca="1" si="196"/>
        <v>-</v>
      </c>
      <c r="CF61" s="16">
        <f t="shared" ca="1" si="197"/>
        <v>9</v>
      </c>
      <c r="DJ61" s="16">
        <f t="shared" ca="1" si="184"/>
        <v>4</v>
      </c>
      <c r="DK61" s="16"/>
      <c r="DL61" s="16">
        <f t="shared" ca="1" si="185"/>
        <v>2</v>
      </c>
      <c r="DM61" s="16" t="str">
        <f t="shared" ca="1" si="186"/>
        <v>4.2</v>
      </c>
      <c r="DN61" s="16" t="e" cm="1" vm="1">
        <f t="array" aca="1" ref="DN61" ca="1">OFFSET(Horarios!$P$3,DJ61-1,0,DL61,1)</f>
        <v>#VALUE!</v>
      </c>
      <c r="DO61" s="16"/>
      <c r="DP61" s="16">
        <v>4</v>
      </c>
      <c r="DQ61" s="16" t="str">
        <f t="shared" ca="1" si="198"/>
        <v>Ghana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8"/>
      <c r="X62" s="24">
        <f ca="1">Horarios!C62</f>
        <v>46194.75</v>
      </c>
      <c r="Y62" s="25">
        <f ca="1">Horarios!C62</f>
        <v>46194.75</v>
      </c>
      <c r="Z62" s="26" t="str">
        <f>$Z$6</f>
        <v>R2</v>
      </c>
      <c r="AA62" s="27" t="str">
        <f ca="1">A61</f>
        <v>Spain</v>
      </c>
      <c r="AB62" s="49" t="str" cm="1">
        <f t="array" aca="1" ref="AB62" ca="1">Ver_flag_local</f>
        <v/>
      </c>
      <c r="AC62" s="50">
        <v>3</v>
      </c>
      <c r="AD62" s="51">
        <v>0</v>
      </c>
      <c r="AE62" s="595" t="str" cm="1">
        <f t="array" aca="1" ref="AE62" ca="1">Ver_flag_visit</f>
        <v/>
      </c>
      <c r="AF62" s="32" t="str">
        <f ca="1">A63</f>
        <v>Saudi Arabia</v>
      </c>
      <c r="AG62" s="323">
        <f t="shared" si="212"/>
        <v>1</v>
      </c>
      <c r="AH62" s="195">
        <v>38</v>
      </c>
      <c r="AI62" s="181" t="str">
        <f>AJ62&amp;$B$60</f>
        <v>1H</v>
      </c>
      <c r="AJ62" s="40">
        <v>1</v>
      </c>
      <c r="AK62" s="601" t="str" cm="1">
        <f t="array" aca="1" ref="AK62" ca="1">Ver_flag_visit</f>
        <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0</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2</v>
      </c>
      <c r="BK62" s="16">
        <f t="shared" ca="1" si="173"/>
        <v>3</v>
      </c>
      <c r="BL62" s="16">
        <f t="shared" ca="1" si="190"/>
        <v>-1</v>
      </c>
      <c r="BM62" s="16">
        <f t="shared" ca="1" si="191"/>
        <v>5</v>
      </c>
      <c r="BN62" s="16">
        <f t="shared" ca="1" si="192"/>
        <v>5</v>
      </c>
      <c r="BO62" s="16" t="str">
        <f t="shared" si="174"/>
        <v>4E</v>
      </c>
      <c r="BP62" s="16"/>
      <c r="BQ62" s="16"/>
      <c r="BR62" s="16">
        <f t="shared" ca="1" si="175"/>
        <v>3</v>
      </c>
      <c r="BS62" s="16">
        <f t="shared" ca="1" si="193"/>
        <v>1</v>
      </c>
      <c r="BT62" s="16" t="str">
        <f t="shared" ca="1" si="194"/>
        <v>Pos. 1 (12)</v>
      </c>
      <c r="BU62" s="16">
        <f t="shared" ca="1" si="176"/>
        <v>-1</v>
      </c>
      <c r="BV62" s="16">
        <f t="shared" ca="1" si="177"/>
        <v>3</v>
      </c>
      <c r="BW62" s="16" t="str">
        <f t="shared" ca="1" si="178"/>
        <v>Pos. 3 (3)</v>
      </c>
      <c r="BX62" s="16">
        <f t="shared" ca="1" si="179"/>
        <v>2</v>
      </c>
      <c r="BY62" s="16">
        <f t="shared" ca="1" si="180"/>
        <v>4</v>
      </c>
      <c r="BZ62" s="16" t="str">
        <f t="shared" ca="1" si="181"/>
        <v>Pos. 4 (2)</v>
      </c>
      <c r="CA62" s="16">
        <f t="shared" ca="1" si="182"/>
        <v>5</v>
      </c>
      <c r="CB62" s="16">
        <f t="shared" ca="1" si="195"/>
        <v>5</v>
      </c>
      <c r="CC62" s="16"/>
      <c r="CD62" s="16">
        <f t="shared" ca="1" si="183"/>
        <v>5</v>
      </c>
      <c r="CE62" s="16">
        <f t="shared" ca="1" si="196"/>
        <v>4</v>
      </c>
      <c r="CF62" s="16">
        <f t="shared" ca="1" si="197"/>
        <v>5</v>
      </c>
      <c r="DJ62" s="16">
        <f t="shared" ca="1" si="184"/>
        <v>4</v>
      </c>
      <c r="DK62" s="16"/>
      <c r="DL62" s="16">
        <f t="shared" ca="1" si="185"/>
        <v>2</v>
      </c>
      <c r="DM62" s="16" t="str">
        <f t="shared" ca="1" si="186"/>
        <v>4.2</v>
      </c>
      <c r="DN62" s="16" t="e" cm="1" vm="1">
        <f t="array" aca="1" ref="DN62" ca="1">OFFSET(Horarios!$P$3,DJ62-1,0,DL62,1)</f>
        <v>#VALUE!</v>
      </c>
      <c r="DO62" s="16"/>
      <c r="DP62" s="16">
        <v>5</v>
      </c>
      <c r="DQ62" s="16" t="str">
        <f t="shared" ca="1" si="198"/>
        <v>Ivory Coast</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8"/>
      <c r="X63" s="24">
        <f ca="1">Horarios!C63</f>
        <v>46195</v>
      </c>
      <c r="Y63" s="25">
        <f ca="1">Horarios!C63</f>
        <v>46195</v>
      </c>
      <c r="Z63" s="26" t="str">
        <f>$Z$6</f>
        <v>R2</v>
      </c>
      <c r="AA63" s="27" t="str">
        <f ca="1">A64</f>
        <v>Uruguay</v>
      </c>
      <c r="AB63" s="49" t="str" cm="1">
        <f t="array" aca="1" ref="AB63" ca="1">Ver_flag_local</f>
        <v/>
      </c>
      <c r="AC63" s="50">
        <v>3</v>
      </c>
      <c r="AD63" s="51">
        <v>0</v>
      </c>
      <c r="AE63" s="595" t="str" cm="1">
        <f t="array" aca="1" ref="AE63" ca="1">Ver_flag_visit</f>
        <v/>
      </c>
      <c r="AF63" s="32" t="str">
        <f ca="1">A62</f>
        <v>Cape Verde</v>
      </c>
      <c r="AG63" s="323">
        <f t="shared" si="212"/>
        <v>1</v>
      </c>
      <c r="AH63" s="195">
        <v>37</v>
      </c>
      <c r="AI63" s="181" t="str">
        <f t="shared" ref="AI63:AI65" si="216">AJ63&amp;$B$60</f>
        <v>2H</v>
      </c>
      <c r="AJ63" s="42">
        <v>2</v>
      </c>
      <c r="AK63" s="602" t="str" cm="1">
        <f t="array" aca="1" ref="AK63" ca="1">Ver_flag_visit</f>
        <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4</v>
      </c>
      <c r="AS63" s="39">
        <f t="shared" ca="1" si="215"/>
        <v>2</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3</v>
      </c>
      <c r="BF63" s="16">
        <f t="shared" ca="1" si="189"/>
        <v>3</v>
      </c>
      <c r="BG63" s="16">
        <f t="shared" ca="1" si="169"/>
        <v>1</v>
      </c>
      <c r="BH63" s="16">
        <f t="shared" ca="1" si="170"/>
        <v>0</v>
      </c>
      <c r="BI63" s="16">
        <f t="shared" ca="1" si="171"/>
        <v>2</v>
      </c>
      <c r="BJ63" s="16">
        <f t="shared" ca="1" si="172"/>
        <v>4</v>
      </c>
      <c r="BK63" s="16">
        <f t="shared" ca="1" si="173"/>
        <v>4</v>
      </c>
      <c r="BL63" s="16">
        <f t="shared" ca="1" si="190"/>
        <v>0</v>
      </c>
      <c r="BM63" s="16">
        <f t="shared" ca="1" si="191"/>
        <v>1</v>
      </c>
      <c r="BN63" s="16">
        <f t="shared" ca="1" si="192"/>
        <v>1</v>
      </c>
      <c r="BO63" s="16" t="str">
        <f t="shared" si="174"/>
        <v>4F</v>
      </c>
      <c r="BP63" s="16"/>
      <c r="BQ63" s="16"/>
      <c r="BR63" s="16">
        <f t="shared" ca="1" si="175"/>
        <v>3</v>
      </c>
      <c r="BS63" s="16">
        <f t="shared" ca="1" si="193"/>
        <v>1</v>
      </c>
      <c r="BT63" s="16" t="str">
        <f t="shared" ca="1" si="194"/>
        <v>Pos. 1 (12)</v>
      </c>
      <c r="BU63" s="16">
        <f t="shared" ca="1" si="176"/>
        <v>0</v>
      </c>
      <c r="BV63" s="16">
        <f t="shared" ca="1" si="177"/>
        <v>1</v>
      </c>
      <c r="BW63" s="16" t="str">
        <f t="shared" ca="1" si="178"/>
        <v>Pos. 1 (2)</v>
      </c>
      <c r="BX63" s="16">
        <f t="shared" ca="1" si="179"/>
        <v>4</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3</v>
      </c>
      <c r="DM63" s="16" t="str">
        <f t="shared" ca="1" si="186"/>
        <v>6.3</v>
      </c>
      <c r="DN63" s="16" t="e" cm="1" vm="2">
        <f t="array" aca="1" ref="DN63" ca="1">OFFSET(Horarios!$P$3,DJ63-1,0,DL63,1)</f>
        <v>#VALUE!</v>
      </c>
      <c r="DO63" s="16"/>
      <c r="DP63" s="16">
        <v>6</v>
      </c>
      <c r="DQ63" s="16" t="str">
        <f t="shared" ca="1" si="198"/>
        <v>Algeria</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str" cm="1">
        <f t="array" aca="1" ref="AB64" ca="1">Ver_flag_local</f>
        <v/>
      </c>
      <c r="AC64" s="50">
        <v>0</v>
      </c>
      <c r="AD64" s="51">
        <v>2</v>
      </c>
      <c r="AE64" s="595" t="str" cm="1">
        <f t="array" aca="1" ref="AE64" ca="1">Ver_flag_visit</f>
        <v/>
      </c>
      <c r="AF64" s="32" t="str">
        <f ca="1">A63</f>
        <v>Saudi Arabia</v>
      </c>
      <c r="AG64" s="323">
        <f t="shared" si="212"/>
        <v>1</v>
      </c>
      <c r="AH64" s="195">
        <v>65</v>
      </c>
      <c r="AI64" s="181" t="str">
        <f t="shared" si="216"/>
        <v>3H</v>
      </c>
      <c r="AJ64" s="42">
        <v>3</v>
      </c>
      <c r="AK64" s="602" t="str" cm="1">
        <f t="array" aca="1" ref="AK64" ca="1">Ver_flag_visit</f>
        <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4</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1</v>
      </c>
      <c r="BK64" s="16">
        <f t="shared" ca="1" si="173"/>
        <v>4</v>
      </c>
      <c r="BL64" s="16">
        <f t="shared" ca="1" si="190"/>
        <v>-3</v>
      </c>
      <c r="BM64" s="16">
        <f t="shared" ca="1" si="191"/>
        <v>12</v>
      </c>
      <c r="BN64" s="16">
        <f t="shared" ca="1" si="192"/>
        <v>12</v>
      </c>
      <c r="BO64" s="16" t="str">
        <f t="shared" si="174"/>
        <v>4G</v>
      </c>
      <c r="BP64" s="16"/>
      <c r="BQ64" s="16"/>
      <c r="BR64" s="16">
        <f t="shared" ca="1" si="175"/>
        <v>3</v>
      </c>
      <c r="BS64" s="16">
        <f t="shared" ca="1" si="193"/>
        <v>1</v>
      </c>
      <c r="BT64" s="16" t="str">
        <f t="shared" ca="1" si="194"/>
        <v>Pos. 1 (12)</v>
      </c>
      <c r="BU64" s="16">
        <f t="shared" ca="1" si="176"/>
        <v>-3</v>
      </c>
      <c r="BV64" s="16">
        <f t="shared" ca="1" si="177"/>
        <v>10</v>
      </c>
      <c r="BW64" s="16" t="str">
        <f t="shared" ca="1" si="178"/>
        <v>Pos. 10 (3)</v>
      </c>
      <c r="BX64" s="16">
        <f t="shared" ca="1" si="179"/>
        <v>1</v>
      </c>
      <c r="BY64" s="16">
        <f t="shared" ca="1" si="180"/>
        <v>10</v>
      </c>
      <c r="BZ64" s="16" t="str">
        <f t="shared" ca="1" si="181"/>
        <v>Pos. 10 (3)</v>
      </c>
      <c r="CA64" s="16">
        <f t="shared" ca="1" si="182"/>
        <v>6</v>
      </c>
      <c r="CB64" s="16">
        <f t="shared" ca="1" si="195"/>
        <v>12</v>
      </c>
      <c r="CC64" s="16"/>
      <c r="CD64" s="16">
        <f t="shared" ca="1" si="183"/>
        <v>12</v>
      </c>
      <c r="CE64" s="16">
        <f t="shared" ca="1" si="196"/>
        <v>11</v>
      </c>
      <c r="CF64" s="16">
        <f t="shared" ca="1" si="197"/>
        <v>12</v>
      </c>
      <c r="DJ64" s="16">
        <f t="shared" ca="1" si="184"/>
        <v>6</v>
      </c>
      <c r="DK64" s="16"/>
      <c r="DL64" s="16">
        <f t="shared" ca="1" si="185"/>
        <v>3</v>
      </c>
      <c r="DM64" s="16" t="str">
        <f t="shared" ca="1" si="186"/>
        <v>6.3</v>
      </c>
      <c r="DN64" s="16" t="e" cm="1" vm="2">
        <f t="array" aca="1" ref="DN64" ca="1">OFFSET(Horarios!$P$3,DJ64-1,0,DL64,1)</f>
        <v>#VALUE!</v>
      </c>
      <c r="DO64" s="16"/>
      <c r="DP64" s="16">
        <v>7</v>
      </c>
      <c r="DQ64" s="16" t="str">
        <f t="shared" ca="1" si="198"/>
        <v>Saudi Arabia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str" cm="1">
        <f t="array" aca="1" ref="AB65" ca="1">Ver_flag_local</f>
        <v/>
      </c>
      <c r="AC65" s="53">
        <v>0</v>
      </c>
      <c r="AD65" s="54">
        <v>2</v>
      </c>
      <c r="AE65" s="596" t="str" cm="1">
        <f t="array" aca="1" ref="AE65" ca="1">Ver_flag_visit</f>
        <v/>
      </c>
      <c r="AF65" s="33" t="str">
        <f ca="1">A61</f>
        <v>Spain</v>
      </c>
      <c r="AG65" s="323">
        <f t="shared" si="212"/>
        <v>1</v>
      </c>
      <c r="AH65" s="195">
        <v>66</v>
      </c>
      <c r="AI65" s="181" t="str">
        <f t="shared" si="216"/>
        <v>4H</v>
      </c>
      <c r="AJ65" s="44">
        <v>4</v>
      </c>
      <c r="AK65" s="604" t="str" cm="1">
        <f t="array" aca="1" ref="AK65" ca="1">Ver_flag_visit</f>
        <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9</v>
      </c>
      <c r="AT65" s="48">
        <f t="shared" ca="1" si="215"/>
        <v>-9</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4</v>
      </c>
      <c r="BL65" s="16">
        <f t="shared" ca="1" si="190"/>
        <v>-2</v>
      </c>
      <c r="BM65" s="16">
        <f t="shared" ca="1" si="191"/>
        <v>7</v>
      </c>
      <c r="BN65" s="16">
        <f t="shared" ca="1" si="192"/>
        <v>7</v>
      </c>
      <c r="BO65" s="16" t="str">
        <f t="shared" si="174"/>
        <v>4H</v>
      </c>
      <c r="BP65" s="16"/>
      <c r="BQ65" s="16"/>
      <c r="BR65" s="16">
        <f t="shared" ca="1" si="175"/>
        <v>3</v>
      </c>
      <c r="BS65" s="16">
        <f t="shared" ca="1" si="193"/>
        <v>1</v>
      </c>
      <c r="BT65" s="16" t="str">
        <f t="shared" ca="1" si="194"/>
        <v>Pos. 1 (12)</v>
      </c>
      <c r="BU65" s="16">
        <f t="shared" ca="1" si="176"/>
        <v>-2</v>
      </c>
      <c r="BV65" s="16">
        <f t="shared" ca="1" si="177"/>
        <v>6</v>
      </c>
      <c r="BW65" s="16" t="str">
        <f t="shared" ca="1" si="178"/>
        <v>Pos. 6 (4)</v>
      </c>
      <c r="BX65" s="16">
        <f t="shared" ca="1" si="179"/>
        <v>2</v>
      </c>
      <c r="BY65" s="16">
        <f t="shared" ca="1" si="180"/>
        <v>6</v>
      </c>
      <c r="BZ65" s="16" t="str">
        <f t="shared" ca="1" si="181"/>
        <v>Pos. 6 (3)</v>
      </c>
      <c r="CA65" s="16">
        <f t="shared" ca="1" si="182"/>
        <v>2</v>
      </c>
      <c r="CB65" s="16">
        <f t="shared" ca="1" si="195"/>
        <v>7</v>
      </c>
      <c r="CC65" s="16"/>
      <c r="CD65" s="16">
        <f t="shared" ca="1" si="183"/>
        <v>7</v>
      </c>
      <c r="CE65" s="16">
        <f t="shared" ca="1" si="196"/>
        <v>6</v>
      </c>
      <c r="CF65" s="16">
        <f t="shared" ca="1" si="197"/>
        <v>7</v>
      </c>
      <c r="DJ65" s="16">
        <f t="shared" ca="1" si="184"/>
        <v>6</v>
      </c>
      <c r="DK65" s="16"/>
      <c r="DL65" s="16">
        <f t="shared" ca="1" si="185"/>
        <v>3</v>
      </c>
      <c r="DM65" s="16" t="str">
        <f t="shared" ca="1" si="186"/>
        <v>6.3</v>
      </c>
      <c r="DN65" s="16" t="e" cm="1" vm="2">
        <f t="array" aca="1" ref="DN65" ca="1">OFFSET(Horarios!$P$3,DJ65-1,0,DL65,1)</f>
        <v>#VALUE!</v>
      </c>
      <c r="DO65" s="16"/>
      <c r="DP65" s="16">
        <v>8</v>
      </c>
      <c r="DQ65" s="16" t="str">
        <f t="shared" ca="1" si="198"/>
        <v>Scotland</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3</v>
      </c>
      <c r="BN66" s="16">
        <f t="shared" ca="1" si="192"/>
        <v>3</v>
      </c>
      <c r="BO66" s="16" t="str">
        <f t="shared" si="174"/>
        <v>4I</v>
      </c>
      <c r="BP66" s="16"/>
      <c r="BQ66" s="16"/>
      <c r="BR66" s="16">
        <f t="shared" ca="1" si="175"/>
        <v>3</v>
      </c>
      <c r="BS66" s="16">
        <f t="shared" ca="1" si="193"/>
        <v>1</v>
      </c>
      <c r="BT66" s="16" t="str">
        <f t="shared" ca="1" si="194"/>
        <v>Pos. 1 (12)</v>
      </c>
      <c r="BU66" s="16">
        <f t="shared" ca="1" si="176"/>
        <v>-1</v>
      </c>
      <c r="BV66" s="16">
        <f t="shared" ca="1" si="177"/>
        <v>3</v>
      </c>
      <c r="BW66" s="16" t="str">
        <f t="shared" ca="1" si="178"/>
        <v>Pos. 3 (3)</v>
      </c>
      <c r="BX66" s="16">
        <f t="shared" ca="1" si="179"/>
        <v>3</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Paraguay</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2</v>
      </c>
      <c r="BK67" s="16">
        <f t="shared" ca="1" si="173"/>
        <v>4</v>
      </c>
      <c r="BL67" s="16">
        <f t="shared" ca="1" si="190"/>
        <v>-2</v>
      </c>
      <c r="BM67" s="16">
        <f t="shared" ca="1" si="191"/>
        <v>6</v>
      </c>
      <c r="BN67" s="16">
        <f t="shared" ca="1" si="192"/>
        <v>6</v>
      </c>
      <c r="BO67" s="16" t="str">
        <f t="shared" si="174"/>
        <v>4J</v>
      </c>
      <c r="BP67" s="16"/>
      <c r="BQ67" s="16"/>
      <c r="BR67" s="16">
        <f t="shared" ca="1" si="175"/>
        <v>3</v>
      </c>
      <c r="BS67" s="16">
        <f t="shared" ca="1" si="193"/>
        <v>1</v>
      </c>
      <c r="BT67" s="16" t="str">
        <f t="shared" ca="1" si="194"/>
        <v>Pos. 1 (12)</v>
      </c>
      <c r="BU67" s="16">
        <f t="shared" ca="1" si="176"/>
        <v>-2</v>
      </c>
      <c r="BV67" s="16">
        <f t="shared" ca="1" si="177"/>
        <v>6</v>
      </c>
      <c r="BW67" s="16" t="str">
        <f t="shared" ca="1" si="178"/>
        <v>Pos. 6 (4)</v>
      </c>
      <c r="BX67" s="16">
        <f t="shared" ca="1" si="179"/>
        <v>2</v>
      </c>
      <c r="BY67" s="16">
        <f t="shared" ca="1" si="180"/>
        <v>6</v>
      </c>
      <c r="BZ67" s="16" t="str">
        <f t="shared" ca="1" si="181"/>
        <v>Pos. 6 (3)</v>
      </c>
      <c r="CA67" s="16">
        <f t="shared" ca="1" si="182"/>
        <v>11</v>
      </c>
      <c r="CB67" s="16">
        <f t="shared" ca="1" si="195"/>
        <v>6</v>
      </c>
      <c r="CC67" s="16"/>
      <c r="CD67" s="16">
        <f t="shared" ca="1" si="183"/>
        <v>6</v>
      </c>
      <c r="CE67" s="16">
        <f t="shared" ca="1" si="196"/>
        <v>5</v>
      </c>
      <c r="CF67" s="16">
        <f t="shared" ca="1" si="197"/>
        <v>6</v>
      </c>
      <c r="DJ67" s="16">
        <f t="shared" ca="1" si="184"/>
        <v>10</v>
      </c>
      <c r="DK67" s="16"/>
      <c r="DL67" s="16">
        <f t="shared" ca="1" si="185"/>
        <v>3</v>
      </c>
      <c r="DM67" s="16" t="str">
        <f t="shared" ca="1" si="186"/>
        <v>10.3</v>
      </c>
      <c r="DN67" s="16" t="e" cm="1" vm="2">
        <f t="array" aca="1" ref="DN67" ca="1">OFFSET(Horarios!$P$3,DJ67-1,0,DL67,1)</f>
        <v>#VALUE!</v>
      </c>
      <c r="DO67" s="16"/>
      <c r="DP67" s="16">
        <v>10</v>
      </c>
      <c r="DQ67" s="16" t="str">
        <f t="shared" ca="1" si="198"/>
        <v>Bosnia and Herzegovina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54" t="s">
        <v>448</v>
      </c>
      <c r="X68" s="24">
        <f ca="1">Horarios!C68</f>
        <v>46189.875</v>
      </c>
      <c r="Y68" s="25">
        <f ca="1">Horarios!C68</f>
        <v>46189.875</v>
      </c>
      <c r="Z68" s="26" t="str">
        <f>$Z$4</f>
        <v>R1</v>
      </c>
      <c r="AA68" s="27" t="str">
        <f ca="1">A69</f>
        <v>France</v>
      </c>
      <c r="AB68" s="49" t="str" cm="1">
        <f t="array" aca="1" ref="AB68" ca="1">Ver_flag_local</f>
        <v/>
      </c>
      <c r="AC68" s="50">
        <v>2</v>
      </c>
      <c r="AD68" s="51">
        <v>0</v>
      </c>
      <c r="AE68" s="595" t="str" cm="1">
        <f t="array" aca="1" ref="AE68" ca="1">Ver_flag_visit</f>
        <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1</v>
      </c>
      <c r="BK68" s="16">
        <f t="shared" ca="1" si="173"/>
        <v>4</v>
      </c>
      <c r="BL68" s="16">
        <f t="shared" ca="1" si="190"/>
        <v>-3</v>
      </c>
      <c r="BM68" s="16">
        <f t="shared" ca="1" si="191"/>
        <v>11</v>
      </c>
      <c r="BN68" s="16">
        <f t="shared" ca="1" si="192"/>
        <v>11</v>
      </c>
      <c r="BO68" s="16" t="str">
        <f t="shared" si="174"/>
        <v>4K</v>
      </c>
      <c r="BP68" s="16"/>
      <c r="BQ68" s="16"/>
      <c r="BR68" s="16">
        <f t="shared" ca="1" si="175"/>
        <v>3</v>
      </c>
      <c r="BS68" s="16">
        <f t="shared" ca="1" si="193"/>
        <v>1</v>
      </c>
      <c r="BT68" s="16" t="str">
        <f t="shared" ca="1" si="194"/>
        <v>Pos. 1 (12)</v>
      </c>
      <c r="BU68" s="16">
        <f t="shared" ca="1" si="176"/>
        <v>-3</v>
      </c>
      <c r="BV68" s="16">
        <f t="shared" ca="1" si="177"/>
        <v>10</v>
      </c>
      <c r="BW68" s="16" t="str">
        <f t="shared" ca="1" si="178"/>
        <v>Pos. 10 (3)</v>
      </c>
      <c r="BX68" s="16">
        <f t="shared" ca="1" si="179"/>
        <v>1</v>
      </c>
      <c r="BY68" s="16">
        <f t="shared" ca="1" si="180"/>
        <v>10</v>
      </c>
      <c r="BZ68" s="16" t="str">
        <f t="shared" ca="1" si="181"/>
        <v>Pos. 10 (3)</v>
      </c>
      <c r="CA68" s="16">
        <f t="shared" ca="1" si="182"/>
        <v>8</v>
      </c>
      <c r="CB68" s="16">
        <f t="shared" ca="1" si="195"/>
        <v>11</v>
      </c>
      <c r="CC68" s="16"/>
      <c r="CD68" s="16">
        <f t="shared" ca="1" si="183"/>
        <v>11</v>
      </c>
      <c r="CE68" s="16">
        <f t="shared" ca="1" si="196"/>
        <v>10</v>
      </c>
      <c r="CF68" s="16">
        <f t="shared" ca="1" si="197"/>
        <v>11</v>
      </c>
      <c r="DJ68" s="16">
        <f t="shared" ca="1" si="184"/>
        <v>10</v>
      </c>
      <c r="DK68" s="16"/>
      <c r="DL68" s="16">
        <f t="shared" ca="1" si="185"/>
        <v>3</v>
      </c>
      <c r="DM68" s="16" t="str">
        <f t="shared" ca="1" si="186"/>
        <v>10.3</v>
      </c>
      <c r="DN68" s="16" t="e" cm="1" vm="2">
        <f t="array" aca="1" ref="DN68" ca="1">OFFSET(Horarios!$P$3,DJ68-1,0,DL68,1)</f>
        <v>#VALUE!</v>
      </c>
      <c r="DO68" s="16"/>
      <c r="DP68" s="16">
        <v>11</v>
      </c>
      <c r="DQ68" s="16" t="str">
        <f t="shared" ca="1" si="198"/>
        <v>DR Congo</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54"/>
      <c r="X69" s="24">
        <f ca="1">Horarios!C69</f>
        <v>46190</v>
      </c>
      <c r="Y69" s="25">
        <f ca="1">Horarios!C69</f>
        <v>46190</v>
      </c>
      <c r="Z69" s="26" t="str">
        <f>$Z$4</f>
        <v>R1</v>
      </c>
      <c r="AA69" s="27" t="str">
        <f ca="1">A71</f>
        <v>Iraq</v>
      </c>
      <c r="AB69" s="49" t="str" cm="1">
        <f t="array" aca="1" ref="AB69" ca="1">Ver_flag_local</f>
        <v/>
      </c>
      <c r="AC69" s="50">
        <v>0</v>
      </c>
      <c r="AD69" s="51">
        <v>2</v>
      </c>
      <c r="AE69" s="595" t="str" cm="1">
        <f t="array" aca="1" ref="AE69" ca="1">Ver_flag_visit</f>
        <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4</v>
      </c>
      <c r="BN69" s="16">
        <f t="shared" ca="1" si="192"/>
        <v>4</v>
      </c>
      <c r="BO69" s="16" t="str">
        <f t="shared" si="174"/>
        <v>4L</v>
      </c>
      <c r="BP69" s="16"/>
      <c r="BQ69" s="16"/>
      <c r="BR69" s="16">
        <f t="shared" ca="1" si="175"/>
        <v>3</v>
      </c>
      <c r="BS69" s="16">
        <f t="shared" ca="1" si="193"/>
        <v>1</v>
      </c>
      <c r="BT69" s="16" t="str">
        <f t="shared" ca="1" si="194"/>
        <v>Pos. 1 (12)</v>
      </c>
      <c r="BU69" s="16">
        <f t="shared" ca="1" si="176"/>
        <v>-1</v>
      </c>
      <c r="BV69" s="16">
        <f t="shared" ca="1" si="177"/>
        <v>3</v>
      </c>
      <c r="BW69" s="16" t="str">
        <f t="shared" ca="1" si="178"/>
        <v>Pos. 3 (3)</v>
      </c>
      <c r="BX69" s="16">
        <f t="shared" ca="1" si="179"/>
        <v>2</v>
      </c>
      <c r="BY69" s="16">
        <f t="shared" ca="1" si="180"/>
        <v>4</v>
      </c>
      <c r="BZ69" s="16" t="str">
        <f t="shared" ca="1" si="181"/>
        <v>Pos. 4 (2)</v>
      </c>
      <c r="CA69" s="16">
        <f t="shared" ca="1" si="182"/>
        <v>7</v>
      </c>
      <c r="CB69" s="16">
        <f ca="1">BY69+COUNTIFS(BZ$58:BZ$69,BZ69,CA$58:CA$69,"&gt;"&amp;CA69)</f>
        <v>4</v>
      </c>
      <c r="CC69" s="16"/>
      <c r="CD69" s="16">
        <f t="shared" ca="1" si="183"/>
        <v>4</v>
      </c>
      <c r="CE69" s="16">
        <f t="shared" ca="1" si="196"/>
        <v>3</v>
      </c>
      <c r="CF69" s="16">
        <f t="shared" ca="1" si="197"/>
        <v>4</v>
      </c>
      <c r="DJ69" s="16">
        <f t="shared" ca="1" si="184"/>
        <v>10</v>
      </c>
      <c r="DK69" s="16"/>
      <c r="DL69" s="16">
        <f t="shared" ca="1" si="185"/>
        <v>3</v>
      </c>
      <c r="DM69" s="16" t="str">
        <f t="shared" ca="1" si="186"/>
        <v>10.3</v>
      </c>
      <c r="DN69" s="16" cm="1">
        <f t="array" aca="1" ref="DN69:DN71" ca="1">OFFSET(Horarios!$P$3,DJ69-1,0,DL69,1)</f>
        <v>10</v>
      </c>
      <c r="DO69" s="16"/>
      <c r="DP69" s="16">
        <v>12</v>
      </c>
      <c r="DQ69" s="16" t="str">
        <f t="shared" ca="1" si="198"/>
        <v>Iran</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str" cm="1">
        <f t="array" aca="1" ref="AB70" ca="1">Ver_flag_local</f>
        <v/>
      </c>
      <c r="AC70" s="50">
        <v>3</v>
      </c>
      <c r="AD70" s="51">
        <v>0</v>
      </c>
      <c r="AE70" s="595" t="str" cm="1">
        <f t="array" aca="1" ref="AE70" ca="1">Ver_flag_visit</f>
        <v/>
      </c>
      <c r="AF70" s="32" t="str">
        <f ca="1">A71</f>
        <v>Iraq</v>
      </c>
      <c r="AG70" s="323">
        <f t="shared" si="230"/>
        <v>1</v>
      </c>
      <c r="AH70" s="195">
        <v>42</v>
      </c>
      <c r="AI70" s="181" t="str">
        <f>AJ70&amp;$B$68</f>
        <v>1I</v>
      </c>
      <c r="AJ70" s="40">
        <v>1</v>
      </c>
      <c r="AK70" s="601" t="str" cm="1">
        <f t="array" aca="1" ref="AK70" ca="1">Ver_flag_visit</f>
        <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0</v>
      </c>
      <c r="AT70" s="41">
        <f t="shared" ca="1" si="233"/>
        <v>7</v>
      </c>
      <c r="AU70" s="330">
        <f ca="1">INDEX($DL$6:$DL$53,MATCH(AI70,$DP$6:$DP$53,0))</f>
        <v>1</v>
      </c>
      <c r="AV70" s="182" t="str">
        <f ca="1">INDEX($BD$6:$BD$53,MATCH(AI70,$BM$6:$BM$53,0))</f>
        <v>France</v>
      </c>
      <c r="AW70" s="210"/>
      <c r="AX70" s="171"/>
      <c r="AY70" s="201" t="str">
        <f ca="1">+A69</f>
        <v>France</v>
      </c>
      <c r="AZ70" s="202"/>
      <c r="BA70" s="176"/>
      <c r="DN70" s="16">
        <f ca="1"/>
        <v>11</v>
      </c>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54"/>
      <c r="X71" s="24">
        <f ca="1">Horarios!C71</f>
        <v>46196.083333333336</v>
      </c>
      <c r="Y71" s="25">
        <f ca="1">Horarios!C71</f>
        <v>46196.083333333336</v>
      </c>
      <c r="Z71" s="26" t="str">
        <f>$Z$6</f>
        <v>R2</v>
      </c>
      <c r="AA71" s="27" t="str">
        <f ca="1">A72</f>
        <v>Norway</v>
      </c>
      <c r="AB71" s="49" t="str" cm="1">
        <f t="array" aca="1" ref="AB71" ca="1">Ver_flag_local</f>
        <v/>
      </c>
      <c r="AC71" s="50">
        <v>2</v>
      </c>
      <c r="AD71" s="51">
        <v>1</v>
      </c>
      <c r="AE71" s="595" t="str" cm="1">
        <f t="array" aca="1" ref="AE71" ca="1">Ver_flag_visit</f>
        <v/>
      </c>
      <c r="AF71" s="32" t="str">
        <f ca="1">A70</f>
        <v>Senegal</v>
      </c>
      <c r="AG71" s="323">
        <f t="shared" si="230"/>
        <v>1</v>
      </c>
      <c r="AH71" s="195">
        <v>41</v>
      </c>
      <c r="AI71" s="181" t="str">
        <f t="shared" ref="AI71:AI73" si="234">AJ71&amp;$B$68</f>
        <v>2I</v>
      </c>
      <c r="AJ71" s="42">
        <v>2</v>
      </c>
      <c r="AK71" s="602" t="str" cm="1">
        <f t="array" aca="1" ref="AK71" ca="1">Ver_flag_visit</f>
        <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4</v>
      </c>
      <c r="AS71" s="39">
        <f t="shared" ca="1" si="233"/>
        <v>3</v>
      </c>
      <c r="AT71" s="43">
        <f t="shared" ca="1" si="233"/>
        <v>1</v>
      </c>
      <c r="AU71" s="330">
        <f ca="1">INDEX($DL$6:$DL$53,MATCH(AI71,$DP$6:$DP$53,0))</f>
        <v>1</v>
      </c>
      <c r="AV71" s="182" t="str">
        <f ca="1">INDEX($BD$6:$BD$53,MATCH(AI71,$BM$6:$BM$53,0))</f>
        <v>Norway</v>
      </c>
      <c r="AW71" s="210"/>
      <c r="AX71" s="171"/>
      <c r="AY71" s="203" t="str">
        <f ca="1">+A70</f>
        <v>Senegal</v>
      </c>
      <c r="AZ71" s="204"/>
      <c r="BA71" s="176"/>
      <c r="DN71" s="16">
        <f ca="1"/>
        <v>12</v>
      </c>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str" cm="1">
        <f t="array" aca="1" ref="AB72" ca="1">Ver_flag_local</f>
        <v/>
      </c>
      <c r="AC72" s="50">
        <v>0</v>
      </c>
      <c r="AD72" s="51">
        <v>2</v>
      </c>
      <c r="AE72" s="595" t="str" cm="1">
        <f t="array" aca="1" ref="AE72" ca="1">Ver_flag_visit</f>
        <v/>
      </c>
      <c r="AF72" s="32" t="str">
        <f ca="1">A69</f>
        <v>France</v>
      </c>
      <c r="AG72" s="323">
        <f t="shared" si="230"/>
        <v>1</v>
      </c>
      <c r="AH72" s="195">
        <v>61</v>
      </c>
      <c r="AI72" s="181" t="str">
        <f t="shared" si="234"/>
        <v>3I</v>
      </c>
      <c r="AJ72" s="42">
        <v>3</v>
      </c>
      <c r="AK72" s="602" t="str" cm="1">
        <f t="array" aca="1" ref="AK72" ca="1">Ver_flag_visit</f>
        <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55"/>
      <c r="X73" s="28">
        <f ca="1">Horarios!C73</f>
        <v>46199.875</v>
      </c>
      <c r="Y73" s="29">
        <f ca="1">Horarios!C73</f>
        <v>46199.875</v>
      </c>
      <c r="Z73" s="30" t="str">
        <f>$Z$8</f>
        <v>R3</v>
      </c>
      <c r="AA73" s="31" t="str">
        <f ca="1">A70</f>
        <v>Senegal</v>
      </c>
      <c r="AB73" s="52" t="str" cm="1">
        <f t="array" aca="1" ref="AB73" ca="1">Ver_flag_local</f>
        <v/>
      </c>
      <c r="AC73" s="53">
        <v>2</v>
      </c>
      <c r="AD73" s="54">
        <v>0</v>
      </c>
      <c r="AE73" s="596" t="str" cm="1">
        <f t="array" aca="1" ref="AE73" ca="1">Ver_flag_visit</f>
        <v/>
      </c>
      <c r="AF73" s="33" t="str">
        <f ca="1">A71</f>
        <v>Iraq</v>
      </c>
      <c r="AG73" s="323">
        <f t="shared" si="230"/>
        <v>1</v>
      </c>
      <c r="AH73" s="195">
        <v>62</v>
      </c>
      <c r="AI73" s="181" t="str">
        <f t="shared" si="234"/>
        <v>4I</v>
      </c>
      <c r="AJ73" s="44">
        <v>4</v>
      </c>
      <c r="AK73" s="604" t="str" cm="1">
        <f t="array" aca="1" ref="AK73" ca="1">Ver_flag_visit</f>
        <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0" t="s">
        <v>5</v>
      </c>
      <c r="X76" s="24">
        <f ca="1">Horarios!C76</f>
        <v>46190.125</v>
      </c>
      <c r="Y76" s="25">
        <f ca="1">Horarios!C76</f>
        <v>46190.125</v>
      </c>
      <c r="Z76" s="26" t="str">
        <f>$Z$4</f>
        <v>R1</v>
      </c>
      <c r="AA76" s="27" t="str">
        <f ca="1">A77</f>
        <v>Argentina</v>
      </c>
      <c r="AB76" s="49" t="str" cm="1">
        <f t="array" aca="1" ref="AB76" ca="1">Ver_flag_local</f>
        <v/>
      </c>
      <c r="AC76" s="50">
        <v>2</v>
      </c>
      <c r="AD76" s="51">
        <v>0</v>
      </c>
      <c r="AE76" s="595" t="str" cm="1">
        <f t="array" aca="1" ref="AE76" ca="1">Ver_flag_visit</f>
        <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0"/>
      <c r="X77" s="24">
        <f ca="1">Horarios!C77</f>
        <v>46190.25</v>
      </c>
      <c r="Y77" s="25">
        <f ca="1">Horarios!C77</f>
        <v>46190.25</v>
      </c>
      <c r="Z77" s="26" t="str">
        <f>$Z$4</f>
        <v>R1</v>
      </c>
      <c r="AA77" s="27" t="str">
        <f ca="1">A79</f>
        <v>Austria</v>
      </c>
      <c r="AB77" s="49" t="str" cm="1">
        <f t="array" aca="1" ref="AB77" ca="1">Ver_flag_local</f>
        <v/>
      </c>
      <c r="AC77" s="50">
        <v>3</v>
      </c>
      <c r="AD77" s="51">
        <v>0</v>
      </c>
      <c r="AE77" s="595" t="str" cm="1">
        <f t="array" aca="1" ref="AE77" ca="1">Ver_flag_visit</f>
        <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0"/>
      <c r="X78" s="24">
        <f ca="1">Horarios!C78</f>
        <v>46195.791666666664</v>
      </c>
      <c r="Y78" s="25">
        <f ca="1">Horarios!C78</f>
        <v>46195.791666666664</v>
      </c>
      <c r="Z78" s="26" t="str">
        <f>$Z$6</f>
        <v>R2</v>
      </c>
      <c r="AA78" s="27" t="str">
        <f ca="1">A77</f>
        <v>Argentina</v>
      </c>
      <c r="AB78" s="49" t="str" cm="1">
        <f t="array" aca="1" ref="AB78" ca="1">Ver_flag_local</f>
        <v/>
      </c>
      <c r="AC78" s="50">
        <v>2</v>
      </c>
      <c r="AD78" s="51">
        <v>1</v>
      </c>
      <c r="AE78" s="595" t="str" cm="1">
        <f t="array" aca="1" ref="AE78" ca="1">Ver_flag_visit</f>
        <v/>
      </c>
      <c r="AF78" s="32" t="str">
        <f ca="1">A79</f>
        <v>Austria</v>
      </c>
      <c r="AG78" s="323">
        <f t="shared" si="248"/>
        <v>1</v>
      </c>
      <c r="AH78" s="195">
        <v>43</v>
      </c>
      <c r="AI78" s="181" t="str">
        <f>AJ78&amp;$B$76</f>
        <v>1J</v>
      </c>
      <c r="AJ78" s="40">
        <v>1</v>
      </c>
      <c r="AK78" s="601" t="str" cm="1">
        <f t="array" aca="1" ref="AK78" ca="1">Ver_flag_visit</f>
        <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1</v>
      </c>
      <c r="AT78" s="41">
        <f t="shared" ca="1" si="251"/>
        <v>7</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0"/>
      <c r="X79" s="24">
        <f ca="1">Horarios!C79</f>
        <v>46196.208333333336</v>
      </c>
      <c r="Y79" s="25">
        <f ca="1">Horarios!C79</f>
        <v>46196.208333333336</v>
      </c>
      <c r="Z79" s="26" t="str">
        <f>$Z$6</f>
        <v>R2</v>
      </c>
      <c r="AA79" s="27" t="str">
        <f ca="1">A80</f>
        <v>Jordan</v>
      </c>
      <c r="AB79" s="49" t="str" cm="1">
        <f t="array" aca="1" ref="AB79" ca="1">Ver_flag_local</f>
        <v/>
      </c>
      <c r="AC79" s="50">
        <v>0</v>
      </c>
      <c r="AD79" s="51">
        <v>2</v>
      </c>
      <c r="AE79" s="595" t="str" cm="1">
        <f t="array" aca="1" ref="AE79" ca="1">Ver_flag_visit</f>
        <v/>
      </c>
      <c r="AF79" s="32" t="str">
        <f ca="1">A78</f>
        <v>Algeria</v>
      </c>
      <c r="AG79" s="323">
        <f t="shared" si="248"/>
        <v>1</v>
      </c>
      <c r="AH79" s="195">
        <v>44</v>
      </c>
      <c r="AI79" s="181" t="str">
        <f t="shared" ref="AI79:AI81" si="252">AJ79&amp;$B$76</f>
        <v>2J</v>
      </c>
      <c r="AJ79" s="42">
        <v>2</v>
      </c>
      <c r="AK79" s="602" t="str" cm="1">
        <f t="array" aca="1" ref="AK79" ca="1">Ver_flag_visit</f>
        <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6</v>
      </c>
      <c r="AS79" s="39">
        <f t="shared" ca="1" si="251"/>
        <v>2</v>
      </c>
      <c r="AT79" s="43">
        <f t="shared" ca="1" si="251"/>
        <v>4</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0"/>
      <c r="X80" s="24">
        <f ca="1">Horarios!C80</f>
        <v>46201.166666666664</v>
      </c>
      <c r="Y80" s="25">
        <f ca="1">Horarios!C80</f>
        <v>46201.166666666664</v>
      </c>
      <c r="Z80" s="26" t="str">
        <f>$Z$8</f>
        <v>R3</v>
      </c>
      <c r="AA80" s="27" t="str">
        <f ca="1">A78</f>
        <v>Algeria</v>
      </c>
      <c r="AB80" s="49" t="str" cm="1">
        <f t="array" aca="1" ref="AB80" ca="1">Ver_flag_local</f>
        <v/>
      </c>
      <c r="AC80" s="50">
        <v>0</v>
      </c>
      <c r="AD80" s="51">
        <v>2</v>
      </c>
      <c r="AE80" s="595" t="str" cm="1">
        <f t="array" aca="1" ref="AE80" ca="1">Ver_flag_visit</f>
        <v/>
      </c>
      <c r="AF80" s="32" t="str">
        <f ca="1">A79</f>
        <v>Austria</v>
      </c>
      <c r="AG80" s="323">
        <f t="shared" si="248"/>
        <v>1</v>
      </c>
      <c r="AH80" s="195">
        <v>69</v>
      </c>
      <c r="AI80" s="181" t="str">
        <f t="shared" si="252"/>
        <v>3J</v>
      </c>
      <c r="AJ80" s="42">
        <v>3</v>
      </c>
      <c r="AK80" s="602" t="str" cm="1">
        <f t="array" aca="1" ref="AK80" ca="1">Ver_flag_visit</f>
        <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2</v>
      </c>
      <c r="AS80" s="39">
        <f t="shared" ca="1" si="251"/>
        <v>4</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str" cm="1">
        <f t="array" aca="1" ref="AB81" ca="1">Ver_flag_local</f>
        <v/>
      </c>
      <c r="AC81" s="53">
        <v>0</v>
      </c>
      <c r="AD81" s="54">
        <v>4</v>
      </c>
      <c r="AE81" s="596" t="str" cm="1">
        <f t="array" aca="1" ref="AE81" ca="1">Ver_flag_visit</f>
        <v/>
      </c>
      <c r="AF81" s="33" t="str">
        <f ca="1">A77</f>
        <v>Argentina</v>
      </c>
      <c r="AG81" s="323">
        <f t="shared" si="248"/>
        <v>1</v>
      </c>
      <c r="AH81" s="195">
        <v>70</v>
      </c>
      <c r="AI81" s="181" t="str">
        <f t="shared" si="252"/>
        <v>4J</v>
      </c>
      <c r="AJ81" s="44">
        <v>4</v>
      </c>
      <c r="AK81" s="604" t="str" cm="1">
        <f t="array" aca="1" ref="AK81" ca="1">Ver_flag_visit</f>
        <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9</v>
      </c>
      <c r="AT81" s="48">
        <f t="shared" ca="1" si="251"/>
        <v>-9</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6" t="s">
        <v>449</v>
      </c>
      <c r="X84" s="24">
        <f ca="1">Horarios!C84</f>
        <v>46190.791666666664</v>
      </c>
      <c r="Y84" s="25">
        <f ca="1">Horarios!C84</f>
        <v>46190.791666666664</v>
      </c>
      <c r="Z84" s="26" t="str">
        <f>$Z$4</f>
        <v>R1</v>
      </c>
      <c r="AA84" s="27" t="str">
        <f ca="1">A85</f>
        <v>Portugal</v>
      </c>
      <c r="AB84" s="49" t="str" cm="1">
        <f t="array" aca="1" ref="AB84" ca="1">Ver_flag_local</f>
        <v/>
      </c>
      <c r="AC84" s="50">
        <v>2</v>
      </c>
      <c r="AD84" s="51">
        <v>0</v>
      </c>
      <c r="AE84" s="595" t="str" cm="1">
        <f t="array" aca="1" ref="AE84" ca="1">Ver_flag_visit</f>
        <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56"/>
      <c r="X85" s="24">
        <f ca="1">Horarios!C85</f>
        <v>46191.166666666664</v>
      </c>
      <c r="Y85" s="25">
        <f ca="1">Horarios!C85</f>
        <v>46191.166666666664</v>
      </c>
      <c r="Z85" s="26" t="str">
        <f>$Z$4</f>
        <v>R1</v>
      </c>
      <c r="AA85" s="27" t="str">
        <f ca="1">A87</f>
        <v>Uzbekistan</v>
      </c>
      <c r="AB85" s="49" t="str" cm="1">
        <f t="array" aca="1" ref="AB85" ca="1">Ver_flag_local</f>
        <v/>
      </c>
      <c r="AC85" s="50">
        <v>0</v>
      </c>
      <c r="AD85" s="51">
        <v>2</v>
      </c>
      <c r="AE85" s="595" t="str" cm="1">
        <f t="array" aca="1" ref="AE85" ca="1">Ver_flag_visit</f>
        <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56"/>
      <c r="X86" s="24">
        <f ca="1">Horarios!C86</f>
        <v>46196.791666666664</v>
      </c>
      <c r="Y86" s="25">
        <f ca="1">Horarios!C86</f>
        <v>46196.791666666664</v>
      </c>
      <c r="Z86" s="26" t="str">
        <f>$Z$6</f>
        <v>R2</v>
      </c>
      <c r="AA86" s="27" t="str">
        <f ca="1">A85</f>
        <v>Portugal</v>
      </c>
      <c r="AB86" s="49" t="str" cm="1">
        <f t="array" aca="1" ref="AB86" ca="1">Ver_flag_local</f>
        <v/>
      </c>
      <c r="AC86" s="50">
        <v>2</v>
      </c>
      <c r="AD86" s="51">
        <v>0</v>
      </c>
      <c r="AE86" s="595" t="str" cm="1">
        <f t="array" aca="1" ref="AE86" ca="1">Ver_flag_visit</f>
        <v/>
      </c>
      <c r="AF86" s="32" t="str">
        <f ca="1">A87</f>
        <v>Uzbekistan</v>
      </c>
      <c r="AG86" s="323">
        <f t="shared" si="266"/>
        <v>1</v>
      </c>
      <c r="AH86" s="195">
        <v>47</v>
      </c>
      <c r="AI86" s="181" t="str">
        <f>AJ86&amp;$B$84</f>
        <v>1K</v>
      </c>
      <c r="AJ86" s="40">
        <v>1</v>
      </c>
      <c r="AK86" s="601" t="str" cm="1">
        <f t="array" aca="1" ref="AK86" ca="1">Ver_flag_visit</f>
        <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56"/>
      <c r="X87" s="24">
        <f ca="1">Horarios!C87</f>
        <v>46197.166666666664</v>
      </c>
      <c r="Y87" s="25">
        <f ca="1">Horarios!C87</f>
        <v>46197.166666666664</v>
      </c>
      <c r="Z87" s="26" t="str">
        <f>$Z$6</f>
        <v>R2</v>
      </c>
      <c r="AA87" s="27" t="str">
        <f ca="1">A88</f>
        <v>Colombia</v>
      </c>
      <c r="AB87" s="49" t="str" cm="1">
        <f t="array" aca="1" ref="AB87" ca="1">Ver_flag_local</f>
        <v/>
      </c>
      <c r="AC87" s="50">
        <v>2</v>
      </c>
      <c r="AD87" s="51">
        <v>0</v>
      </c>
      <c r="AE87" s="595" t="str" cm="1">
        <f t="array" aca="1" ref="AE87" ca="1">Ver_flag_visit</f>
        <v/>
      </c>
      <c r="AF87" s="32" t="str">
        <f ca="1">A86</f>
        <v>DR Congo</v>
      </c>
      <c r="AG87" s="323">
        <f t="shared" si="266"/>
        <v>1</v>
      </c>
      <c r="AH87" s="195">
        <v>48</v>
      </c>
      <c r="AI87" s="181" t="str">
        <f t="shared" ref="AI87:AI89" si="270">AJ87&amp;$B$84</f>
        <v>2K</v>
      </c>
      <c r="AJ87" s="42">
        <v>2</v>
      </c>
      <c r="AK87" s="602" t="str" cm="1">
        <f t="array" aca="1" ref="AK87" ca="1">Ver_flag_visit</f>
        <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6"/>
      <c r="X88" s="24">
        <f ca="1">Horarios!C88</f>
        <v>46201.0625</v>
      </c>
      <c r="Y88" s="25">
        <f ca="1">Horarios!C88</f>
        <v>46201.0625</v>
      </c>
      <c r="Z88" s="26" t="str">
        <f>$Z$8</f>
        <v>R3</v>
      </c>
      <c r="AA88" s="27" t="str">
        <f ca="1">A88</f>
        <v>Colombia</v>
      </c>
      <c r="AB88" s="49" t="str" cm="1">
        <f t="array" aca="1" ref="AB88" ca="1">Ver_flag_local</f>
        <v/>
      </c>
      <c r="AC88" s="50">
        <v>1</v>
      </c>
      <c r="AD88" s="51">
        <v>2</v>
      </c>
      <c r="AE88" s="595" t="str" cm="1">
        <f t="array" aca="1" ref="AE88" ca="1">Ver_flag_visit</f>
        <v/>
      </c>
      <c r="AF88" s="32" t="str">
        <f ca="1">A85</f>
        <v>Portugal</v>
      </c>
      <c r="AG88" s="323">
        <f t="shared" si="266"/>
        <v>1</v>
      </c>
      <c r="AH88" s="195">
        <v>71</v>
      </c>
      <c r="AI88" s="181" t="str">
        <f t="shared" si="270"/>
        <v>3K</v>
      </c>
      <c r="AJ88" s="42">
        <v>3</v>
      </c>
      <c r="AK88" s="602" t="str" cm="1">
        <f t="array" aca="1" ref="AK88" ca="1">Ver_flag_visit</f>
        <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1</v>
      </c>
      <c r="AS88" s="39">
        <f t="shared" ca="1" si="269"/>
        <v>4</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str" cm="1">
        <f t="array" aca="1" ref="AB89" ca="1">Ver_flag_local</f>
        <v/>
      </c>
      <c r="AC89" s="53">
        <v>1</v>
      </c>
      <c r="AD89" s="54">
        <v>0</v>
      </c>
      <c r="AE89" s="596" t="str" cm="1">
        <f t="array" aca="1" ref="AE89" ca="1">Ver_flag_visit</f>
        <v/>
      </c>
      <c r="AF89" s="33" t="str">
        <f ca="1">A87</f>
        <v>Uzbekistan</v>
      </c>
      <c r="AG89" s="323">
        <f t="shared" si="266"/>
        <v>1</v>
      </c>
      <c r="AH89" s="195">
        <v>72</v>
      </c>
      <c r="AI89" s="181" t="str">
        <f t="shared" si="270"/>
        <v>4K</v>
      </c>
      <c r="AJ89" s="44">
        <v>4</v>
      </c>
      <c r="AK89" s="604" t="str" cm="1">
        <f t="array" aca="1" ref="AK89" ca="1">Ver_flag_visit</f>
        <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5</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52" t="s">
        <v>247</v>
      </c>
      <c r="X92" s="24">
        <f ca="1">Horarios!C92</f>
        <v>46190.916666666664</v>
      </c>
      <c r="Y92" s="25">
        <f ca="1">Horarios!C92</f>
        <v>46190.916666666664</v>
      </c>
      <c r="Z92" s="26" t="str">
        <f>$Z$4</f>
        <v>R1</v>
      </c>
      <c r="AA92" s="27" t="str">
        <f ca="1">A93</f>
        <v>England</v>
      </c>
      <c r="AB92" s="49" t="str" cm="1">
        <f t="array" aca="1" ref="AB92" ca="1">Ver_flag_local</f>
        <v/>
      </c>
      <c r="AC92" s="50">
        <v>2</v>
      </c>
      <c r="AD92" s="51">
        <v>1</v>
      </c>
      <c r="AE92" s="595" t="str" cm="1">
        <f t="array" aca="1" ref="AE92" ca="1">Ver_flag_visit</f>
        <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str" cm="1">
        <f t="array" aca="1" ref="AB93" ca="1">Ver_flag_local</f>
        <v/>
      </c>
      <c r="AC93" s="50">
        <v>2</v>
      </c>
      <c r="AD93" s="51">
        <v>0</v>
      </c>
      <c r="AE93" s="595" t="str" cm="1">
        <f t="array" aca="1" ref="AE93" ca="1">Ver_flag_visit</f>
        <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52"/>
      <c r="X94" s="24">
        <f ca="1">Horarios!C94</f>
        <v>46196.916666666664</v>
      </c>
      <c r="Y94" s="25">
        <f ca="1">Horarios!C94</f>
        <v>46196.916666666664</v>
      </c>
      <c r="Z94" s="26" t="str">
        <f>$Z$6</f>
        <v>R2</v>
      </c>
      <c r="AA94" s="27" t="str">
        <f ca="1">A93</f>
        <v>England</v>
      </c>
      <c r="AB94" s="49" t="str" cm="1">
        <f t="array" aca="1" ref="AB94" ca="1">Ver_flag_local</f>
        <v/>
      </c>
      <c r="AC94" s="50">
        <v>2</v>
      </c>
      <c r="AD94" s="51">
        <v>0</v>
      </c>
      <c r="AE94" s="595" t="str" cm="1">
        <f t="array" aca="1" ref="AE94" ca="1">Ver_flag_visit</f>
        <v/>
      </c>
      <c r="AF94" s="32" t="str">
        <f ca="1">A95</f>
        <v>Ghana</v>
      </c>
      <c r="AG94" s="323">
        <f t="shared" si="284"/>
        <v>1</v>
      </c>
      <c r="AH94" s="195">
        <v>45</v>
      </c>
      <c r="AI94" s="181" t="str">
        <f>AJ94&amp;$B$92</f>
        <v>1L</v>
      </c>
      <c r="AJ94" s="40">
        <v>1</v>
      </c>
      <c r="AK94" s="601" t="str" cm="1">
        <f t="array" aca="1" ref="AK94" ca="1">Ver_flag_visit</f>
        <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6</v>
      </c>
      <c r="AS94" s="36">
        <f t="shared" ca="1" si="287"/>
        <v>1</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52"/>
      <c r="X95" s="24">
        <f ca="1">Horarios!C95</f>
        <v>46197.041666666664</v>
      </c>
      <c r="Y95" s="25">
        <f ca="1">Horarios!C95</f>
        <v>46197.041666666664</v>
      </c>
      <c r="Z95" s="26" t="str">
        <f>$Z$6</f>
        <v>R2</v>
      </c>
      <c r="AA95" s="27" t="str">
        <f ca="1">A96</f>
        <v>Panama</v>
      </c>
      <c r="AB95" s="49" t="str" cm="1">
        <f t="array" aca="1" ref="AB95" ca="1">Ver_flag_local</f>
        <v/>
      </c>
      <c r="AC95" s="50">
        <v>0</v>
      </c>
      <c r="AD95" s="51">
        <v>1</v>
      </c>
      <c r="AE95" s="595" t="str" cm="1">
        <f t="array" aca="1" ref="AE95" ca="1">Ver_flag_visit</f>
        <v/>
      </c>
      <c r="AF95" s="32" t="str">
        <f ca="1">A94</f>
        <v>Croatia</v>
      </c>
      <c r="AG95" s="323">
        <f t="shared" si="284"/>
        <v>1</v>
      </c>
      <c r="AH95" s="195">
        <v>46</v>
      </c>
      <c r="AI95" s="181" t="str">
        <f t="shared" ref="AI95:AI97" si="288">AJ95&amp;$B$92</f>
        <v>2L</v>
      </c>
      <c r="AJ95" s="42">
        <v>2</v>
      </c>
      <c r="AK95" s="602" t="str" cm="1">
        <f t="array" aca="1" ref="AK95" ca="1">Ver_flag_visit</f>
        <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3</v>
      </c>
      <c r="AS95" s="39">
        <f t="shared" ca="1" si="287"/>
        <v>2</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str" cm="1">
        <f t="array" aca="1" ref="AB96" ca="1">Ver_flag_local</f>
        <v/>
      </c>
      <c r="AC96" s="50">
        <v>0</v>
      </c>
      <c r="AD96" s="51">
        <v>2</v>
      </c>
      <c r="AE96" s="595" t="str" cm="1">
        <f t="array" aca="1" ref="AE96" ca="1">Ver_flag_visit</f>
        <v/>
      </c>
      <c r="AF96" s="32" t="str">
        <f ca="1">A93</f>
        <v>England</v>
      </c>
      <c r="AG96" s="323">
        <f t="shared" si="284"/>
        <v>1</v>
      </c>
      <c r="AH96" s="195">
        <v>67</v>
      </c>
      <c r="AI96" s="181" t="str">
        <f t="shared" si="288"/>
        <v>3L</v>
      </c>
      <c r="AJ96" s="42">
        <v>3</v>
      </c>
      <c r="AK96" s="602" t="str" cm="1">
        <f t="array" aca="1" ref="AK96" ca="1">Ver_flag_visit</f>
        <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53"/>
      <c r="X97" s="28">
        <f ca="1">Horarios!C97</f>
        <v>46200.958333333336</v>
      </c>
      <c r="Y97" s="29">
        <f ca="1">Horarios!C97</f>
        <v>46200.958333333336</v>
      </c>
      <c r="Z97" s="30" t="str">
        <f>$Z$8</f>
        <v>R3</v>
      </c>
      <c r="AA97" s="31" t="str">
        <f ca="1">A94</f>
        <v>Croatia</v>
      </c>
      <c r="AB97" s="52" t="str" cm="1">
        <f t="array" aca="1" ref="AB97" ca="1">Ver_flag_local</f>
        <v/>
      </c>
      <c r="AC97" s="53">
        <v>1</v>
      </c>
      <c r="AD97" s="54">
        <v>0</v>
      </c>
      <c r="AE97" s="596" t="str" cm="1">
        <f t="array" aca="1" ref="AE97" ca="1">Ver_flag_visit</f>
        <v/>
      </c>
      <c r="AF97" s="33" t="str">
        <f ca="1">A95</f>
        <v>Ghana</v>
      </c>
      <c r="AG97" s="323">
        <f t="shared" si="284"/>
        <v>1</v>
      </c>
      <c r="AH97" s="195">
        <v>68</v>
      </c>
      <c r="AI97" s="181" t="str">
        <f t="shared" si="288"/>
        <v>4L</v>
      </c>
      <c r="AJ97" s="44">
        <v>4</v>
      </c>
      <c r="AK97" s="604" t="str" cm="1">
        <f t="array" aca="1" ref="AK97" ca="1">Ver_flag_visit</f>
        <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5</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493</v>
      </c>
      <c r="X101" s="24">
        <f ca="1">Horarios!C101</f>
        <v>46201.875</v>
      </c>
      <c r="Y101" s="25">
        <f ca="1">Horarios!C101</f>
        <v>46201.875</v>
      </c>
      <c r="Z101" s="280">
        <f>AH101</f>
        <v>73</v>
      </c>
      <c r="AA101" s="88" t="str">
        <f t="shared" ref="AA101:AA116" ca="1" si="292">+INDEX($M$101:$M$147,MATCH(AH101,$J$101:$J$147,0))</f>
        <v>South Korea</v>
      </c>
      <c r="AB101" s="89"/>
      <c r="AC101" s="51">
        <v>0</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8</v>
      </c>
      <c r="AV101" s="188"/>
      <c r="AW101" s="214"/>
      <c r="AX101" s="214"/>
      <c r="AY101" s="335" t="str">
        <f ca="1">+IF(OR($H$113&gt;=48,$AJ$99=144),Idiomas!D68,"")</f>
        <v xml:space="preserve">Best 3-placed groups: </v>
      </c>
      <c r="AZ101" s="336" t="str">
        <f ca="1">+IF(OR($H$113&gt;=48,$AJ$99=144),BI112,"")</f>
        <v>ACEFHIJL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Sweden</v>
      </c>
      <c r="AG102" s="327">
        <f t="shared" ca="1" si="294"/>
        <v>1</v>
      </c>
      <c r="AH102" s="195">
        <v>76</v>
      </c>
      <c r="AI102" s="182">
        <v>1</v>
      </c>
      <c r="AJ102" s="80">
        <v>1</v>
      </c>
      <c r="AK102" s="605" t="str" cm="1">
        <f t="array" aca="1" ref="AK102" ca="1">Ver_flag_visit</f>
        <v/>
      </c>
      <c r="AL102" s="81" t="str">
        <f t="shared" ref="AL102:AL113" ca="1" si="297">+IF($H$113&gt;=48,INDEX($BD$58:$BD$69,MATCH(AI102,$BN$58:$BN$69,0)),BB58)</f>
        <v>Japan</v>
      </c>
      <c r="AM102" s="588">
        <f ca="1">+IF($H$113&gt;=48,INDEX($BE$58:$BN$69,MATCH($AL102,$BD$58:$BD$69,0),MATCH(AM$5,$BE$57:$BN$57,0)),$BB58)</f>
        <v>3</v>
      </c>
      <c r="AN102" s="82">
        <f ca="1">+IF($H$113&gt;=48,INDEX($BE$58:$BN$69,MATCH($AL102,$BD$58:$BD$69,0),MATCH(AN$5,$BE$57:$BN$57,0)),$BB58)</f>
        <v>3</v>
      </c>
      <c r="AO102" s="82">
        <f t="shared" ref="AO102:AT102" ca="1" si="298">+IF($H$113&gt;=48,INDEX($BE$58:$BN$69,MATCH($AL102,$BD$58:$BD$69,0),MATCH(AO$5,$BE$57:$BN$57,0)),$BB58)</f>
        <v>1</v>
      </c>
      <c r="AP102" s="82">
        <f t="shared" ca="1" si="298"/>
        <v>0</v>
      </c>
      <c r="AQ102" s="83">
        <f t="shared" ca="1" si="298"/>
        <v>2</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Japan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Scotland</v>
      </c>
      <c r="AG103" s="327">
        <f t="shared" ca="1" si="294"/>
        <v>1</v>
      </c>
      <c r="AH103" s="195">
        <v>74</v>
      </c>
      <c r="AI103" s="182">
        <v>2</v>
      </c>
      <c r="AJ103" s="42">
        <v>2</v>
      </c>
      <c r="AK103" s="602" t="str" cm="1">
        <f t="array" aca="1" ref="AK103" ca="1">Ver_flag_visit</f>
        <v/>
      </c>
      <c r="AL103" s="85" t="str">
        <f t="shared" ca="1" si="297"/>
        <v>Czech Republic</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3</v>
      </c>
      <c r="AS103" s="86">
        <f t="shared" ca="1" si="302"/>
        <v>3</v>
      </c>
      <c r="AT103" s="87">
        <f t="shared" ca="1" si="302"/>
        <v>0</v>
      </c>
      <c r="AU103" s="330">
        <f t="shared" ca="1" si="299"/>
        <v>1</v>
      </c>
      <c r="AV103" s="182" t="str">
        <f t="shared" ca="1" si="300"/>
        <v>Czech Republic</v>
      </c>
      <c r="AW103" s="215"/>
      <c r="AX103" s="170"/>
      <c r="AY103" s="276"/>
      <c r="AZ103" s="279" t="str">
        <f t="shared" ref="AZ103:AZ110" ca="1" si="303">+IF(OR($H$113&gt;=48,$AJ$99=144),BF117&amp;" - "&amp;BG117,"")</f>
        <v>1A - 3H</v>
      </c>
      <c r="BA103" s="176"/>
      <c r="BF103" t="str">
        <f t="shared" ref="BF103:BF110" ca="1" si="304">IFERROR(INDEX($BC$6:$BC$53,MATCH(AL102,$BD$6:$BD$53,0)),"")</f>
        <v>F</v>
      </c>
      <c r="BG103">
        <f t="shared" ref="BG103:BG110" ca="1" si="305">COUNTIF($BF$103:$BF$110,"&lt;="&amp;BF103)</f>
        <v>4</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str" cm="1">
        <f t="array" aca="1" ref="AK104" ca="1">Ver_flag_visit</f>
        <v/>
      </c>
      <c r="AL104" s="85" t="str">
        <f t="shared" ca="1" si="297"/>
        <v>Senegal</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1</v>
      </c>
      <c r="AV104" s="182" t="str">
        <f t="shared" ca="1" si="300"/>
        <v>Senegal</v>
      </c>
      <c r="AW104" s="215"/>
      <c r="AX104" s="170"/>
      <c r="AY104" s="276"/>
      <c r="AZ104" s="279" t="str">
        <f t="shared" ca="1" si="303"/>
        <v>1B - 3J</v>
      </c>
      <c r="BA104" s="176"/>
      <c r="BF104" t="str">
        <f t="shared" ca="1" si="304"/>
        <v>A</v>
      </c>
      <c r="BG104">
        <f t="shared" ca="1" si="305"/>
        <v>1</v>
      </c>
      <c r="BI104">
        <v>2</v>
      </c>
      <c r="BJ104" t="str">
        <f t="shared" ca="1" si="306"/>
        <v>C</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0</v>
      </c>
      <c r="AD105" s="92">
        <v>1</v>
      </c>
      <c r="AE105" s="89"/>
      <c r="AF105" s="91" t="str">
        <f t="shared" ca="1" si="293"/>
        <v>Norway</v>
      </c>
      <c r="AG105" s="327">
        <f t="shared" ca="1" si="294"/>
        <v>1</v>
      </c>
      <c r="AH105" s="195">
        <v>78</v>
      </c>
      <c r="AI105" s="182">
        <v>4</v>
      </c>
      <c r="AJ105" s="42">
        <v>4</v>
      </c>
      <c r="AK105" s="602" t="str" cm="1">
        <f t="array" aca="1" ref="AK105" ca="1">Ver_flag_visit</f>
        <v/>
      </c>
      <c r="AL105" s="85" t="str">
        <f t="shared" ca="1" si="297"/>
        <v>Ghana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2</v>
      </c>
      <c r="AS105" s="86">
        <f t="shared" ca="1" si="308"/>
        <v>3</v>
      </c>
      <c r="AT105" s="87">
        <f t="shared" ca="1" si="308"/>
        <v>-1</v>
      </c>
      <c r="AU105" s="330">
        <f t="shared" ca="1" si="299"/>
        <v>2</v>
      </c>
      <c r="AV105" s="182" t="str">
        <f t="shared" ca="1" si="300"/>
        <v>Ghana</v>
      </c>
      <c r="AW105" s="215"/>
      <c r="AX105" s="170"/>
      <c r="AY105" s="276"/>
      <c r="AZ105" s="279" t="str">
        <f t="shared" ca="1" si="303"/>
        <v>1D - 3E</v>
      </c>
      <c r="BA105" s="176"/>
      <c r="BF105" t="str">
        <f t="shared" ca="1" si="304"/>
        <v>I</v>
      </c>
      <c r="BG105">
        <f t="shared" ca="1" si="305"/>
        <v>6</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Japan</v>
      </c>
      <c r="AG106" s="327">
        <f t="shared" ca="1" si="294"/>
        <v>1</v>
      </c>
      <c r="AH106" s="195">
        <v>77</v>
      </c>
      <c r="AI106" s="182">
        <v>5</v>
      </c>
      <c r="AJ106" s="42">
        <v>5</v>
      </c>
      <c r="AK106" s="602" t="str" cm="1">
        <f t="array" aca="1" ref="AK106" ca="1">Ver_flag_visit</f>
        <v/>
      </c>
      <c r="AL106" s="85" t="str">
        <f t="shared" ca="1" si="297"/>
        <v>Ivory Coast</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2</v>
      </c>
      <c r="AV106" s="182" t="str">
        <f t="shared" ca="1" si="300"/>
        <v>Ivory Coast</v>
      </c>
      <c r="AW106" s="215"/>
      <c r="AX106" s="170"/>
      <c r="AY106" s="276"/>
      <c r="AZ106" s="279" t="str">
        <f t="shared" ca="1" si="303"/>
        <v>1E - 3C</v>
      </c>
      <c r="BA106" s="176"/>
      <c r="BF106" t="str">
        <f t="shared" ca="1" si="304"/>
        <v>L</v>
      </c>
      <c r="BG106">
        <f t="shared" ca="1" si="305"/>
        <v>8</v>
      </c>
      <c r="BI106">
        <v>4</v>
      </c>
      <c r="BJ106" t="str">
        <f t="shared" ca="1" si="306"/>
        <v>F</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2</v>
      </c>
      <c r="AD107" s="92">
        <v>0</v>
      </c>
      <c r="AE107" s="89"/>
      <c r="AF107" s="91" t="str">
        <f t="shared" ca="1" si="293"/>
        <v>Saudi Arabia</v>
      </c>
      <c r="AG107" s="327">
        <f t="shared" ca="1" si="294"/>
        <v>1</v>
      </c>
      <c r="AH107" s="195">
        <v>79</v>
      </c>
      <c r="AI107" s="182">
        <v>6</v>
      </c>
      <c r="AJ107" s="42">
        <v>6</v>
      </c>
      <c r="AK107" s="602" t="str" cm="1">
        <f t="array" aca="1" ref="AK107" ca="1">Ver_flag_visit</f>
        <v/>
      </c>
      <c r="AL107" s="85" t="str">
        <f t="shared" ca="1" si="297"/>
        <v>Algeria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4</v>
      </c>
      <c r="AT107" s="87">
        <f t="shared" ca="1" si="310"/>
        <v>-2</v>
      </c>
      <c r="AU107" s="330">
        <f t="shared" ca="1" si="299"/>
        <v>3</v>
      </c>
      <c r="AV107" s="182" t="str">
        <f ca="1">INDEX($BD$58:$BD$69,MATCH(AI107,$BM$58:$BM$69,0))</f>
        <v>Algeria</v>
      </c>
      <c r="AW107" s="215"/>
      <c r="AX107" s="170"/>
      <c r="AY107" s="276"/>
      <c r="AZ107" s="279" t="str">
        <f t="shared" ca="1" si="303"/>
        <v>1G - 3A</v>
      </c>
      <c r="BA107" s="176"/>
      <c r="BF107" t="str">
        <f t="shared" ca="1" si="304"/>
        <v>E</v>
      </c>
      <c r="BG107">
        <f t="shared" ca="1" si="305"/>
        <v>3</v>
      </c>
      <c r="BI107">
        <v>5</v>
      </c>
      <c r="BJ107" t="str">
        <f t="shared" ca="1" si="306"/>
        <v>H</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2</v>
      </c>
      <c r="AD108" s="92">
        <v>0</v>
      </c>
      <c r="AE108" s="89"/>
      <c r="AF108" s="91" t="str">
        <f t="shared" ca="1" si="293"/>
        <v>Senegal</v>
      </c>
      <c r="AG108" s="327">
        <f t="shared" ca="1" si="294"/>
        <v>1</v>
      </c>
      <c r="AH108" s="195">
        <v>80</v>
      </c>
      <c r="AI108" s="182">
        <v>7</v>
      </c>
      <c r="AJ108" s="42">
        <v>7</v>
      </c>
      <c r="AK108" s="602" t="str" cm="1">
        <f t="array" aca="1" ref="AK108" ca="1">Ver_flag_visit</f>
        <v/>
      </c>
      <c r="AL108" s="85" t="str">
        <f t="shared" ca="1" si="297"/>
        <v>Saudi Arabia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3</v>
      </c>
      <c r="AV108" s="182" t="str">
        <f t="shared" ca="1" si="300"/>
        <v>Saudi Arabia</v>
      </c>
      <c r="AW108" s="215"/>
      <c r="AX108" s="170"/>
      <c r="AY108" s="276"/>
      <c r="AZ108" s="279" t="str">
        <f t="shared" ca="1" si="303"/>
        <v>1I - 3F</v>
      </c>
      <c r="BA108" s="176"/>
      <c r="BF108" t="str">
        <f t="shared" ca="1" si="304"/>
        <v>J</v>
      </c>
      <c r="BG108">
        <f t="shared" ca="1" si="305"/>
        <v>7</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Ivory Coast</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Czech Republic</v>
      </c>
      <c r="AG109" s="327">
        <f t="shared" ca="1" si="294"/>
        <v>1</v>
      </c>
      <c r="AH109" s="195">
        <v>82</v>
      </c>
      <c r="AI109" s="182">
        <v>8</v>
      </c>
      <c r="AJ109" s="42">
        <v>8</v>
      </c>
      <c r="AK109" s="602" t="str" cm="1">
        <f t="array" aca="1" ref="AK109" ca="1">Ver_flag_visit</f>
        <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3</v>
      </c>
      <c r="AV109" s="182" t="str">
        <f t="shared" ca="1" si="300"/>
        <v>Scotland</v>
      </c>
      <c r="AW109" s="215"/>
      <c r="AX109" s="170"/>
      <c r="AY109" s="276"/>
      <c r="AZ109" s="279" t="str">
        <f t="shared" ca="1" si="303"/>
        <v>1K - 3L</v>
      </c>
      <c r="BA109" s="176"/>
      <c r="BF109" t="str">
        <f t="shared" ca="1" si="304"/>
        <v>H</v>
      </c>
      <c r="BG109">
        <f t="shared" ca="1" si="305"/>
        <v>5</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Ivory Coast</v>
      </c>
      <c r="AG110" s="327">
        <f t="shared" ca="1" si="294"/>
        <v>1</v>
      </c>
      <c r="AH110" s="195">
        <v>81</v>
      </c>
      <c r="AI110" s="182">
        <v>9</v>
      </c>
      <c r="AJ110" s="42">
        <v>9</v>
      </c>
      <c r="AK110" s="602" t="str" cm="1">
        <f t="array" aca="1" ref="AK110" ca="1">Ver_flag_visit</f>
        <v/>
      </c>
      <c r="AL110" s="85" t="str">
        <f t="shared" ca="1" si="297"/>
        <v>Paraguay</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3</v>
      </c>
      <c r="AT110" s="87">
        <f t="shared" ca="1" si="313"/>
        <v>-2</v>
      </c>
      <c r="AU110" s="330">
        <f t="shared" ca="1" si="299"/>
        <v>1</v>
      </c>
      <c r="AV110" s="182" t="str">
        <f t="shared" ca="1" si="300"/>
        <v>Paraguay</v>
      </c>
      <c r="AW110" s="215"/>
      <c r="AX110" s="170"/>
      <c r="AY110" s="276"/>
      <c r="AZ110" s="279" t="str">
        <f t="shared" ca="1" si="303"/>
        <v>1L - 3I</v>
      </c>
      <c r="BA110" s="176"/>
      <c r="BF110" t="str">
        <f t="shared" ca="1" si="304"/>
        <v>C</v>
      </c>
      <c r="BG110">
        <f t="shared" ca="1" si="305"/>
        <v>2</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str" cm="1">
        <f t="array" aca="1" ref="AK111" ca="1">Ver_flag_visit</f>
        <v/>
      </c>
      <c r="AL111" s="85" t="str">
        <f t="shared" ca="1" si="297"/>
        <v>Bosnia and Herzegovina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4</v>
      </c>
      <c r="AT111" s="87">
        <f t="shared" ca="1" si="314"/>
        <v>-3</v>
      </c>
      <c r="AU111" s="330">
        <f t="shared" ca="1" si="299"/>
        <v>3</v>
      </c>
      <c r="AV111" s="182" t="str">
        <f t="shared" ca="1" si="300"/>
        <v>Bosnia and Herzegovina</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str" cm="1">
        <f t="array" aca="1" ref="AK112" ca="1">Ver_flag_visit</f>
        <v/>
      </c>
      <c r="AL112" s="85" t="str">
        <f t="shared" ca="1" si="297"/>
        <v>DR Congo</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1</v>
      </c>
      <c r="AS112" s="86">
        <f t="shared" ca="1" si="315"/>
        <v>4</v>
      </c>
      <c r="AT112" s="87">
        <f t="shared" ca="1" si="315"/>
        <v>-3</v>
      </c>
      <c r="AU112" s="330">
        <f t="shared" ca="1" si="299"/>
        <v>3</v>
      </c>
      <c r="AV112" s="182" t="str">
        <f t="shared" ca="1" si="300"/>
        <v>DR Congo</v>
      </c>
      <c r="AW112" s="215"/>
      <c r="AX112" s="170"/>
      <c r="AY112" s="275"/>
      <c r="AZ112" s="275"/>
      <c r="BA112" s="176"/>
      <c r="BI112" t="str">
        <f ca="1">IFERROR(CONCATENATE(BJ103,BJ104,BJ105,BJ106,BJ107,BJ108,BJ109,BJ110),"¿A/B/C/D/E/F/G/H/I/J/K/L?")</f>
        <v>ACEFHIJL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Algeria</v>
      </c>
      <c r="AG113" s="327">
        <f t="shared" ca="1" si="294"/>
        <v>1</v>
      </c>
      <c r="AH113" s="195">
        <v>85</v>
      </c>
      <c r="AI113" s="182">
        <v>12</v>
      </c>
      <c r="AJ113" s="44">
        <v>12</v>
      </c>
      <c r="AK113" s="604" t="str" cm="1">
        <f t="array" aca="1" ref="AK113" ca="1">Ver_flag_visit</f>
        <v/>
      </c>
      <c r="AL113" s="45" t="str">
        <f t="shared" ca="1" si="297"/>
        <v>Iran</v>
      </c>
      <c r="AM113" s="590">
        <f t="shared" ca="1" si="301"/>
        <v>3</v>
      </c>
      <c r="AN113" s="47">
        <f t="shared" ref="AN113:AT113" ca="1" si="316">+IF($H$113&gt;=48,INDEX($BE$58:$BN$69,MATCH($AL113,$BD$58:$BD$69,0),MATCH(AN$5,$BE$57:$BN$57,0)),$BB69)</f>
        <v>3</v>
      </c>
      <c r="AO113" s="47">
        <f t="shared" ca="1" si="316"/>
        <v>1</v>
      </c>
      <c r="AP113" s="47">
        <f t="shared" ca="1" si="316"/>
        <v>0</v>
      </c>
      <c r="AQ113" s="47">
        <f t="shared" ca="1" si="316"/>
        <v>2</v>
      </c>
      <c r="AR113" s="47">
        <f t="shared" ca="1" si="316"/>
        <v>1</v>
      </c>
      <c r="AS113" s="47">
        <f t="shared" ca="1" si="316"/>
        <v>4</v>
      </c>
      <c r="AT113" s="48">
        <f t="shared" ca="1" si="316"/>
        <v>-3</v>
      </c>
      <c r="AU113" s="330">
        <f t="shared" ca="1" si="299"/>
        <v>3</v>
      </c>
      <c r="AV113" s="182" t="str">
        <f t="shared" ca="1" si="300"/>
        <v>Iran</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2</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3E</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0"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United States</v>
      </c>
      <c r="AB125" s="89"/>
      <c r="AC125" s="99">
        <v>0</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62"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64"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0</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France</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thickBo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2"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0" t="s">
        <v>1517</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33"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32" priority="31" stopIfTrue="1">
      <formula>AC4=""</formula>
    </cfRule>
  </conditionalFormatting>
  <conditionalFormatting sqref="AJ8:AT8 AJ16:AT16 AJ24:AT24 AJ32:AT32 AJ40:AT40 AJ48:AT48 AJ56:AT56 AJ64:AT64 AJ72:AT72 AJ80:AT80 AJ88:AT88 AJ96:AT96 AJ110:AT113">
    <cfRule type="expression" dxfId="31" priority="5">
      <formula>AND(OR(SUM($AN$102:$AN$113)=36,$AJ$99=144),COUNTIF($AL$110:$AL$113,$AL8))</formula>
    </cfRule>
  </conditionalFormatting>
  <conditionalFormatting sqref="AJ9:AT9 AJ17:AT17 AJ25:AT25 AJ33:AT33 AJ41:AT41 AJ49:AT49 AJ57:AT57 AJ65:AT65 AJ73:AT73 AJ81:AT81 AJ89:AT89 AJ97:AT97">
    <cfRule type="expression" dxfId="30" priority="298" stopIfTrue="1">
      <formula>OR(SUM($AN6:$AN9)=12,$AJ$99=144)</formula>
    </cfRule>
  </conditionalFormatting>
  <conditionalFormatting sqref="AJ151:AU157">
    <cfRule type="expression" dxfId="29" priority="225">
      <formula>IF($AJ$151=$AL$149,1,0)</formula>
    </cfRule>
  </conditionalFormatting>
  <conditionalFormatting sqref="AL115">
    <cfRule type="expression" dxfId="28" priority="2">
      <formula>IF($AJ$99=144,1,0)</formula>
    </cfRule>
  </conditionalFormatting>
  <conditionalFormatting sqref="AL116">
    <cfRule type="expression" dxfId="27" priority="1">
      <formula>IF($AJ$99=144,1,0)</formula>
    </cfRule>
  </conditionalFormatting>
  <conditionalFormatting sqref="AM102:AM113 AR102:AT113">
    <cfRule type="expression" dxfId="26" priority="710" stopIfTrue="1">
      <formula>$BB$57=3</formula>
    </cfRule>
  </conditionalFormatting>
  <conditionalFormatting sqref="AV6:AV9 AV14:AV17 AV22:AV25 AV30:AV33 AV38:AV41 AV46:AV49 AV54:AV57 AV62:AV65 AV70:AV73 AV78:AV81 AV86:AV89 AV94:AV97">
    <cfRule type="expression" dxfId="25" priority="916" stopIfTrue="1">
      <formula>INDEX($DL$6:$DL$53,MATCH($AL6,$DQ$6:$DQ$53,0))&gt;1</formula>
    </cfRule>
  </conditionalFormatting>
  <conditionalFormatting sqref="AV102:AV113">
    <cfRule type="expression" dxfId="24" priority="928" stopIfTrue="1">
      <formula>AND(INDEX($DL$58:$DL$69,MATCH($AL102,$DQ$58:$DQ$69,0))&gt;1,$H$113=144)</formula>
    </cfRule>
  </conditionalFormatting>
  <conditionalFormatting sqref="AW6:AW9 AW14:AW17 AW22:AW25 AW30:AW33 AW38:AW41 AW46:AW49 AW54:AW57 AW62:AW65 AW70:AW73 AW78:AW81 AW86:AW89 AW94:AW97">
    <cfRule type="expression" dxfId="23" priority="929" stopIfTrue="1">
      <formula>INDEX($DL$6:$DL$53,MATCH($AL6,$DQ$6:$DQ$53,0))&gt;1</formula>
    </cfRule>
  </conditionalFormatting>
  <conditionalFormatting sqref="AW102:AW113">
    <cfRule type="expression" dxfId="22" priority="941">
      <formula>AND(INDEX($DL$58:$DL$69,MATCH($AL102,$DQ$58:$DQ$69,0))&gt;1,$H$113=144)</formula>
    </cfRule>
  </conditionalFormatting>
  <conditionalFormatting sqref="AY5:AZ97">
    <cfRule type="expression" dxfId="21" priority="942">
      <formula>IF($AZ$3="No",1,0)</formula>
    </cfRule>
  </conditionalFormatting>
  <conditionalFormatting sqref="AY101:AZ101">
    <cfRule type="expression" dxfId="20"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Julian Roes</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1|1-0</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2|0-1</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1|1-0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1|1-0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2|0-1</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2|1-2</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2|0-2</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2|0-2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2|0-2</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Korea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Korea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Saudi Arabia</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Czech Republic</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Ivory Coast</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Algeria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Korea-Canada·2|0-1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Brazil-Sweden·1|2-1</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Ecuador-Norway·2|0-1</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France-Japan·1|3-0</v>
      </c>
      <c r="D169" s="692"/>
      <c r="E169" s="370"/>
      <c r="F169" s="370"/>
      <c r="G169" s="370"/>
      <c r="H169" s="370"/>
      <c r="I169" s="352"/>
      <c r="J169" s="370"/>
      <c r="K169" s="370"/>
      <c r="L169" s="370"/>
      <c r="M169" s="386"/>
      <c r="N169" s="377"/>
    </row>
    <row r="170" spans="1:14" ht="15" customHeight="1">
      <c r="A170" s="690"/>
      <c r="B170" s="360" t="str">
        <f ca="1">CONCATENATE(WORLDCUP!AA107,"-",WORLDCUP!AF107)</f>
        <v>Mexico-Saudi Arabia</v>
      </c>
      <c r="C170" s="349" t="str">
        <f ca="1">CONCATENATE(WORLDCUP!AA107,"-",WORLDCUP!AF107,"·",IF(WORLDCUP!AC107&gt;WORLDCUP!AD107,1,IF(WORLDCUP!AC107&lt;WORLDCUP!AD107,2,IF(AND(WORLDCUP!AC107=WORLDCUP!AD107,WORLDCUP!AC107&lt;&gt;"",WORLDCUP!AD107&lt;&gt;""),"X",0))),"|",WORLDCUP!AC107,"-",WORLDCUP!AD107)</f>
        <v>Mexico-Saudi Arabia·1|2-0</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England-Senegal·1|2-0</v>
      </c>
      <c r="D171" s="692"/>
      <c r="E171" s="370"/>
      <c r="F171" s="370"/>
      <c r="G171" s="370"/>
      <c r="H171" s="370"/>
      <c r="I171" s="352"/>
      <c r="J171" s="370"/>
      <c r="K171" s="370"/>
      <c r="L171" s="370"/>
      <c r="M171" s="386"/>
      <c r="N171" s="377"/>
    </row>
    <row r="172" spans="1:14" ht="15" customHeight="1">
      <c r="A172" s="690"/>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Republic·1|2-0</v>
      </c>
      <c r="D172" s="692"/>
      <c r="E172" s="370"/>
      <c r="F172" s="370"/>
      <c r="G172" s="370"/>
      <c r="H172" s="370"/>
      <c r="I172" s="352"/>
      <c r="J172" s="370"/>
      <c r="K172" s="370"/>
      <c r="L172" s="370"/>
      <c r="M172" s="386"/>
      <c r="N172" s="377"/>
    </row>
    <row r="173" spans="1:14" ht="15" customHeight="1">
      <c r="A173" s="690"/>
      <c r="B173" s="360" t="str">
        <f ca="1">CONCATENATE(WORLDCUP!AA110,"-",WORLDCUP!AF110)</f>
        <v>United States-Ivory Coast</v>
      </c>
      <c r="C173" s="349" t="str">
        <f ca="1">CONCATENATE(WORLDCUP!AA110,"-",WORLDCUP!AF110,"·",IF(WORLDCUP!AC110&gt;WORLDCUP!AD110,1,IF(WORLDCUP!AC110&lt;WORLDCUP!AD110,2,IF(AND(WORLDCUP!AC110=WORLDCUP!AD110,WORLDCUP!AC110&lt;&gt;"",WORLDCUP!AD110&lt;&gt;""),"X",0))),"|",WORLDCUP!AC110,"-",WORLDCUP!AD110)</f>
        <v>United States-Ivory Coast·1|2-1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692"/>
      <c r="E175" s="370"/>
      <c r="F175" s="370"/>
      <c r="G175" s="370"/>
      <c r="H175" s="370"/>
      <c r="I175" s="352"/>
      <c r="J175" s="370"/>
      <c r="K175" s="370"/>
      <c r="L175" s="370"/>
      <c r="M175" s="386"/>
      <c r="N175" s="377"/>
    </row>
    <row r="176" spans="1:14" ht="15" customHeight="1">
      <c r="A176" s="690"/>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Switzerland-Algeria·1|2-0</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States-Belgium·2|0-1</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England-Portugal·2|1-2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Portugal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Spain-England·1|2-0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France-Portugal</v>
      </c>
      <c r="C247" s="351" t="str">
        <f ca="1">CONCATENATE(WORLDCUP!AA147,"-",WORLDCUP!AF147,"·",IF(WORLDCUP!AC147&gt;WORLDCUP!AD147,1,IF(WORLDCUP!AC147&lt;WORLDCUP!AD147,2,IF(AND(WORLDCUP!AC147=WORLDCUP!AD147,WORLDCUP!AC147&lt;&gt;"",WORLDCUP!AD147&lt;&gt;""),"X",0))),"|",WORLDCUP!AC147,"-",WORLDCUP!AD147)</f>
        <v>France-Portugal·1|2-1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Kylian Mbappé</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Ousmane Dembélé</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Mbappé</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Bruno Fernandes</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Harry 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33"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5-1</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Sou</v>
      </c>
      <c r="I5" s="38">
        <f ca="1">+INDEX(WORLDCUP!$AM$6:$AM$97,MATCH(L5,WORLDCUP!$AI$6:$AI$97,0))</f>
        <v>6</v>
      </c>
      <c r="J5" s="39">
        <f ca="1">+INDEX(WORLDCUP!$AT$6:$AT$97,MATCH(L5,WORLDCUP!$AI$6:$AI$97,0))</f>
        <v>2</v>
      </c>
      <c r="K5" s="43" t="str">
        <f ca="1">+INDEX(WORLDCUP!$AR$6:$AR$97,MATCH(L5,WORLDCUP!$AI$6:$AI$97,0))&amp;"-"&amp;INDEX(WORLDCUP!$AS$6:$AS$97,MATCH(L5,WORLDCUP!$AI$6:$AI$97,0))</f>
        <v>3-1</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3</v>
      </c>
      <c r="W5" s="43" t="str">
        <f ca="1">+INDEX(WORLDCUP!$AR$6:$AR$97,MATCH(X5,WORLDCUP!$AI$6:$AI$97,0))&amp;"-"&amp;INDEX(WORLDCUP!$AS$6:$AS$97,MATCH(X5,WORLDCUP!$AI$6:$AI$97,0))</f>
        <v>5-2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Cze</v>
      </c>
      <c r="I6" s="38">
        <f ca="1">+INDEX(WORLDCUP!$AM$6:$AM$97,MATCH(L6,WORLDCUP!$AI$6:$AI$97,0))</f>
        <v>3</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-3</v>
      </c>
      <c r="W6" s="43" t="str">
        <f ca="1">+INDEX(WORLDCUP!$AR$6:$AR$97,MATCH(X6,WORLDCUP!$AI$6:$AI$97,0))&amp;"-"&amp;INDEX(WORLDCUP!$AS$6:$AS$97,MATCH(X6,WORLDCUP!$AI$6:$AI$97,0))</f>
        <v>1-4</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-6</v>
      </c>
      <c r="K7" s="479" t="str">
        <f ca="1">+INDEX(WORLDCUP!$AR$6:$AR$97,MATCH(L7,WORLDCUP!$AI$6:$AI$97,0))&amp;"-"&amp;INDEX(WORLDCUP!$AS$6:$AS$97,MATCH(L7,WORLDCUP!$AI$6:$AI$97,0))</f>
        <v>0-6</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-6</v>
      </c>
      <c r="W7" s="479" t="str">
        <f ca="1">+INDEX(WORLDCUP!$AR$6:$AR$97,MATCH(X7,WORLDCUP!$AI$6:$AI$97,0))&amp;"-"&amp;INDEX(WORLDCUP!$AS$6:$AS$97,MATCH(X7,WORLDCUP!$AI$6:$AI$97,0))</f>
        <v>0-6</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6-1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9-0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4-2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-3</v>
      </c>
      <c r="K14" s="43" t="str">
        <f ca="1">+INDEX(WORLDCUP!$AR$6:$AR$97,MATCH(L14,WORLDCUP!$AI$6:$AI$97,0))&amp;"-"&amp;INDEX(WORLDCUP!$AS$6:$AS$97,MATCH(L14,WORLDCUP!$AI$6:$AI$97,0))</f>
        <v>1-4</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2-4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-9</v>
      </c>
      <c r="W15" s="479" t="str">
        <f ca="1">+INDEX(WORLDCUP!$AR$6:$AR$97,MATCH(X15,WORLDCUP!$AI$6:$AI$97,0))&amp;"-"&amp;INDEX(WORLDCUP!$AS$6:$AS$97,MATCH(X15,WORLDCUP!$AI$6:$AI$97,0))</f>
        <v>0-9</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7-0</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4</v>
      </c>
      <c r="K21" s="43" t="str">
        <f ca="1">+INDEX(WORLDCUP!$AR$6:$AR$97,MATCH(L21,WORLDCUP!$AI$6:$AI$97,0))&amp;"-"&amp;INDEX(WORLDCUP!$AS$6:$AS$97,MATCH(L21,WORLDCUP!$AI$6:$AI$97,0))</f>
        <v>6-2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2-4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Ivo</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9</v>
      </c>
      <c r="J28" s="450">
        <f ca="1">+INDEX(WORLDCUP!$AT$6:$AT$97,MATCH(L28,WORLDCUP!$AI$6:$AI$97,0))</f>
        <v>3</v>
      </c>
      <c r="K28" s="451" t="str">
        <f ca="1">+INDEX(WORLDCUP!$AR$6:$AR$97,MATCH(L28,WORLDCUP!$AI$6:$AI$97,0))&amp;"-"&amp;INDEX(WORLDCUP!$AS$6:$AS$97,MATCH(L28,WORLDCUP!$AI$6:$AI$97,0))</f>
        <v>4-1</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7</v>
      </c>
      <c r="W28" s="451" t="str">
        <f ca="1">+INDEX(WORLDCUP!$AR$6:$AR$97,MATCH(X28,WORLDCUP!$AI$6:$AI$97,0))&amp;"-"&amp;INDEX(WORLDCUP!$AS$6:$AS$97,MATCH(X28,WORLDCUP!$AI$6:$AI$97,0))</f>
        <v>8-1</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6</v>
      </c>
      <c r="J29" s="39">
        <f ca="1">+INDEX(WORLDCUP!$AT$6:$AT$97,MATCH(L29,WORLDCUP!$AI$6:$AI$97,0))</f>
        <v>3</v>
      </c>
      <c r="K29" s="43" t="str">
        <f ca="1">+INDEX(WORLDCUP!$AR$6:$AR$97,MATCH(L29,WORLDCUP!$AI$6:$AI$97,0))&amp;"-"&amp;INDEX(WORLDCUP!$AS$6:$AS$97,MATCH(L29,WORLDCUP!$AI$6:$AI$97,0))</f>
        <v>5-2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4</v>
      </c>
      <c r="W29" s="43" t="str">
        <f ca="1">+INDEX(WORLDCUP!$AR$6:$AR$97,MATCH(X29,WORLDCUP!$AI$6:$AI$97,0))&amp;"-"&amp;INDEX(WORLDCUP!$AS$6:$AS$97,MATCH(X29,WORLDCUP!$AI$6:$AI$97,0))</f>
        <v>6-2</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1-3</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-4</v>
      </c>
      <c r="K31" s="479" t="str">
        <f ca="1">+INDEX(WORLDCUP!$AR$6:$AR$97,MATCH(L31,WORLDCUP!$AI$6:$AI$97,0))&amp;"-"&amp;INDEX(WORLDCUP!$AS$6:$AS$97,MATCH(L31,WORLDCUP!$AI$6:$AI$97,0))</f>
        <v>0-4</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-9</v>
      </c>
      <c r="W31" s="479" t="str">
        <f ca="1">+INDEX(WORLDCUP!$AR$6:$AR$97,MATCH(X31,WORLDCUP!$AI$6:$AI$97,0))&amp;"-"&amp;INDEX(WORLDCUP!$AS$6:$AS$97,MATCH(X31,WORLDCUP!$AI$6:$AI$97,0))</f>
        <v>0-9</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Sau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8-0</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2</v>
      </c>
      <c r="K37" s="43" t="str">
        <f ca="1">+INDEX(WORLDCUP!$AR$6:$AR$97,MATCH(L37,WORLDCUP!$AI$6:$AI$97,0))&amp;"-"&amp;INDEX(WORLDCUP!$AS$6:$AS$97,MATCH(L37,WORLDCUP!$AI$6:$AI$97,0))</f>
        <v>4-2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-1</v>
      </c>
      <c r="K38" s="43" t="str">
        <f ca="1">+INDEX(WORLDCUP!$AR$6:$AR$97,MATCH(L38,WORLDCUP!$AI$6:$AI$97,0))&amp;"-"&amp;INDEX(WORLDCUP!$AS$6:$AS$97,MATCH(L38,WORLDCUP!$AI$6:$AI$97,0))</f>
        <v>2-3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-3</v>
      </c>
      <c r="W38" s="43" t="str">
        <f ca="1">+INDEX(WORLDCUP!$AR$6:$AR$97,MATCH(X38,WORLDCUP!$AI$6:$AI$97,0))&amp;"-"&amp;INDEX(WORLDCUP!$AS$6:$AS$97,MATCH(X38,WORLDCUP!$AI$6:$AI$97,0))</f>
        <v>1-4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0-9</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0-5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5</v>
      </c>
      <c r="W44" s="451" t="str">
        <f ca="1">+INDEX(WORLDCUP!$AR$6:$AR$97,MATCH(X44,WORLDCUP!$AI$6:$AI$97,0))&amp;"-"&amp;INDEX(WORLDCUP!$AS$6:$AS$97,MATCH(X44,WORLDCUP!$AI$6:$AI$97,0))</f>
        <v>6-1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6</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1</v>
      </c>
      <c r="W45" s="43" t="str">
        <f ca="1">+INDEX(WORLDCUP!$AR$6:$AR$97,MATCH(X45,WORLDCUP!$AI$6:$AI$97,0))&amp;"-"&amp;INDEX(WORLDCUP!$AS$6:$AS$97,MATCH(X45,WORLDCUP!$AI$6:$AI$97,0))</f>
        <v>3-2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3</v>
      </c>
      <c r="J46" s="39">
        <f ca="1">+INDEX(WORLDCUP!$AT$6:$AT$97,MATCH(L46,WORLDCUP!$AI$6:$AI$97,0))</f>
        <v>0</v>
      </c>
      <c r="K46" s="43" t="str">
        <f ca="1">+INDEX(WORLDCUP!$AR$6:$AR$97,MATCH(L46,WORLDCUP!$AI$6:$AI$97,0))&amp;"-"&amp;INDEX(WORLDCUP!$AS$6:$AS$97,MATCH(L46,WORLDCUP!$AI$6:$AI$97,0))</f>
        <v>4-4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-5</v>
      </c>
      <c r="W47" s="479" t="str">
        <f ca="1">+INDEX(WORLDCUP!$AR$6:$AR$97,MATCH(X47,WORLDCUP!$AI$6:$AI$97,0))&amp;"-"&amp;INDEX(WORLDCUP!$AS$6:$AS$97,MATCH(X47,WORLDCUP!$AI$6:$AI$97,0))</f>
        <v>0-5</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9" priority="1">
      <formula>$BH4=1</formula>
    </cfRule>
  </conditionalFormatting>
  <conditionalFormatting sqref="BH4:BI51">
    <cfRule type="expression" dxfId="18" priority="2">
      <formula>$BI4=1</formula>
    </cfRule>
  </conditionalFormatting>
  <conditionalFormatting sqref="BH4:BJ51">
    <cfRule type="expression" dxfId="17" priority="3">
      <formula>$BJ4=1</formula>
    </cfRule>
  </conditionalFormatting>
  <conditionalFormatting sqref="BH4:BK51">
    <cfRule type="expression" dxfId="16" priority="4">
      <formula>$BK4=1</formula>
    </cfRule>
  </conditionalFormatting>
  <conditionalFormatting sqref="BH4:BL51">
    <cfRule type="expression" dxfId="15" priority="5">
      <formula>$BL4=1</formula>
    </cfRule>
  </conditionalFormatting>
  <conditionalFormatting sqref="BH4:BM51">
    <cfRule type="expression" dxfId="14" priority="6">
      <formula>$BM4=1</formula>
    </cfRule>
  </conditionalFormatting>
  <conditionalFormatting sqref="BH4:BN51">
    <cfRule type="expression" dxfId="13" priority="7">
      <formula>$BN4=1</formula>
    </cfRule>
  </conditionalFormatting>
  <conditionalFormatting sqref="BH4:BO51">
    <cfRule type="expression" dxfId="12"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1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Paraguay</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Senegal</v>
      </c>
      <c r="F6" s="9" t="str">
        <f ca="1">+WORLDCUP!BD61</f>
        <v>Paraguay</v>
      </c>
      <c r="G6" s="9" t="str">
        <f ca="1">+WORLDCUP!BD67</f>
        <v>Algeria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Paraguay</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Senegal</v>
      </c>
      <c r="F8" s="9" t="str">
        <f ca="1">+WORLDCUP!BD61</f>
        <v>Paraguay</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Paraguay</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Paraguay</v>
      </c>
      <c r="G10" s="9" t="str">
        <f ca="1">+WORLDCUP!BD65</f>
        <v>Saudi Arabia</v>
      </c>
      <c r="H10" s="9" t="str">
        <f ca="1">+WORLDCUP!BD63</f>
        <v>Japan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Japan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Paraguay</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Japan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Paraguay</v>
      </c>
      <c r="G38" s="9" t="str">
        <f ca="1">+WORLDCUP!BD66</f>
        <v>Senegal</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Japan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Paraguay</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Japan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Japan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Paraguay</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Paraguay</v>
      </c>
      <c r="G45" s="9" t="str">
        <f ca="1">+WORLDCUP!BD65</f>
        <v>Saudi Arabia</v>
      </c>
      <c r="H45" s="9" t="str">
        <f ca="1">+WORLDCUP!BD63</f>
        <v>Japan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Japan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Japan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Japan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Senegal</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Japan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Japan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Saudi Arabia</v>
      </c>
      <c r="H81" s="9" t="str">
        <f ca="1">+WORLDCUP!BD63</f>
        <v>Japan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Japan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Japan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Japan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Japan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Japan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Japan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Japan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Japan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Japan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Japan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Japan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Japan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Czech Republic</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Japan</v>
      </c>
      <c r="G169" s="9" t="str">
        <f ca="1">+WORLDCUP!BD58</f>
        <v>Czech Republic</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Japan</v>
      </c>
      <c r="G170" s="9" t="str">
        <f ca="1">+WORLDCUP!BD58</f>
        <v>Czech Republic</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Japan</v>
      </c>
      <c r="G171" s="9" t="str">
        <f ca="1">+WORLDCUP!BD58</f>
        <v>Czech Republic</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Senegal</v>
      </c>
      <c r="F172" s="9" t="str">
        <f ca="1">+WORLDCUP!BD63</f>
        <v>Japan</v>
      </c>
      <c r="G172" s="9" t="str">
        <f ca="1">+WORLDCUP!BD58</f>
        <v>Czech Republic</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Japan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Japan</v>
      </c>
      <c r="G174" s="9" t="str">
        <f ca="1">+WORLDCUP!BD58</f>
        <v>Czech Republic</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Czech Republic</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Czech Republic</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Czech Republic</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Czech Republic</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Czech Republic</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Czech Republic</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Czech Republic</v>
      </c>
      <c r="H181" s="9" t="str">
        <f ca="1">+WORLDCUP!BD63</f>
        <v>Japan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Paraguay</v>
      </c>
      <c r="G182" s="9" t="str">
        <f ca="1">+WORLDCUP!BD58</f>
        <v>Czech Republic</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Paraguay</v>
      </c>
      <c r="G183" s="9" t="str">
        <f ca="1">+WORLDCUP!BD58</f>
        <v>Czech Republic</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Paraguay</v>
      </c>
      <c r="G184" s="9" t="str">
        <f ca="1">+WORLDCUP!BD58</f>
        <v>Czech Republic</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Senegal</v>
      </c>
      <c r="F185" s="9" t="str">
        <f ca="1">+WORLDCUP!BD61</f>
        <v>Paraguay</v>
      </c>
      <c r="G185" s="9" t="str">
        <f ca="1">+WORLDCUP!BD58</f>
        <v>Czech Republic</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Paraguay</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Paraguay</v>
      </c>
      <c r="G187" s="9" t="str">
        <f ca="1">+WORLDCUP!BD58</f>
        <v>Czech Republic</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Paraguay</v>
      </c>
      <c r="G188" s="9" t="str">
        <f ca="1">+WORLDCUP!BD58</f>
        <v>Czech Republic</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Czech Republic</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Paraguay</v>
      </c>
      <c r="G190" s="9" t="str">
        <f ca="1">+WORLDCUP!BD58</f>
        <v>Czech Republic</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Czech Republic</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Czech Republic</v>
      </c>
      <c r="H192" s="9" t="str">
        <f ca="1">+WORLDCUP!BD63</f>
        <v>Japan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Paraguay</v>
      </c>
      <c r="G193" s="9" t="str">
        <f ca="1">+WORLDCUP!BD58</f>
        <v>Czech Republic</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Senegal</v>
      </c>
      <c r="F194" s="9" t="str">
        <f ca="1">+WORLDCUP!BD61</f>
        <v>Paraguay</v>
      </c>
      <c r="G194" s="9" t="str">
        <f ca="1">+WORLDCUP!BD58</f>
        <v>Czech Republic</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Paraguay</v>
      </c>
      <c r="G195" s="9" t="str">
        <f ca="1">+WORLDCUP!BD58</f>
        <v>Czech Republic</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Paraguay</v>
      </c>
      <c r="G196" s="9" t="str">
        <f ca="1">+WORLDCUP!BD58</f>
        <v>Czech Republic</v>
      </c>
      <c r="H196" s="9" t="str">
        <f ca="1">+WORLDCUP!BD63</f>
        <v>Japan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Paraguay</v>
      </c>
      <c r="G197" s="9" t="str">
        <f ca="1">+WORLDCUP!BD58</f>
        <v>Czech Republic</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Czech Republic</v>
      </c>
      <c r="H198" s="9" t="str">
        <f ca="1">+WORLDCUP!BD63</f>
        <v>Japan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Czech Republic</v>
      </c>
      <c r="H199" s="9" t="str">
        <f ca="1">+WORLDCUP!BD63</f>
        <v>Japan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Paraguay</v>
      </c>
      <c r="G200" s="9" t="str">
        <f ca="1">+WORLDCUP!BD58</f>
        <v>Czech Republic</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Paraguay</v>
      </c>
      <c r="G201" s="9" t="str">
        <f ca="1">+WORLDCUP!BD58</f>
        <v>Czech Republic</v>
      </c>
      <c r="H201" s="9" t="str">
        <f ca="1">+WORLDCUP!BD63</f>
        <v>Japan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Czech Republic</v>
      </c>
      <c r="H202" s="9" t="str">
        <f ca="1">+WORLDCUP!BD63</f>
        <v>Japan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Japan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Czech Republic</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Czech Republic</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1</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Japan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Senegal</v>
      </c>
      <c r="F222" s="9" t="str">
        <f ca="1">+WORLDCUP!BD60</f>
        <v>Scotland</v>
      </c>
      <c r="G222" s="9" t="str">
        <f ca="1">+WORLDCUP!BD58</f>
        <v>Czech Republic</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Japan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Czech Republic</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Japan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Japan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Czech Republic</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Czech Republic</v>
      </c>
      <c r="H229" s="9" t="str">
        <f ca="1">+WORLDCUP!BD63</f>
        <v>Japan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Japan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Czech Republic</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Czech Republic</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Czech Republic</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Czech Republic</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Czech Republic</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Czech Republic</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Czech Republic</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Czech Republic</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Czech Republic</v>
      </c>
      <c r="H245" s="9" t="str">
        <f ca="1">+WORLDCUP!BD63</f>
        <v>Japan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Japan</v>
      </c>
      <c r="F246" s="9" t="str">
        <f ca="1">+WORLDCUP!BD60</f>
        <v>Scotland</v>
      </c>
      <c r="G246" s="9" t="str">
        <f ca="1">+WORLDCUP!BD58</f>
        <v>Czech Republic</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Czech Republic</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Japan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Japan</v>
      </c>
      <c r="F249" s="9" t="str">
        <f ca="1">+WORLDCUP!BD60</f>
        <v>Scotland</v>
      </c>
      <c r="G249" s="9" t="str">
        <f ca="1">+WORLDCUP!BD58</f>
        <v>Czech Republic</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Japan</v>
      </c>
      <c r="F250" s="9" t="str">
        <f ca="1">+WORLDCUP!BD60</f>
        <v>Scotland</v>
      </c>
      <c r="G250" s="9" t="str">
        <f ca="1">+WORLDCUP!BD58</f>
        <v>Czech Republic</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Japan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Czech Republic</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Czech Republic</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Senegal</v>
      </c>
      <c r="F258" s="9" t="str">
        <f ca="1">+WORLDCUP!BD60</f>
        <v>Scotland</v>
      </c>
      <c r="G258" s="9" t="str">
        <f ca="1">+WORLDCUP!BD58</f>
        <v>Czech Republic</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Czech Republic</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Czech Republic</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Czech Republic</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Paraguay</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Czech Republic</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Paraguay</v>
      </c>
      <c r="G268" s="9" t="str">
        <f ca="1">+WORLDCUP!BD58</f>
        <v>Czech Republic</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Czech Republic</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Czech Republic</v>
      </c>
      <c r="H270" s="9" t="str">
        <f ca="1">+WORLDCUP!BD63</f>
        <v>Japan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Czech Republic</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Czech Republic</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Japan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Czech Republic</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Czech Republic</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Japan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Paraguay</v>
      </c>
      <c r="G277" s="9" t="str">
        <f ca="1">+WORLDCUP!BD58</f>
        <v>Czech Republic</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Czech Republic</v>
      </c>
      <c r="H278" s="9" t="str">
        <f ca="1">+WORLDCUP!BD63</f>
        <v>Japan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Czech Republic</v>
      </c>
      <c r="H279" s="9" t="str">
        <f ca="1">+WORLDCUP!BD63</f>
        <v>Japan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Paraguay</v>
      </c>
      <c r="G280" s="9" t="str">
        <f ca="1">+WORLDCUP!BD58</f>
        <v>Czech Republic</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Paraguay</v>
      </c>
      <c r="G281" s="9" t="str">
        <f ca="1">+WORLDCUP!BD58</f>
        <v>Czech Republic</v>
      </c>
      <c r="H281" s="9" t="str">
        <f ca="1">+WORLDCUP!BD63</f>
        <v>Japan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Czech Republic</v>
      </c>
      <c r="H282" s="9" t="str">
        <f ca="1">+WORLDCUP!BD63</f>
        <v>Japan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Japan</v>
      </c>
      <c r="F283" s="9" t="str">
        <f ca="1">+WORLDCUP!BD60</f>
        <v>Scotland</v>
      </c>
      <c r="G283" s="9" t="str">
        <f ca="1">+WORLDCUP!BD58</f>
        <v>Czech Republic</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Czech Republic</v>
      </c>
      <c r="H284" s="9" t="str">
        <f ca="1">+WORLDCUP!BD63</f>
        <v>Japan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Japan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Czech Republic</v>
      </c>
      <c r="H286" s="9" t="str">
        <f ca="1">+WORLDCUP!BD63</f>
        <v>Japan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Czech Republic</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Czech Republic</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Czech Republic</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Czech Republic</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Senegal</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Czech Republic</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Czech Republic</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Czech Republic</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Czech Republic</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Senegal</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Czech Republic</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Czech Republic</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Czech Republic</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Czech Republic</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Czech Republic</v>
      </c>
      <c r="H311" s="9" t="str">
        <f ca="1">+WORLDCUP!BD64</f>
        <v>Iran</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Czech Republic</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Czech Republic</v>
      </c>
      <c r="H314" s="9" t="str">
        <f ca="1">+WORLDCUP!BD64</f>
        <v>Iran</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Czech Republic</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Czech Republic</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Czech Republic</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Czech Republic</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Czech Republic</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Czech Republic</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Czech Republic</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Czech Republic</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Czech Republic</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Czech Republic</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Czech Republic</v>
      </c>
      <c r="H325" s="9" t="str">
        <f ca="1">+WORLDCUP!BD63</f>
        <v>Japan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Czech Republic</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Czech Republic</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Paraguay</v>
      </c>
      <c r="G328" s="9" t="str">
        <f ca="1">+WORLDCUP!BD58</f>
        <v>Czech Republic</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Czech Republic</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Czech Republic</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Czech Republic</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Czech Republic</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Czech Republic</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Czech Republic</v>
      </c>
      <c r="H334" s="9" t="str">
        <f ca="1">+WORLDCUP!BD63</f>
        <v>Japan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Czech Republic</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Czech Republic</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Czech Republic</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Czech Republic</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Czech Republic</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Czech Republic</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Czech Republic</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Czech Republic</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Czech Republic</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Czech Republic</v>
      </c>
      <c r="H347" s="9" t="str">
        <f ca="1">+WORLDCUP!BD64</f>
        <v>Iran</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Czech Republic</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Czech Republic</v>
      </c>
      <c r="H350" s="9" t="str">
        <f ca="1">+WORLDCUP!BD64</f>
        <v>Iran</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Czech Republic</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Czech Republic</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Czech Republic</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Czech Republic</v>
      </c>
      <c r="H354" s="9" t="str">
        <f ca="1">+WORLDCUP!BD63</f>
        <v>Japan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Czech Republic</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Czech Republic</v>
      </c>
      <c r="H356" s="9" t="str">
        <f ca="1">+WORLDCUP!BD63</f>
        <v>Japan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Czech Republic</v>
      </c>
      <c r="H357" s="9" t="str">
        <f ca="1">+WORLDCUP!BD63</f>
        <v>Japan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Czech Republic</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Czech Republic</v>
      </c>
      <c r="H359" s="9" t="str">
        <f ca="1">+WORLDCUP!BD63</f>
        <v>Japan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Czech Republic</v>
      </c>
      <c r="H360" s="9" t="str">
        <f ca="1">+WORLDCUP!BD63</f>
        <v>Japan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Czech Republic</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Czech Republic</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Czech Republic</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Czech Republic</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Czech Republic</v>
      </c>
      <c r="H365" s="9" t="str">
        <f ca="1">+WORLDCUP!BD63</f>
        <v>Japan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Czech Republic</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Czech Republic</v>
      </c>
      <c r="H367" s="9" t="str">
        <f ca="1">+WORLDCUP!BD63</f>
        <v>Japan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Czech Republic</v>
      </c>
      <c r="H368" s="9" t="str">
        <f ca="1">+WORLDCUP!BD63</f>
        <v>Japan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Czech Republic</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Czech Republic</v>
      </c>
      <c r="H370" s="9" t="str">
        <f ca="1">+WORLDCUP!BD63</f>
        <v>Japan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Japan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Czech Republic</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Czech Republic</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Czech Republic</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Japan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Czech Republic</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Japan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Japan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Japan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Japan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Japan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Japan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Japan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Japan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Japan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Czech Republic</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Czech Republic</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Czech Republic</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Czech Republic</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Czech Republic</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Czech Republic</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Czech Republic</v>
      </c>
      <c r="H445" s="9" t="str">
        <f ca="1">+WORLDCUP!BD63</f>
        <v>Japan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Czech Republic</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Czech Republic</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Japan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Czech Republic</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Czech Republic</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Japan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Czech Republic</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Czech Republic</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Czech Republic</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Czech Republic</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Czech Republic</v>
      </c>
      <c r="H456" s="9" t="str">
        <f ca="1">+WORLDCUP!BD63</f>
        <v>Japan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Czech Republic</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Czech Republic</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Japan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Japan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Czech Republic</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Paraguay</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Paraguay</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Czech Republic</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Czech Republic</v>
      </c>
      <c r="H483" s="9" t="str">
        <f ca="1">+WORLDCUP!BD63</f>
        <v>Japan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Czech Republic</v>
      </c>
      <c r="H484" s="9" t="str">
        <f ca="1">+WORLDCUP!BD63</f>
        <v>Japan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Czech Republic</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Czech Republic</v>
      </c>
      <c r="H486" s="9" t="str">
        <f ca="1">+WORLDCUP!BD63</f>
        <v>Japan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Czech Republic</v>
      </c>
      <c r="H487" s="9" t="str">
        <f ca="1">+WORLDCUP!BD63</f>
        <v>Japan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Czech Republic</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Japan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Japan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Japan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Czech Republic</v>
      </c>
      <c r="H492" s="9" t="str">
        <f ca="1">+WORLDCUP!BD63</f>
        <v>Japan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Czech Republic</v>
      </c>
      <c r="H493" s="9" t="str">
        <f ca="1">+WORLDCUP!BD63</f>
        <v>Japan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Czech Republic</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Czech Republic</v>
      </c>
      <c r="H495" s="9" t="str">
        <f ca="1">+WORLDCUP!BD63</f>
        <v>Japan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Japan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10"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3">
        <v>#VALUE!</v>
      </c>
      <c r="Y87" s="9">
        <v>3.5</v>
      </c>
      <c r="Z87" s="6"/>
      <c r="AA87" s="6"/>
      <c r="AB87" s="6"/>
    </row>
    <row r="88" spans="12:28">
      <c r="L88" s="3"/>
      <c r="M88" s="3"/>
      <c r="N88" s="3"/>
      <c r="O88" s="6"/>
      <c r="P88" s="6"/>
      <c r="Q88" s="6"/>
      <c r="R88" s="6"/>
      <c r="T88" s="16" t="s">
        <v>1479</v>
      </c>
      <c r="U88" s="9" t="s">
        <v>1464</v>
      </c>
      <c r="V88" s="9" t="s">
        <v>1465</v>
      </c>
      <c r="W88" s="9" t="s">
        <v>1466</v>
      </c>
      <c r="X88" s="584" t="e" vm="4">
        <v>#VALUE!</v>
      </c>
      <c r="Y88" s="9">
        <v>4</v>
      </c>
      <c r="Z88" s="6"/>
      <c r="AA88" s="6"/>
      <c r="AB88" s="6"/>
    </row>
    <row r="89" spans="12:28" ht="15.75">
      <c r="L89" s="3"/>
      <c r="M89" s="3"/>
      <c r="N89" s="3"/>
      <c r="O89" s="6"/>
      <c r="P89" s="6"/>
      <c r="Q89" s="6"/>
      <c r="R89" s="6"/>
      <c r="T89" s="16" t="s">
        <v>1480</v>
      </c>
      <c r="U89" s="9" t="s">
        <v>1467</v>
      </c>
      <c r="V89" s="9" t="s">
        <v>1467</v>
      </c>
      <c r="W89" s="585" t="s">
        <v>1469</v>
      </c>
      <c r="X89" s="584" t="e" vm="5">
        <v>#VALUE!</v>
      </c>
      <c r="Y89" s="9">
        <v>-4</v>
      </c>
      <c r="Z89" s="6"/>
      <c r="AA89" s="6"/>
      <c r="AB89" s="6"/>
    </row>
    <row r="90" spans="12:28" ht="15.75">
      <c r="L90" s="3"/>
      <c r="M90" s="3"/>
      <c r="N90" s="3"/>
      <c r="O90" s="6"/>
      <c r="P90" s="6"/>
      <c r="Q90" s="6"/>
      <c r="R90" s="6"/>
      <c r="T90" s="16" t="s">
        <v>1481</v>
      </c>
      <c r="U90" s="9" t="s">
        <v>1468</v>
      </c>
      <c r="V90" s="9" t="s">
        <v>1471</v>
      </c>
      <c r="W90" s="586" t="s">
        <v>1470</v>
      </c>
      <c r="X90" s="584" t="e" vm="6">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9" priority="1">
      <formula>$J$18=1</formula>
    </cfRule>
  </conditionalFormatting>
  <conditionalFormatting sqref="M84:R84 M87">
    <cfRule type="expression" dxfId="8" priority="2">
      <formula>$J$18=1</formula>
    </cfRule>
  </conditionalFormatting>
  <conditionalFormatting sqref="N92:R93">
    <cfRule type="expression" dxfId="7"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7">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8">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9">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10">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11">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12">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13">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14">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15">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16">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17">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18">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19">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20">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21">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22">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23">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24">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25">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26">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27">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28">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29">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30">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31">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32">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33">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34">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35">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36">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37">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38">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39">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40">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41">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42">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43">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44">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45">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46">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47">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48">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49">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50">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51">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52">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53">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54">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Gebruiker</cp:lastModifiedBy>
  <cp:lastPrinted>2018-12-06T18:06:35Z</cp:lastPrinted>
  <dcterms:created xsi:type="dcterms:W3CDTF">2015-10-31T09:41:54Z</dcterms:created>
  <dcterms:modified xsi:type="dcterms:W3CDTF">2026-05-28T18:57:56Z</dcterms:modified>
</cp:coreProperties>
</file>