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0" documentId="8_{C84583AD-CCAF-4FC1-9230-1343D4ADBCA2}" xr6:coauthVersionLast="47" xr6:coauthVersionMax="47" xr10:uidLastSave="{00000000-0000-0000-0000-000000000000}"/>
  <bookViews>
    <workbookView xWindow="780" yWindow="780" windowWidth="26340" windowHeight="12675" tabRatio="749" activeTab="2"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BC29" i="3"/>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AA32" i="3"/>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B32" i="3" a="1"/>
  <c r="AB32"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F28" i="45"/>
  <c r="B57" i="31"/>
  <c r="C16" i="45"/>
  <c r="O39" i="45"/>
  <c r="B74" i="31"/>
  <c r="O8" i="45"/>
  <c r="F35" i="45"/>
  <c r="B69" i="31"/>
  <c r="R16" i="45"/>
  <c r="O27" i="45"/>
  <c r="B24" i="31"/>
  <c r="B26" i="31"/>
  <c r="O35" i="45"/>
  <c r="F44" i="45"/>
  <c r="B60" i="31"/>
  <c r="C31" i="45"/>
  <c r="F32" i="45"/>
  <c r="B61" i="31"/>
  <c r="B13"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R43" i="45" l="1"/>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H43" i="3"/>
  <c r="BJ7" i="3"/>
  <c r="BJ38" i="3"/>
  <c r="BH18" i="3"/>
  <c r="BG53" i="3"/>
  <c r="BJ33" i="3"/>
  <c r="BI29" i="3"/>
  <c r="BG52" i="3"/>
  <c r="O5" i="45"/>
  <c r="X48" i="32"/>
  <c r="BG47" i="45"/>
  <c r="BH34" i="3"/>
  <c r="BG29" i="3"/>
  <c r="T48" i="32"/>
  <c r="BG48" i="3"/>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E48" i="3" l="1"/>
  <c r="BL26" i="3"/>
  <c r="BL9" i="3"/>
  <c r="BL20" i="3"/>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105" i="3"/>
  <c r="X29" i="3"/>
  <c r="X31" i="3"/>
  <c r="Y81" i="3"/>
  <c r="Y95" i="3"/>
  <c r="Y49" i="3"/>
  <c r="X108" i="3"/>
  <c r="Y96" i="3"/>
  <c r="Y14" i="3"/>
  <c r="X53" i="3"/>
  <c r="X115" i="3"/>
  <c r="Y116" i="3"/>
  <c r="X131" i="3"/>
  <c r="Y102" i="3"/>
  <c r="X125" i="3"/>
  <c r="Y121" i="3"/>
  <c r="Y61" i="3"/>
  <c r="X38" i="3"/>
  <c r="X65" i="3"/>
  <c r="Y25" i="3"/>
  <c r="Y17" i="3"/>
  <c r="X48" i="3"/>
  <c r="Y143" i="3"/>
  <c r="Y7" i="3"/>
  <c r="Y133" i="3"/>
  <c r="X122" i="3"/>
  <c r="Y113" i="3"/>
  <c r="Y56" i="3"/>
  <c r="Y9" i="3"/>
  <c r="X124" i="3"/>
  <c r="X138" i="3"/>
  <c r="X62" i="3"/>
  <c r="X106" i="3"/>
  <c r="Y21" i="3"/>
  <c r="X78" i="3"/>
  <c r="Y103" i="3"/>
  <c r="X101" i="3"/>
  <c r="Y28" i="3"/>
  <c r="Y110" i="3"/>
  <c r="Y94" i="3"/>
  <c r="Y16" i="3"/>
  <c r="X79" i="3"/>
  <c r="X44" i="3"/>
  <c r="X55" i="3"/>
  <c r="Y86" i="3"/>
  <c r="Y4" i="3"/>
  <c r="Y45" i="3"/>
  <c r="Y92" i="3"/>
  <c r="Y85" i="3"/>
  <c r="X13" i="3"/>
  <c r="Y6" i="3"/>
  <c r="X68" i="3"/>
  <c r="X63" i="3"/>
  <c r="X64" i="3"/>
  <c r="Y120" i="3"/>
  <c r="X5" i="3"/>
  <c r="X20" i="3"/>
  <c r="Y23" i="3"/>
  <c r="Y139" i="3"/>
  <c r="Y127" i="3"/>
  <c r="Y114" i="3"/>
  <c r="Y41" i="3"/>
  <c r="X57" i="3"/>
  <c r="X134" i="3"/>
  <c r="X32" i="3"/>
  <c r="X54" i="3"/>
  <c r="Y12" i="3"/>
  <c r="Y88" i="3"/>
  <c r="X93" i="3"/>
  <c r="Y84" i="3"/>
  <c r="X60" i="3"/>
  <c r="Y33" i="3"/>
  <c r="X69" i="3"/>
  <c r="Y46" i="3" l="1"/>
  <c r="Y8" i="3"/>
  <c r="X47" i="3"/>
  <c r="Y30" i="3"/>
  <c r="X80" i="3"/>
  <c r="X107" i="3"/>
  <c r="Y104" i="3"/>
  <c r="X97" i="3"/>
  <c r="Y76" i="3"/>
  <c r="X15" i="3"/>
  <c r="X24" i="3"/>
  <c r="X123" i="3"/>
  <c r="X111" i="3"/>
  <c r="X89" i="3"/>
  <c r="Y77" i="3"/>
  <c r="Y22" i="3"/>
  <c r="X126"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F96" i="3"/>
  <c r="E94" i="3"/>
  <c r="BW52" i="3" s="1"/>
  <c r="E69" i="3"/>
  <c r="BW41" i="3" s="1"/>
  <c r="E33" i="3"/>
  <c r="F70" i="3"/>
  <c r="F28" i="3"/>
  <c r="BW40" i="3"/>
  <c r="F24" i="3"/>
  <c r="E23" i="3"/>
  <c r="E20" i="3"/>
  <c r="E96" i="3"/>
  <c r="BW50" i="3" s="1"/>
  <c r="F93" i="3"/>
  <c r="E95" i="3"/>
  <c r="BU51" i="3" s="1"/>
  <c r="BU53" i="3"/>
  <c r="E47" i="3"/>
  <c r="E49" i="3"/>
  <c r="F45" i="3"/>
  <c r="E37" i="3"/>
  <c r="F40" i="3"/>
  <c r="F38" i="3"/>
  <c r="F32" i="3"/>
  <c r="BU21" i="3" s="1"/>
  <c r="E28" i="3"/>
  <c r="E30" i="3"/>
  <c r="F63" i="3"/>
  <c r="E64" i="3"/>
  <c r="F60" i="3"/>
  <c r="BU34" i="3" s="1"/>
  <c r="BV32" i="3"/>
  <c r="BW32" i="3"/>
  <c r="BU32" i="3"/>
  <c r="E89" i="3"/>
  <c r="F84" i="3"/>
  <c r="F87" i="3"/>
  <c r="F97" i="3"/>
  <c r="F94" i="3"/>
  <c r="E93" i="3"/>
  <c r="E6" i="3"/>
  <c r="E8" i="3"/>
  <c r="F5" i="3"/>
  <c r="F89" i="3"/>
  <c r="BU47" i="3" s="1"/>
  <c r="F86" i="3"/>
  <c r="E85" i="3"/>
  <c r="E5" i="3"/>
  <c r="F7" i="3"/>
  <c r="F9" i="3"/>
  <c r="E15" i="3"/>
  <c r="E12" i="3"/>
  <c r="F16" i="3"/>
  <c r="E31" i="3"/>
  <c r="E32" i="3"/>
  <c r="F29" i="3"/>
  <c r="BU20" i="3" s="1"/>
  <c r="F57" i="3"/>
  <c r="E52" i="3"/>
  <c r="F39" i="3"/>
  <c r="F36" i="3"/>
  <c r="BU22" i="3" s="1"/>
  <c r="E40" i="3"/>
  <c r="F48" i="3"/>
  <c r="BU28" i="3"/>
  <c r="F46" i="3"/>
  <c r="E45" i="3"/>
  <c r="BW29" i="3" s="1"/>
  <c r="F92" i="3"/>
  <c r="F95" i="3"/>
  <c r="BW53" i="3" s="1"/>
  <c r="E97" i="3"/>
  <c r="BV52" i="3" s="1"/>
  <c r="F81" i="3"/>
  <c r="E76" i="3"/>
  <c r="E78" i="3"/>
  <c r="BW44" i="3" s="1"/>
  <c r="E48" i="3"/>
  <c r="F44" i="3"/>
  <c r="F47" i="3"/>
  <c r="E38" i="3"/>
  <c r="BW22" i="3"/>
  <c r="F41" i="3"/>
  <c r="BU25" i="3" s="1"/>
  <c r="E36" i="3"/>
  <c r="E39" i="3"/>
  <c r="F37" i="3"/>
  <c r="BU24" i="3" s="1"/>
  <c r="E41" i="3"/>
  <c r="BW34" i="3"/>
  <c r="E62" i="3"/>
  <c r="E60" i="3"/>
  <c r="BW35" i="3" s="1"/>
  <c r="F65" i="3"/>
  <c r="E87" i="3"/>
  <c r="E88" i="3"/>
  <c r="BW46" i="3" s="1"/>
  <c r="F85" i="3"/>
  <c r="BU48" i="3" s="1"/>
  <c r="E14" i="3"/>
  <c r="F13" i="3"/>
  <c r="BU12" i="3" s="1"/>
  <c r="E16" i="3"/>
  <c r="BW10" i="3" s="1"/>
  <c r="F17" i="3"/>
  <c r="BU11" i="3" s="1"/>
  <c r="F15" i="3"/>
  <c r="E13" i="3"/>
  <c r="BW13" i="3" s="1"/>
  <c r="E4" i="3"/>
  <c r="E7" i="3"/>
  <c r="F8" i="3"/>
  <c r="E44" i="3"/>
  <c r="BW27" i="3" s="1"/>
  <c r="E46" i="3"/>
  <c r="BW28" i="3" s="1"/>
  <c r="BW26" i="3"/>
  <c r="F49" i="3"/>
  <c r="BU29" i="3" s="1"/>
  <c r="E73" i="3"/>
  <c r="F68" i="3"/>
  <c r="F71" i="3"/>
  <c r="E71" i="3"/>
  <c r="E72" i="3"/>
  <c r="BU38" i="3" s="1"/>
  <c r="F69" i="3"/>
  <c r="E55" i="3"/>
  <c r="E57" i="3"/>
  <c r="F55" i="3"/>
  <c r="BU33" i="3" s="1"/>
  <c r="BU31" i="3"/>
  <c r="F52" i="3"/>
  <c r="BU30" i="3" s="1"/>
  <c r="F25" i="3"/>
  <c r="BW15" i="3" s="1"/>
  <c r="E21" i="3"/>
  <c r="BU17" i="3" s="1"/>
  <c r="F23" i="3"/>
  <c r="E84" i="3"/>
  <c r="F88" i="3"/>
  <c r="E86" i="3"/>
  <c r="E17" i="3"/>
  <c r="F14" i="3"/>
  <c r="F12" i="3"/>
  <c r="E22" i="3"/>
  <c r="E24" i="3"/>
  <c r="F21" i="3"/>
  <c r="BU16" i="3" s="1"/>
  <c r="E29" i="3"/>
  <c r="BW21" i="3" s="1"/>
  <c r="F30" i="3"/>
  <c r="F33" i="3"/>
  <c r="BU19" i="3" s="1"/>
  <c r="BU45" i="3"/>
  <c r="E81" i="3"/>
  <c r="E79" i="3"/>
  <c r="F77" i="3"/>
  <c r="F61" i="3"/>
  <c r="E65" i="3"/>
  <c r="E63" i="3"/>
  <c r="E9" i="3"/>
  <c r="F4" i="3"/>
  <c r="F6" i="3"/>
  <c r="F79" i="3"/>
  <c r="E80" i="3"/>
  <c r="BU44" i="3" s="1"/>
  <c r="BU43" i="3"/>
  <c r="F76" i="3"/>
  <c r="BW42" i="3" s="1"/>
  <c r="F80" i="3"/>
  <c r="E77" i="3"/>
  <c r="F78" i="3"/>
  <c r="BW36" i="3"/>
  <c r="E61" i="3"/>
  <c r="BW37" i="3" s="1"/>
  <c r="F62" i="3"/>
  <c r="BU36" i="3"/>
  <c r="F64" i="3"/>
  <c r="BU35" i="3" s="1"/>
  <c r="F72" i="3"/>
  <c r="BU41" i="3" s="1"/>
  <c r="E68" i="3"/>
  <c r="BW39" i="3" s="1"/>
  <c r="BW38" i="3"/>
  <c r="E70" i="3"/>
  <c r="BW43" i="3" l="1"/>
  <c r="BW45" i="3"/>
  <c r="BU42" i="3"/>
  <c r="BU39" i="3"/>
  <c r="BU37" i="3"/>
  <c r="BU26" i="3"/>
  <c r="BU27" i="3"/>
  <c r="BW23" i="3"/>
  <c r="BU23" i="3"/>
  <c r="BW25" i="3"/>
  <c r="BW24" i="3"/>
  <c r="BW18" i="3"/>
  <c r="BV50" i="3"/>
  <c r="BV51" i="3"/>
  <c r="BX51" i="3" s="1"/>
  <c r="BV53" i="3"/>
  <c r="BX53" i="3" s="1"/>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X18" i="3" s="1"/>
  <c r="BV26" i="3"/>
  <c r="BX26" i="3" s="1"/>
  <c r="BV38" i="3"/>
  <c r="BX38" i="3" s="1"/>
  <c r="BV36" i="3"/>
  <c r="BX36" i="3" s="1"/>
  <c r="BV40" i="3"/>
  <c r="BX40" i="3" s="1"/>
  <c r="BV41" i="3"/>
  <c r="BX41" i="3" s="1"/>
  <c r="BV39" i="3"/>
  <c r="BV34" i="3"/>
  <c r="BX34" i="3" s="1"/>
  <c r="BV37" i="3"/>
  <c r="BX37" i="3" s="1"/>
  <c r="BV35" i="3"/>
  <c r="BX35" i="3" s="1"/>
  <c r="BW30" i="3"/>
  <c r="BV29" i="3"/>
  <c r="BX29" i="3" s="1"/>
  <c r="BV28" i="3"/>
  <c r="BX28" i="3" s="1"/>
  <c r="BV27" i="3"/>
  <c r="BX27" i="3" s="1"/>
  <c r="BV22" i="3"/>
  <c r="BX22" i="3" s="1"/>
  <c r="BV23" i="3"/>
  <c r="BV24" i="3"/>
  <c r="BX24" i="3" s="1"/>
  <c r="BV25" i="3"/>
  <c r="BX25" i="3" s="1"/>
  <c r="BW20" i="3"/>
  <c r="BU10" i="3"/>
  <c r="BU13" i="3"/>
  <c r="BW11" i="3"/>
  <c r="BW14" i="3"/>
  <c r="BW19" i="3"/>
  <c r="BW12" i="3"/>
  <c r="BU15" i="3"/>
  <c r="BW16" i="3"/>
  <c r="BU14" i="3"/>
  <c r="BW7" i="3"/>
  <c r="BU6" i="3"/>
  <c r="BW8" i="3"/>
  <c r="BU9" i="3"/>
  <c r="BW9" i="3"/>
  <c r="BV9" i="3"/>
  <c r="BV8" i="3"/>
  <c r="BV6" i="3"/>
  <c r="BW49" i="3"/>
  <c r="BW31" i="3"/>
  <c r="BW47" i="3"/>
  <c r="BX32" i="3"/>
  <c r="BX39" i="3" l="1"/>
  <c r="BX23"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I24" i="3" s="1"/>
  <c r="BZ18" i="3"/>
  <c r="H30" i="3" s="1"/>
  <c r="BZ16" i="3"/>
  <c r="I25" i="3" s="1"/>
  <c r="BZ49" i="3"/>
  <c r="I85" i="3" s="1"/>
  <c r="BZ51" i="3"/>
  <c r="H97" i="3" s="1"/>
  <c r="BZ22" i="3"/>
  <c r="H38" i="3" s="1"/>
  <c r="BZ8" i="3"/>
  <c r="I7" i="3" s="1"/>
  <c r="BZ29" i="3"/>
  <c r="H49" i="3" s="1"/>
  <c r="BZ15" i="3"/>
  <c r="I20" i="3" s="1"/>
  <c r="BZ24" i="3"/>
  <c r="H37" i="3" s="1"/>
  <c r="BZ9" i="3"/>
  <c r="H6" i="3" s="1"/>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21" i="3"/>
  <c r="I23" i="3"/>
  <c r="H20" i="3" l="1"/>
  <c r="H23" i="3"/>
  <c r="H78" i="3"/>
  <c r="H25" i="3"/>
  <c r="I22" i="3"/>
  <c r="H8" i="3"/>
  <c r="I5"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H40" i="3"/>
  <c r="I14" i="3"/>
  <c r="CA13" i="3" s="1"/>
  <c r="H12" i="3"/>
  <c r="I33" i="3"/>
  <c r="CB19" i="3" s="1"/>
  <c r="I94" i="3"/>
  <c r="I12" i="3"/>
  <c r="H15" i="3"/>
  <c r="CB12" i="3" s="1"/>
  <c r="CA20" i="3"/>
  <c r="H36" i="3"/>
  <c r="H55" i="3"/>
  <c r="H60" i="3"/>
  <c r="I57" i="3"/>
  <c r="I95" i="3"/>
  <c r="H63" i="3"/>
  <c r="I4" i="3"/>
  <c r="CA6" i="3" s="1"/>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B14" i="3"/>
  <c r="CA14" i="3"/>
  <c r="CA46" i="3" l="1"/>
  <c r="CB53" i="3"/>
  <c r="CA45" i="3"/>
  <c r="CB45" i="3"/>
  <c r="CB46" i="3"/>
  <c r="CB18" i="3"/>
  <c r="CA50" i="3"/>
  <c r="CB34" i="3"/>
  <c r="CB43" i="3"/>
  <c r="CC43" i="3" s="1"/>
  <c r="CA53" i="3"/>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46" i="3" l="1"/>
  <c r="CC53" i="3"/>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97" i="3"/>
  <c r="K93" i="3"/>
  <c r="L84" i="3"/>
  <c r="L13" i="3"/>
  <c r="K14" i="3"/>
  <c r="L87" i="3"/>
  <c r="K24" i="3" l="1"/>
  <c r="K12" i="3"/>
  <c r="CF48" i="3"/>
  <c r="K23" i="3"/>
  <c r="L86" i="3"/>
  <c r="L89" i="3"/>
  <c r="K85" i="3"/>
  <c r="L38" i="3"/>
  <c r="K4" i="3"/>
  <c r="K8" i="3"/>
  <c r="K28" i="3"/>
  <c r="L71" i="3"/>
  <c r="K55" i="3"/>
  <c r="L4" i="3"/>
  <c r="L70" i="3"/>
  <c r="L73" i="3"/>
  <c r="L20" i="3"/>
  <c r="CF14" i="3" s="1"/>
  <c r="L48" i="3"/>
  <c r="L6" i="3"/>
  <c r="K36" i="3"/>
  <c r="K61" i="3"/>
  <c r="L52" i="3"/>
  <c r="L88" i="3"/>
  <c r="K45" i="3"/>
  <c r="K57" i="3"/>
  <c r="K6" i="3"/>
  <c r="L76" i="3"/>
  <c r="L31" i="3"/>
  <c r="CF8" i="3"/>
  <c r="L39" i="3"/>
  <c r="K94" i="3"/>
  <c r="K30" i="3"/>
  <c r="L79" i="3"/>
  <c r="CF45" i="3" s="1"/>
  <c r="L65" i="3"/>
  <c r="L55" i="3"/>
  <c r="K60" i="3"/>
  <c r="K84" i="3"/>
  <c r="K17" i="3"/>
  <c r="L68" i="3"/>
  <c r="K29" i="3"/>
  <c r="CF21" i="3" s="1"/>
  <c r="K5" i="3"/>
  <c r="L29" i="3"/>
  <c r="K13" i="3"/>
  <c r="K48" i="3"/>
  <c r="K92" i="3"/>
  <c r="L17" i="3"/>
  <c r="CF11" i="3" s="1"/>
  <c r="K21" i="3"/>
  <c r="CF17" i="3" s="1"/>
  <c r="L36" i="3"/>
  <c r="CF22" i="3" s="1"/>
  <c r="K38" i="3"/>
  <c r="L56" i="3"/>
  <c r="CF31" i="3" s="1"/>
  <c r="L44" i="3"/>
  <c r="CF26" i="3" s="1"/>
  <c r="CF50" i="3"/>
  <c r="K33" i="3"/>
  <c r="L9" i="3"/>
  <c r="L57" i="3"/>
  <c r="K72" i="3"/>
  <c r="K25" i="3"/>
  <c r="K71" i="3"/>
  <c r="K39" i="3"/>
  <c r="K44" i="3"/>
  <c r="L64" i="3"/>
  <c r="L14" i="3"/>
  <c r="K65" i="3"/>
  <c r="K63" i="3"/>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K97" i="3"/>
  <c r="L77" i="3"/>
  <c r="L95" i="3"/>
  <c r="CF53" i="3" s="1"/>
  <c r="L78" i="3"/>
  <c r="K88" i="3"/>
  <c r="CF46" i="3" s="1"/>
  <c r="L80" i="3"/>
  <c r="K53" i="3"/>
  <c r="K87" i="3"/>
  <c r="CF47" i="3" l="1"/>
  <c r="CF49" i="3"/>
  <c r="CF35" i="3"/>
  <c r="CF30" i="3"/>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CH44" i="3"/>
  <c r="O80" i="3" s="1"/>
  <c r="CH34" i="3"/>
  <c r="N62" i="3" s="1"/>
  <c r="CH37" i="3"/>
  <c r="N63" i="3" s="1"/>
  <c r="CH16" i="3"/>
  <c r="N21" i="3" s="1"/>
  <c r="CH31" i="3"/>
  <c r="CI31" i="3" s="1"/>
  <c r="CH21" i="3"/>
  <c r="N31" i="3" s="1"/>
  <c r="CH27" i="3"/>
  <c r="N48" i="3" s="1"/>
  <c r="CH51" i="3"/>
  <c r="O92" i="3" s="1"/>
  <c r="CH30" i="3"/>
  <c r="CH39" i="3"/>
  <c r="O71" i="3" s="1"/>
  <c r="CH48" i="3"/>
  <c r="O86" i="3" s="1"/>
  <c r="CH23" i="3"/>
  <c r="O39" i="3" s="1"/>
  <c r="CH22" i="3"/>
  <c r="N38" i="3" s="1"/>
  <c r="CH35" i="3"/>
  <c r="N64" i="3" s="1"/>
  <c r="CH49" i="3"/>
  <c r="O85" i="3" s="1"/>
  <c r="CH46" i="3"/>
  <c r="O88" i="3" s="1"/>
  <c r="CH24" i="3"/>
  <c r="O38" i="3" s="1"/>
  <c r="CH8" i="3"/>
  <c r="O7" i="3" s="1"/>
  <c r="CH32" i="3"/>
  <c r="CH38" i="3"/>
  <c r="N70" i="3" s="1"/>
  <c r="CH20" i="3"/>
  <c r="CK20" i="3" s="1"/>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H15" i="3"/>
  <c r="CH9" i="3"/>
  <c r="CH12" i="3"/>
  <c r="O17" i="3" s="1"/>
  <c r="CH19" i="3"/>
  <c r="O28" i="3" s="1"/>
  <c r="CH26" i="3"/>
  <c r="CH40" i="3"/>
  <c r="CK40" i="3" s="1"/>
  <c r="CH11" i="3"/>
  <c r="O12" i="3" s="1"/>
  <c r="CH14" i="3"/>
  <c r="CH13" i="3"/>
  <c r="O13" i="3" s="1"/>
  <c r="O94" i="3"/>
  <c r="CI36" i="3"/>
  <c r="N61" i="3"/>
  <c r="O64" i="3"/>
  <c r="N79" i="3"/>
  <c r="N96" i="3"/>
  <c r="O97" i="3"/>
  <c r="O93" i="3"/>
  <c r="N95" i="3"/>
  <c r="O95" i="3" l="1"/>
  <c r="N56" i="3"/>
  <c r="CI42" i="3"/>
  <c r="O44" i="3"/>
  <c r="O47" i="3"/>
  <c r="CI26" i="3"/>
  <c r="CI17" i="3"/>
  <c r="CI51" i="3"/>
  <c r="N29" i="3"/>
  <c r="CJ50" i="3"/>
  <c r="O55" i="3"/>
  <c r="O33" i="3"/>
  <c r="CJ19" i="3" s="1"/>
  <c r="N9" i="3"/>
  <c r="N36" i="3"/>
  <c r="O41" i="3"/>
  <c r="O4" i="3"/>
  <c r="O69" i="3"/>
  <c r="CI35" i="3"/>
  <c r="N72" i="3"/>
  <c r="CK21" i="3"/>
  <c r="O30" i="3"/>
  <c r="N32" i="3"/>
  <c r="CJ18" i="3" s="1"/>
  <c r="N7" i="3"/>
  <c r="O29" i="3"/>
  <c r="N49" i="3"/>
  <c r="N52" i="3"/>
  <c r="N54" i="3"/>
  <c r="N37" i="3"/>
  <c r="CI25" i="3" s="1"/>
  <c r="N8" i="3"/>
  <c r="CI6" i="3" s="1"/>
  <c r="CK22" i="3"/>
  <c r="CK41" i="3"/>
  <c r="O52" i="3"/>
  <c r="CI30" i="3" s="1"/>
  <c r="N97" i="3"/>
  <c r="O77" i="3"/>
  <c r="CI44" i="3" s="1"/>
  <c r="N80" i="3"/>
  <c r="N55" i="3"/>
  <c r="N81" i="3"/>
  <c r="N84" i="3"/>
  <c r="CI45" i="3"/>
  <c r="O5" i="3"/>
  <c r="N47" i="3"/>
  <c r="CI27" i="3" s="1"/>
  <c r="CK46" i="3"/>
  <c r="CI33" i="3"/>
  <c r="O53" i="3"/>
  <c r="CI32" i="3" s="1"/>
  <c r="O79" i="3"/>
  <c r="N6" i="3"/>
  <c r="N86" i="3"/>
  <c r="CK48" i="3" s="1"/>
  <c r="O32" i="3"/>
  <c r="CI12" i="3"/>
  <c r="CI43" i="3"/>
  <c r="N88" i="3"/>
  <c r="N30" i="3"/>
  <c r="CK6" i="3"/>
  <c r="CK18" i="3"/>
  <c r="CI18" i="3"/>
  <c r="CK25" i="3"/>
  <c r="N73" i="3"/>
  <c r="N15" i="3"/>
  <c r="CI11" i="3"/>
  <c r="O96" i="3"/>
  <c r="CJ53" i="3" s="1"/>
  <c r="CL53" i="3" s="1"/>
  <c r="CK34" i="3"/>
  <c r="CK8" i="3"/>
  <c r="CK30" i="3"/>
  <c r="N68" i="3"/>
  <c r="CK50" i="3"/>
  <c r="O40" i="3"/>
  <c r="O15" i="3"/>
  <c r="CI10" i="3" s="1"/>
  <c r="N65" i="3"/>
  <c r="O9" i="3"/>
  <c r="CI7" i="3" s="1"/>
  <c r="CI23" i="3"/>
  <c r="O36" i="3"/>
  <c r="CJ22" i="3" s="1"/>
  <c r="O61" i="3"/>
  <c r="CI8" i="3"/>
  <c r="CI47" i="3"/>
  <c r="CK37" i="3"/>
  <c r="N13" i="3"/>
  <c r="O68" i="3"/>
  <c r="O57" i="3"/>
  <c r="O65" i="3"/>
  <c r="N40" i="3"/>
  <c r="O31" i="3"/>
  <c r="CJ21" i="3" s="1"/>
  <c r="N92" i="3"/>
  <c r="CK51" i="3" s="1"/>
  <c r="CK12" i="3"/>
  <c r="N77" i="3"/>
  <c r="CK44" i="3"/>
  <c r="CI19" i="3"/>
  <c r="CI50" i="3"/>
  <c r="O25" i="3"/>
  <c r="CI15" i="3" s="1"/>
  <c r="O37" i="3"/>
  <c r="CI24" i="3" s="1"/>
  <c r="N5" i="3"/>
  <c r="CJ9" i="3" s="1"/>
  <c r="O72" i="3"/>
  <c r="CI41" i="3" s="1"/>
  <c r="O84" i="3"/>
  <c r="CI46" i="3" s="1"/>
  <c r="CK39" i="3"/>
  <c r="O87" i="3"/>
  <c r="N60" i="3"/>
  <c r="CK35" i="3" s="1"/>
  <c r="O78" i="3"/>
  <c r="O23" i="3"/>
  <c r="N94" i="3"/>
  <c r="CK52" i="3" s="1"/>
  <c r="N39" i="3"/>
  <c r="CK38" i="3"/>
  <c r="CI52" i="3"/>
  <c r="N4" i="3"/>
  <c r="CK7" i="3" s="1"/>
  <c r="CK19" i="3"/>
  <c r="N87" i="3"/>
  <c r="N25" i="3"/>
  <c r="CK16" i="3" s="1"/>
  <c r="O22" i="3"/>
  <c r="N76" i="3"/>
  <c r="CJ43" i="3" s="1"/>
  <c r="O49" i="3"/>
  <c r="CI29" i="3" s="1"/>
  <c r="N46" i="3"/>
  <c r="CJ28" i="3" s="1"/>
  <c r="N53" i="3"/>
  <c r="N85" i="3"/>
  <c r="N44" i="3"/>
  <c r="CK27" i="3" s="1"/>
  <c r="N12" i="3"/>
  <c r="O54" i="3"/>
  <c r="O89" i="3"/>
  <c r="O56" i="3"/>
  <c r="CK31" i="3" s="1"/>
  <c r="N24" i="3"/>
  <c r="O46" i="3"/>
  <c r="CI28" i="3"/>
  <c r="O21" i="3"/>
  <c r="CI16" i="3" s="1"/>
  <c r="N45" i="3"/>
  <c r="CK29" i="3" s="1"/>
  <c r="CK32" i="3"/>
  <c r="N16" i="3"/>
  <c r="CI48" i="3"/>
  <c r="CK26" i="3"/>
  <c r="CJ48" i="3"/>
  <c r="O20" i="3"/>
  <c r="CI14" i="3" s="1"/>
  <c r="N33" i="3"/>
  <c r="CK10" i="3"/>
  <c r="N69" i="3"/>
  <c r="O73" i="3"/>
  <c r="CI39" i="3" s="1"/>
  <c r="O60" i="3"/>
  <c r="CI34" i="3" s="1"/>
  <c r="O63" i="3"/>
  <c r="CI37" i="3" s="1"/>
  <c r="CI40" i="3"/>
  <c r="O70" i="3"/>
  <c r="N22" i="3"/>
  <c r="CK42" i="3"/>
  <c r="N78" i="3"/>
  <c r="O81" i="3"/>
  <c r="N14" i="3"/>
  <c r="CK13" i="3"/>
  <c r="N23" i="3"/>
  <c r="N20" i="3"/>
  <c r="CK15" i="3" s="1"/>
  <c r="O24" i="3"/>
  <c r="CK17" i="3" s="1"/>
  <c r="N17" i="3"/>
  <c r="O14" i="3"/>
  <c r="CK53" i="3"/>
  <c r="CK14" i="3"/>
  <c r="CK49" i="3"/>
  <c r="CI38" i="3" l="1"/>
  <c r="CI49" i="3"/>
  <c r="CK47" i="3"/>
  <c r="CK45" i="3"/>
  <c r="CK43" i="3"/>
  <c r="CJ36" i="3"/>
  <c r="CL36" i="3" s="1"/>
  <c r="CK36" i="3"/>
  <c r="CK33" i="3"/>
  <c r="CK28" i="3"/>
  <c r="CK23" i="3"/>
  <c r="CK24" i="3"/>
  <c r="CI22" i="3"/>
  <c r="CL22" i="3" s="1"/>
  <c r="CI21" i="3"/>
  <c r="CI20" i="3"/>
  <c r="CK11" i="3"/>
  <c r="CI13" i="3"/>
  <c r="CI9" i="3"/>
  <c r="CL9" i="3" s="1"/>
  <c r="CL50" i="3"/>
  <c r="CJ30" i="3"/>
  <c r="CL30" i="3" s="1"/>
  <c r="CJ32" i="3"/>
  <c r="CL32" i="3" s="1"/>
  <c r="CJ52" i="3"/>
  <c r="CL52" i="3" s="1"/>
  <c r="CJ40" i="3"/>
  <c r="CL40" i="3" s="1"/>
  <c r="CJ26" i="3"/>
  <c r="CL26" i="3" s="1"/>
  <c r="CJ51" i="3"/>
  <c r="CL51" i="3" s="1"/>
  <c r="CJ45" i="3"/>
  <c r="CL45" i="3" s="1"/>
  <c r="CJ42" i="3"/>
  <c r="CL42" i="3" s="1"/>
  <c r="CL48" i="3"/>
  <c r="CJ47" i="3"/>
  <c r="CL47" i="3" s="1"/>
  <c r="CJ13" i="3"/>
  <c r="CJ44" i="3"/>
  <c r="CL44" i="3" s="1"/>
  <c r="CJ49" i="3"/>
  <c r="CL43" i="3"/>
  <c r="CJ46" i="3"/>
  <c r="CL46" i="3" s="1"/>
  <c r="CJ38" i="3"/>
  <c r="CL38" i="3" s="1"/>
  <c r="CJ33" i="3"/>
  <c r="CL33" i="3" s="1"/>
  <c r="CJ35" i="3"/>
  <c r="CL35" i="3" s="1"/>
  <c r="CJ31" i="3"/>
  <c r="CL31" i="3" s="1"/>
  <c r="CJ34" i="3"/>
  <c r="CL34" i="3" s="1"/>
  <c r="CL28" i="3"/>
  <c r="CJ17" i="3"/>
  <c r="CL17" i="3" s="1"/>
  <c r="CJ24" i="3"/>
  <c r="CL24" i="3" s="1"/>
  <c r="CJ11" i="3"/>
  <c r="CL11" i="3" s="1"/>
  <c r="CJ20" i="3"/>
  <c r="CL20" i="3" s="1"/>
  <c r="CJ15" i="3"/>
  <c r="CL15" i="3" s="1"/>
  <c r="CJ14" i="3"/>
  <c r="CL14" i="3" s="1"/>
  <c r="CL19" i="3"/>
  <c r="CJ16" i="3"/>
  <c r="CL16" i="3" s="1"/>
  <c r="CL18" i="3"/>
  <c r="CL21" i="3"/>
  <c r="CK9" i="3"/>
  <c r="CJ10" i="3"/>
  <c r="CL10" i="3" s="1"/>
  <c r="CJ12" i="3"/>
  <c r="CL12" i="3" s="1"/>
  <c r="CJ25" i="3"/>
  <c r="CL25" i="3" s="1"/>
  <c r="CJ8" i="3"/>
  <c r="CL8" i="3" s="1"/>
  <c r="CJ6" i="3"/>
  <c r="CL6" i="3" s="1"/>
  <c r="CJ7" i="3"/>
  <c r="CL7" i="3" s="1"/>
  <c r="CJ23" i="3"/>
  <c r="CL23" i="3" s="1"/>
  <c r="CJ37" i="3"/>
  <c r="CL37" i="3" s="1"/>
  <c r="CJ39" i="3"/>
  <c r="CL39" i="3" s="1"/>
  <c r="CJ41" i="3"/>
  <c r="CL41" i="3" s="1"/>
  <c r="CJ29" i="3"/>
  <c r="CL29" i="3" s="1"/>
  <c r="CJ27" i="3"/>
  <c r="CL27" i="3" s="1"/>
  <c r="CL49" i="3" l="1"/>
  <c r="CL13" i="3"/>
  <c r="CM34" i="3" s="1"/>
  <c r="CM45" i="3"/>
  <c r="CM46" i="3"/>
  <c r="CM53" i="3"/>
  <c r="CM48" i="3"/>
  <c r="CM16" i="3"/>
  <c r="CM40" i="3"/>
  <c r="CM30" i="3"/>
  <c r="CM17" i="3"/>
  <c r="CM15" i="3"/>
  <c r="CM47" i="3"/>
  <c r="CM43" i="3"/>
  <c r="CM21" i="3"/>
  <c r="CM35" i="3"/>
  <c r="CM18" i="3"/>
  <c r="CM49" i="3"/>
  <c r="CM20" i="3"/>
  <c r="CM44" i="3"/>
  <c r="CM14" i="3"/>
  <c r="CM26" i="3"/>
  <c r="CM38" i="3"/>
  <c r="CM42" i="3"/>
  <c r="CM19" i="3"/>
  <c r="CM28" i="3"/>
  <c r="CM24" i="3"/>
  <c r="CM11" i="3"/>
  <c r="CM13" i="3"/>
  <c r="CM12" i="3"/>
  <c r="CM10" i="3"/>
  <c r="CM32" i="3"/>
  <c r="CM9" i="3"/>
  <c r="CM8" i="3"/>
  <c r="CM7" i="3"/>
  <c r="CM6" i="3"/>
  <c r="CM29" i="3"/>
  <c r="CM39" i="3"/>
  <c r="CM41" i="3"/>
  <c r="CM51" i="3"/>
  <c r="CM36" i="3"/>
  <c r="CM27" i="3"/>
  <c r="CM25" i="3"/>
  <c r="CM23" i="3"/>
  <c r="CM52" i="3"/>
  <c r="CM37" i="3"/>
  <c r="CM22" i="3" l="1"/>
  <c r="CM50" i="3"/>
  <c r="CM33" i="3"/>
  <c r="CM31" i="3"/>
  <c r="CN11" i="3" s="1"/>
  <c r="CN6" i="3" l="1"/>
  <c r="Q7" i="3" s="1"/>
  <c r="CN27" i="3"/>
  <c r="R47" i="3" s="1"/>
  <c r="CN39" i="3"/>
  <c r="R71" i="3" s="1"/>
  <c r="CN15" i="3"/>
  <c r="Q25" i="3" s="1"/>
  <c r="CN45" i="3"/>
  <c r="Q79" i="3" s="1"/>
  <c r="CN29" i="3"/>
  <c r="Q47" i="3" s="1"/>
  <c r="CN30" i="3"/>
  <c r="R57" i="3" s="1"/>
  <c r="CN35" i="3"/>
  <c r="R63" i="3" s="1"/>
  <c r="CN20" i="3"/>
  <c r="R33" i="3" s="1"/>
  <c r="CN40" i="3"/>
  <c r="R73" i="3" s="1"/>
  <c r="CN53" i="3"/>
  <c r="Q95" i="3" s="1"/>
  <c r="CN34" i="3"/>
  <c r="R65" i="3" s="1"/>
  <c r="CN12" i="3"/>
  <c r="R15" i="3" s="1"/>
  <c r="CN22" i="3"/>
  <c r="Q36" i="3" s="1"/>
  <c r="CN16" i="3"/>
  <c r="R25" i="3" s="1"/>
  <c r="CN41" i="3"/>
  <c r="Q71" i="3" s="1"/>
  <c r="CN42" i="3"/>
  <c r="Q76" i="3" s="1"/>
  <c r="CN24" i="3"/>
  <c r="Q37" i="3" s="1"/>
  <c r="CN31" i="3"/>
  <c r="R52" i="3" s="1"/>
  <c r="CN28" i="3"/>
  <c r="R46" i="3" s="1"/>
  <c r="CN17" i="3"/>
  <c r="Q24" i="3" s="1"/>
  <c r="CN46" i="3"/>
  <c r="Q84" i="3" s="1"/>
  <c r="CN52" i="3"/>
  <c r="R97" i="3" s="1"/>
  <c r="CN8" i="3"/>
  <c r="Q5" i="3" s="1"/>
  <c r="CN10" i="3"/>
  <c r="Q15" i="3" s="1"/>
  <c r="CN9" i="3"/>
  <c r="Q6" i="3" s="1"/>
  <c r="CN44" i="3"/>
  <c r="Q77" i="3" s="1"/>
  <c r="CN50" i="3"/>
  <c r="Q94" i="3" s="1"/>
  <c r="CN18" i="3"/>
  <c r="Q28" i="3" s="1"/>
  <c r="CN23" i="3"/>
  <c r="R36" i="3" s="1"/>
  <c r="CN49" i="3"/>
  <c r="Q87" i="3" s="1"/>
  <c r="CN37" i="3"/>
  <c r="R61" i="3" s="1"/>
  <c r="CN26" i="3"/>
  <c r="Q44" i="3" s="1"/>
  <c r="CN7" i="3"/>
  <c r="R4" i="3" s="1"/>
  <c r="CN51" i="3"/>
  <c r="R92" i="3" s="1"/>
  <c r="CN21" i="3"/>
  <c r="Q32" i="3" s="1"/>
  <c r="CN38" i="3"/>
  <c r="Q70" i="3" s="1"/>
  <c r="CN47" i="3"/>
  <c r="Q89" i="3" s="1"/>
  <c r="CN19" i="3"/>
  <c r="Q33" i="3" s="1"/>
  <c r="CN43" i="3"/>
  <c r="R76" i="3" s="1"/>
  <c r="CN32" i="3"/>
  <c r="Q53" i="3" s="1"/>
  <c r="CN33" i="3"/>
  <c r="Q57" i="3" s="1"/>
  <c r="CN48" i="3"/>
  <c r="CN13" i="3"/>
  <c r="R13" i="3" s="1"/>
  <c r="CN36" i="3"/>
  <c r="R64" i="3" s="1"/>
  <c r="CN14" i="3"/>
  <c r="Q20" i="3" s="1"/>
  <c r="CN25" i="3"/>
  <c r="R14" i="3"/>
  <c r="R12" i="3"/>
  <c r="Q17" i="3"/>
  <c r="R40" i="3"/>
  <c r="R38" i="3"/>
  <c r="CP22" i="3" s="1"/>
  <c r="R44" i="3"/>
  <c r="Q38" i="3"/>
  <c r="R41" i="3"/>
  <c r="R77" i="3"/>
  <c r="Q73" i="3"/>
  <c r="Q8" i="3"/>
  <c r="R5" i="3"/>
  <c r="R22" i="3"/>
  <c r="R20" i="3"/>
  <c r="Q81" i="3"/>
  <c r="R45" i="3"/>
  <c r="Q49" i="3"/>
  <c r="Q48" i="3"/>
  <c r="R68" i="3"/>
  <c r="R8" i="3"/>
  <c r="CO9" i="3" s="1"/>
  <c r="Q4" i="3"/>
  <c r="CO22" i="3"/>
  <c r="R69" i="3" l="1"/>
  <c r="R84" i="3"/>
  <c r="R60" i="3"/>
  <c r="Q64" i="3"/>
  <c r="Q52" i="3"/>
  <c r="CO30" i="3"/>
  <c r="R30" i="3"/>
  <c r="Q54" i="3"/>
  <c r="CP30" i="3"/>
  <c r="Q29" i="3"/>
  <c r="Q69" i="3"/>
  <c r="R70" i="3"/>
  <c r="R94" i="3"/>
  <c r="R48" i="3"/>
  <c r="CO27" i="3" s="1"/>
  <c r="Q93" i="3"/>
  <c r="Q96" i="3"/>
  <c r="R95" i="3"/>
  <c r="CO53" i="3" s="1"/>
  <c r="CP53" i="3"/>
  <c r="R93" i="3"/>
  <c r="Q62" i="3"/>
  <c r="Q60" i="3"/>
  <c r="CP44" i="3"/>
  <c r="R72" i="3"/>
  <c r="Q12" i="3"/>
  <c r="Q68" i="3"/>
  <c r="CP39" i="3" s="1"/>
  <c r="R78" i="3"/>
  <c r="R17" i="3"/>
  <c r="Q13" i="3"/>
  <c r="R23" i="3"/>
  <c r="CO12" i="3"/>
  <c r="CP12" i="3"/>
  <c r="Q21" i="3"/>
  <c r="R16" i="3"/>
  <c r="R80" i="3"/>
  <c r="CO43" i="3" s="1"/>
  <c r="R32" i="3"/>
  <c r="Q72" i="3"/>
  <c r="CP38" i="3" s="1"/>
  <c r="CP50" i="3"/>
  <c r="CP42" i="3"/>
  <c r="R81" i="3"/>
  <c r="Q78" i="3"/>
  <c r="Q46" i="3"/>
  <c r="Q88" i="3"/>
  <c r="R49" i="3"/>
  <c r="R55" i="3"/>
  <c r="R21" i="3"/>
  <c r="Q56" i="3"/>
  <c r="CP36" i="3"/>
  <c r="Q61" i="3"/>
  <c r="Q22" i="3"/>
  <c r="CO15" i="3" s="1"/>
  <c r="R88" i="3"/>
  <c r="Q45" i="3"/>
  <c r="Q31" i="3"/>
  <c r="CO19" i="3" s="1"/>
  <c r="R9" i="3"/>
  <c r="CP33" i="3"/>
  <c r="R24" i="3"/>
  <c r="CO17" i="3" s="1"/>
  <c r="R6" i="3"/>
  <c r="R29" i="3"/>
  <c r="R7" i="3"/>
  <c r="CO8" i="3"/>
  <c r="Q86" i="3"/>
  <c r="Q97" i="3"/>
  <c r="R85" i="3"/>
  <c r="Q23" i="3"/>
  <c r="R28" i="3"/>
  <c r="Q92" i="3"/>
  <c r="CP51" i="3" s="1"/>
  <c r="R96" i="3"/>
  <c r="R62" i="3"/>
  <c r="R31" i="3"/>
  <c r="R87" i="3"/>
  <c r="Q9" i="3"/>
  <c r="R53" i="3"/>
  <c r="CO18" i="3"/>
  <c r="Q63" i="3"/>
  <c r="CO35" i="3" s="1"/>
  <c r="Q30" i="3"/>
  <c r="CP20" i="3" s="1"/>
  <c r="CP37" i="3"/>
  <c r="Q65" i="3"/>
  <c r="R39" i="3"/>
  <c r="R56" i="3"/>
  <c r="R54" i="3"/>
  <c r="Q55" i="3"/>
  <c r="Q40" i="3"/>
  <c r="R79" i="3"/>
  <c r="Q80" i="3"/>
  <c r="Q16" i="3"/>
  <c r="CO10" i="3" s="1"/>
  <c r="Q14" i="3"/>
  <c r="Q39" i="3"/>
  <c r="R37" i="3"/>
  <c r="Q41" i="3"/>
  <c r="Q85" i="3"/>
  <c r="R89" i="3"/>
  <c r="R86" i="3"/>
  <c r="CO46" i="3" s="1"/>
  <c r="CO26" i="3"/>
  <c r="CP35" i="3"/>
  <c r="CP34" i="3"/>
  <c r="CO37" i="3"/>
  <c r="CQ37" i="3" s="1"/>
  <c r="CP14" i="3"/>
  <c r="CO34" i="3"/>
  <c r="CO50" i="3"/>
  <c r="CQ50" i="3" s="1"/>
  <c r="CQ22" i="3"/>
  <c r="CP40" i="3"/>
  <c r="CO21" i="3"/>
  <c r="CO40" i="3"/>
  <c r="CO11" i="3"/>
  <c r="CP31" i="3"/>
  <c r="CP32" i="3"/>
  <c r="CP16" i="3"/>
  <c r="CO42" i="3"/>
  <c r="CQ42" i="3" s="1"/>
  <c r="CP10" i="3"/>
  <c r="CQ10" i="3" s="1"/>
  <c r="CO44" i="3"/>
  <c r="CQ44" i="3" s="1"/>
  <c r="CO31" i="3"/>
  <c r="CQ30" i="3"/>
  <c r="CO32" i="3"/>
  <c r="CP28" i="3"/>
  <c r="CO28" i="3"/>
  <c r="CP26" i="3"/>
  <c r="CQ26" i="3" s="1"/>
  <c r="CP9" i="3"/>
  <c r="CQ9" i="3" s="1"/>
  <c r="CP13" i="3"/>
  <c r="CP21" i="3"/>
  <c r="CP18" i="3"/>
  <c r="CQ18" i="3" s="1"/>
  <c r="CO16" i="3"/>
  <c r="CO20" i="3"/>
  <c r="CQ20" i="3" s="1"/>
  <c r="CP19" i="3"/>
  <c r="CQ19" i="3" s="1"/>
  <c r="CO14" i="3"/>
  <c r="CP11" i="3"/>
  <c r="CQ12" i="3"/>
  <c r="CO13" i="3"/>
  <c r="CO7" i="3"/>
  <c r="CO6" i="3"/>
  <c r="CP6" i="3"/>
  <c r="CP8" i="3"/>
  <c r="CQ8" i="3" s="1"/>
  <c r="CP7" i="3"/>
  <c r="CP52" i="3"/>
  <c r="CP27" i="3"/>
  <c r="CQ27" i="3" s="1"/>
  <c r="CO52" i="3"/>
  <c r="CO41" i="3"/>
  <c r="CO29" i="3"/>
  <c r="CP29" i="3"/>
  <c r="CO51" i="3"/>
  <c r="CQ51" i="3" s="1"/>
  <c r="CO33" i="3"/>
  <c r="CQ33" i="3" s="1"/>
  <c r="CO25" i="3"/>
  <c r="CP25" i="3"/>
  <c r="CP41" i="3"/>
  <c r="CO36" i="3"/>
  <c r="CQ36" i="3" s="1"/>
  <c r="CQ53" i="3"/>
  <c r="CQ35" i="3"/>
  <c r="CO38" i="3" l="1"/>
  <c r="CO39" i="3"/>
  <c r="CQ39" i="3" s="1"/>
  <c r="CP48" i="3"/>
  <c r="CP15" i="3"/>
  <c r="CQ15" i="3" s="1"/>
  <c r="CO45" i="3"/>
  <c r="CP43" i="3"/>
  <c r="CQ43" i="3" s="1"/>
  <c r="CP24" i="3"/>
  <c r="CP17" i="3"/>
  <c r="CQ17" i="3" s="1"/>
  <c r="CO48" i="3"/>
  <c r="CP49" i="3"/>
  <c r="CP46" i="3"/>
  <c r="CQ46" i="3" s="1"/>
  <c r="CO24" i="3"/>
  <c r="CO49" i="3"/>
  <c r="CP45" i="3"/>
  <c r="CO47" i="3"/>
  <c r="CP47" i="3"/>
  <c r="CP23" i="3"/>
  <c r="CO23" i="3"/>
  <c r="CQ34" i="3"/>
  <c r="CQ14" i="3"/>
  <c r="CQ21" i="3"/>
  <c r="CQ16" i="3"/>
  <c r="CQ40" i="3"/>
  <c r="CQ38" i="3"/>
  <c r="CQ11" i="3"/>
  <c r="CQ31" i="3"/>
  <c r="CQ32" i="3"/>
  <c r="CQ28" i="3"/>
  <c r="CQ13" i="3"/>
  <c r="CQ7" i="3"/>
  <c r="CQ6" i="3"/>
  <c r="CQ41" i="3"/>
  <c r="CQ52" i="3"/>
  <c r="CQ29" i="3"/>
  <c r="CQ25" i="3"/>
  <c r="CQ48" i="3" l="1"/>
  <c r="CQ45" i="3"/>
  <c r="CQ24" i="3"/>
  <c r="CQ49" i="3"/>
  <c r="CR49" i="3" s="1"/>
  <c r="CQ23" i="3"/>
  <c r="CQ47" i="3"/>
  <c r="CR47" i="3" s="1"/>
  <c r="CR50" i="3"/>
  <c r="CR53" i="3"/>
  <c r="CR21" i="3"/>
  <c r="CR31" i="3"/>
  <c r="CR26" i="3"/>
  <c r="CR41" i="3"/>
  <c r="CR44" i="3"/>
  <c r="CR30" i="3"/>
  <c r="CR42" i="3"/>
  <c r="CR38" i="3"/>
  <c r="CR33" i="3"/>
  <c r="CR40" i="3"/>
  <c r="CR39" i="3"/>
  <c r="CR19" i="3"/>
  <c r="CR35" i="3"/>
  <c r="CR34" i="3"/>
  <c r="CR36" i="3"/>
  <c r="CR22" i="3"/>
  <c r="CR28" i="3"/>
  <c r="CR17" i="3"/>
  <c r="CR14" i="3"/>
  <c r="CR20" i="3"/>
  <c r="CR15" i="3"/>
  <c r="CR16" i="3"/>
  <c r="CR18" i="3"/>
  <c r="CR10" i="3"/>
  <c r="CR7" i="3"/>
  <c r="CR46" i="3"/>
  <c r="CR11" i="3"/>
  <c r="CR32" i="3"/>
  <c r="CR9" i="3"/>
  <c r="CR6" i="3"/>
  <c r="CR8" i="3"/>
  <c r="CR27" i="3"/>
  <c r="CR13" i="3"/>
  <c r="CR12" i="3"/>
  <c r="CR29" i="3"/>
  <c r="CR37" i="3"/>
  <c r="CR25" i="3"/>
  <c r="CR51" i="3"/>
  <c r="CR52" i="3"/>
  <c r="CR48" i="3" l="1"/>
  <c r="CR43" i="3"/>
  <c r="CR24" i="3"/>
  <c r="CR45" i="3"/>
  <c r="CR23" i="3"/>
  <c r="CS32" i="3" l="1"/>
  <c r="U56" i="3" s="1"/>
  <c r="CS29" i="3"/>
  <c r="U45" i="3" s="1"/>
  <c r="CS53" i="3"/>
  <c r="T95" i="3" s="1"/>
  <c r="CS50" i="3"/>
  <c r="T92" i="3" s="1"/>
  <c r="CS34" i="3"/>
  <c r="U65" i="3" s="1"/>
  <c r="CS45" i="3"/>
  <c r="T79" i="3" s="1"/>
  <c r="CS21" i="3"/>
  <c r="T31" i="3" s="1"/>
  <c r="CS14" i="3"/>
  <c r="U24" i="3" s="1"/>
  <c r="CS18" i="3"/>
  <c r="T30" i="3" s="1"/>
  <c r="CS7" i="3"/>
  <c r="U4" i="3" s="1"/>
  <c r="CS43" i="3"/>
  <c r="T80" i="3" s="1"/>
  <c r="CS38" i="3"/>
  <c r="T70" i="3" s="1"/>
  <c r="CS44" i="3"/>
  <c r="U80" i="3" s="1"/>
  <c r="CS41" i="3"/>
  <c r="T71" i="3" s="1"/>
  <c r="CS12" i="3"/>
  <c r="T13" i="3" s="1"/>
  <c r="CS37" i="3"/>
  <c r="T63" i="3" s="1"/>
  <c r="CS28" i="3"/>
  <c r="U48" i="3" s="1"/>
  <c r="CS52" i="3"/>
  <c r="T93" i="3" s="1"/>
  <c r="CS15" i="3"/>
  <c r="U22" i="3" s="1"/>
  <c r="CS19" i="3"/>
  <c r="U31" i="3" s="1"/>
  <c r="CS31" i="3"/>
  <c r="U55" i="3" s="1"/>
  <c r="CS6" i="3"/>
  <c r="U8" i="3" s="1"/>
  <c r="CS40" i="3"/>
  <c r="U70" i="3" s="1"/>
  <c r="CS51" i="3"/>
  <c r="U92" i="3" s="1"/>
  <c r="CS27" i="3"/>
  <c r="U47" i="3" s="1"/>
  <c r="CS42" i="3"/>
  <c r="T78" i="3" s="1"/>
  <c r="CS33" i="3"/>
  <c r="U53" i="3" s="1"/>
  <c r="CS22" i="3"/>
  <c r="T38" i="3" s="1"/>
  <c r="CS17" i="3"/>
  <c r="T22" i="3" s="1"/>
  <c r="CS8" i="3"/>
  <c r="U9" i="3" s="1"/>
  <c r="CS26" i="3"/>
  <c r="T46" i="3" s="1"/>
  <c r="CS9" i="3"/>
  <c r="U5" i="3" s="1"/>
  <c r="CS11" i="3"/>
  <c r="T17" i="3" s="1"/>
  <c r="CS49" i="3"/>
  <c r="U85" i="3" s="1"/>
  <c r="CS25" i="3"/>
  <c r="T39" i="3" s="1"/>
  <c r="CS39" i="3"/>
  <c r="U71" i="3" s="1"/>
  <c r="CS35" i="3"/>
  <c r="U63" i="3" s="1"/>
  <c r="CS24" i="3"/>
  <c r="U40" i="3" s="1"/>
  <c r="CS20" i="3"/>
  <c r="U30" i="3" s="1"/>
  <c r="CS13" i="3"/>
  <c r="T14" i="3" s="1"/>
  <c r="CS47" i="3"/>
  <c r="U84" i="3" s="1"/>
  <c r="CS48" i="3"/>
  <c r="U89" i="3" s="1"/>
  <c r="CS10" i="3"/>
  <c r="T15" i="3" s="1"/>
  <c r="CS30" i="3"/>
  <c r="CS16" i="3"/>
  <c r="U23" i="3" s="1"/>
  <c r="CS46" i="3"/>
  <c r="U88" i="3" s="1"/>
  <c r="CS36" i="3"/>
  <c r="U62" i="3" s="1"/>
  <c r="CS23" i="3"/>
  <c r="T40" i="3" s="1"/>
  <c r="U77" i="3"/>
  <c r="T81" i="3"/>
  <c r="U81" i="3"/>
  <c r="T56" i="3"/>
  <c r="CT32" i="3" s="1"/>
  <c r="T53" i="3"/>
  <c r="CT33" i="3" s="1"/>
  <c r="U52" i="3"/>
  <c r="U54" i="3"/>
  <c r="T76" i="3"/>
  <c r="U21" i="3"/>
  <c r="U93" i="3"/>
  <c r="T96" i="3"/>
  <c r="T72" i="3"/>
  <c r="T57" i="3"/>
  <c r="U61" i="3"/>
  <c r="U69" i="3"/>
  <c r="T55" i="3"/>
  <c r="T60" i="3"/>
  <c r="T62" i="3"/>
  <c r="U46" i="3"/>
  <c r="T45" i="3"/>
  <c r="T47" i="3"/>
  <c r="T49" i="3"/>
  <c r="T65" i="3" l="1"/>
  <c r="CT34" i="3" s="1"/>
  <c r="U15" i="3"/>
  <c r="T23" i="3"/>
  <c r="U17" i="3"/>
  <c r="T94" i="3"/>
  <c r="U96" i="3"/>
  <c r="CT53" i="3" s="1"/>
  <c r="T9" i="3"/>
  <c r="T20" i="3"/>
  <c r="T33" i="3"/>
  <c r="CT43" i="3"/>
  <c r="T41" i="3"/>
  <c r="U20" i="3"/>
  <c r="T32" i="3"/>
  <c r="T25" i="3"/>
  <c r="U29" i="3"/>
  <c r="T24" i="3"/>
  <c r="U6" i="3"/>
  <c r="U87" i="3"/>
  <c r="U33" i="3"/>
  <c r="CT31" i="3"/>
  <c r="U95" i="3"/>
  <c r="T68" i="3"/>
  <c r="U14" i="3"/>
  <c r="T97" i="3"/>
  <c r="U13" i="3"/>
  <c r="CT12" i="3" s="1"/>
  <c r="CT40" i="3"/>
  <c r="T88" i="3"/>
  <c r="T69" i="3"/>
  <c r="T87" i="3"/>
  <c r="U79" i="3"/>
  <c r="U73" i="3"/>
  <c r="T28" i="3"/>
  <c r="CT19" i="3" s="1"/>
  <c r="T89" i="3"/>
  <c r="U12" i="3"/>
  <c r="T21" i="3"/>
  <c r="CT17" i="3" s="1"/>
  <c r="CT11" i="3"/>
  <c r="U32" i="3"/>
  <c r="T7" i="3"/>
  <c r="U25" i="3"/>
  <c r="U76" i="3"/>
  <c r="T4" i="3"/>
  <c r="CT7" i="3" s="1"/>
  <c r="CT35" i="3"/>
  <c r="U78" i="3"/>
  <c r="CT44" i="3"/>
  <c r="T77" i="3"/>
  <c r="U72" i="3"/>
  <c r="U60" i="3"/>
  <c r="T29" i="3"/>
  <c r="T64" i="3"/>
  <c r="T73" i="3"/>
  <c r="U44" i="3"/>
  <c r="T48" i="3"/>
  <c r="CT28" i="3" s="1"/>
  <c r="U37" i="3"/>
  <c r="CT24" i="3" s="1"/>
  <c r="U94" i="3"/>
  <c r="CT50" i="3" s="1"/>
  <c r="U41" i="3"/>
  <c r="U97" i="3"/>
  <c r="CT51" i="3" s="1"/>
  <c r="T36" i="3"/>
  <c r="T16" i="3"/>
  <c r="U28" i="3"/>
  <c r="T6" i="3"/>
  <c r="U49" i="3"/>
  <c r="U86" i="3"/>
  <c r="CT46" i="3" s="1"/>
  <c r="T85" i="3"/>
  <c r="T8" i="3"/>
  <c r="T5" i="3"/>
  <c r="T44" i="3"/>
  <c r="U7" i="3"/>
  <c r="U16" i="3"/>
  <c r="U68" i="3"/>
  <c r="CT38" i="3" s="1"/>
  <c r="T37" i="3"/>
  <c r="T12" i="3"/>
  <c r="U38" i="3"/>
  <c r="U39" i="3"/>
  <c r="CT25" i="3" s="1"/>
  <c r="U36" i="3"/>
  <c r="CT22" i="3" s="1"/>
  <c r="T61" i="3"/>
  <c r="CT37" i="3" s="1"/>
  <c r="T52" i="3"/>
  <c r="T54" i="3"/>
  <c r="U57" i="3"/>
  <c r="U64" i="3"/>
  <c r="T86" i="3"/>
  <c r="CT23" i="3"/>
  <c r="T84" i="3"/>
  <c r="CT21" i="3"/>
  <c r="CT6" i="3"/>
  <c r="CT14" i="3"/>
  <c r="CT42" i="3"/>
  <c r="CT20" i="3"/>
  <c r="CT30" i="3"/>
  <c r="CT26" i="3"/>
  <c r="CT18" i="3"/>
  <c r="CT16" i="3"/>
  <c r="CT13" i="3"/>
  <c r="CT27" i="3"/>
  <c r="CT41" i="3"/>
  <c r="CT10" i="3"/>
  <c r="CT52" i="3"/>
  <c r="CT29" i="3"/>
  <c r="CT9" i="3"/>
  <c r="CT36" i="3"/>
  <c r="CT8" i="3"/>
  <c r="CT15" i="3" l="1"/>
  <c r="CT49" i="3"/>
  <c r="CT45" i="3"/>
  <c r="CT48" i="3"/>
  <c r="CT39" i="3"/>
  <c r="CU39" i="3" s="1"/>
  <c r="CT47" i="3"/>
  <c r="CU43" i="3" s="1"/>
  <c r="CU53" i="3"/>
  <c r="CU44" i="3"/>
  <c r="CU41" i="3"/>
  <c r="CU21" i="3"/>
  <c r="CU27" i="3"/>
  <c r="CU38" i="3"/>
  <c r="CU30" i="3"/>
  <c r="CU10" i="3"/>
  <c r="CU26" i="3"/>
  <c r="CU20" i="3"/>
  <c r="CU35" i="3"/>
  <c r="CU50" i="3"/>
  <c r="CU31" i="3"/>
  <c r="CU18" i="3"/>
  <c r="CU11" i="3"/>
  <c r="CU19" i="3"/>
  <c r="CU32" i="3"/>
  <c r="CU33" i="3"/>
  <c r="CU15" i="3"/>
  <c r="CU14" i="3"/>
  <c r="CU42" i="3"/>
  <c r="CU34" i="3"/>
  <c r="CU17" i="3"/>
  <c r="CU12" i="3"/>
  <c r="CU16" i="3"/>
  <c r="CU40" i="3"/>
  <c r="CU28" i="3"/>
  <c r="CU22" i="3"/>
  <c r="CU29" i="3"/>
  <c r="CU8" i="3"/>
  <c r="CU25" i="3"/>
  <c r="CU37" i="3"/>
  <c r="CU9" i="3"/>
  <c r="CU51" i="3"/>
  <c r="CU7" i="3"/>
  <c r="CU6" i="3"/>
  <c r="CU52" i="3"/>
  <c r="CU13" i="3"/>
  <c r="CU36" i="3"/>
  <c r="CU23" i="3" l="1"/>
  <c r="CU46" i="3"/>
  <c r="CU49" i="3"/>
  <c r="CU24" i="3"/>
  <c r="CU45" i="3"/>
  <c r="CU48" i="3"/>
  <c r="CU47" i="3"/>
  <c r="CV14" i="3" l="1"/>
  <c r="CW14" i="3" s="1"/>
  <c r="CV18" i="3"/>
  <c r="CW18" i="3" s="1"/>
  <c r="CV43" i="3"/>
  <c r="CW43" i="3" s="1"/>
  <c r="CV44" i="3"/>
  <c r="CW44" i="3" s="1"/>
  <c r="CV36" i="3"/>
  <c r="CW36" i="3" s="1"/>
  <c r="CV23" i="3"/>
  <c r="CW23" i="3" s="1"/>
  <c r="CV32" i="3"/>
  <c r="CW32" i="3" s="1"/>
  <c r="CV12" i="3"/>
  <c r="CW12" i="3" s="1"/>
  <c r="CV49" i="3"/>
  <c r="CW49" i="3" s="1"/>
  <c r="CV53" i="3"/>
  <c r="CW53" i="3" s="1"/>
  <c r="CV9" i="3"/>
  <c r="CW9" i="3" s="1"/>
  <c r="CV51" i="3"/>
  <c r="CW51" i="3" s="1"/>
  <c r="CV11" i="3"/>
  <c r="CW11" i="3" s="1"/>
  <c r="CV17" i="3"/>
  <c r="CW17" i="3" s="1"/>
  <c r="CV33" i="3"/>
  <c r="CW33" i="3" s="1"/>
  <c r="CV15" i="3"/>
  <c r="CW15" i="3" s="1"/>
  <c r="CV16" i="3"/>
  <c r="CW16" i="3" s="1"/>
  <c r="CV25" i="3"/>
  <c r="CW25" i="3" s="1"/>
  <c r="CV35" i="3"/>
  <c r="CW35" i="3" s="1"/>
  <c r="CV7" i="3"/>
  <c r="CW7" i="3" s="1"/>
  <c r="CV45" i="3"/>
  <c r="CW45" i="3" s="1"/>
  <c r="CV6" i="3"/>
  <c r="CW6" i="3" s="1"/>
  <c r="CV31" i="3"/>
  <c r="CW31" i="3" s="1"/>
  <c r="CV34" i="3"/>
  <c r="CW34" i="3" s="1"/>
  <c r="CV52" i="3"/>
  <c r="CW52" i="3" s="1"/>
  <c r="CV24" i="3"/>
  <c r="CW24" i="3" s="1"/>
  <c r="CV8" i="3"/>
  <c r="CW8" i="3" s="1"/>
  <c r="CV21" i="3"/>
  <c r="CW21" i="3" s="1"/>
  <c r="CV27" i="3"/>
  <c r="CW27" i="3" s="1"/>
  <c r="CV10" i="3"/>
  <c r="CW10" i="3" s="1"/>
  <c r="CV38" i="3"/>
  <c r="CW38" i="3" s="1"/>
  <c r="CV46" i="3"/>
  <c r="CW46" i="3" s="1"/>
  <c r="CV30" i="3"/>
  <c r="CW30" i="3" s="1"/>
  <c r="CV50" i="3"/>
  <c r="CW50" i="3" s="1"/>
  <c r="CV39" i="3"/>
  <c r="CW39" i="3" s="1"/>
  <c r="CV19" i="3"/>
  <c r="CW19" i="3" s="1"/>
  <c r="CV41" i="3"/>
  <c r="CW41" i="3" s="1"/>
  <c r="CV40" i="3"/>
  <c r="CW40" i="3" s="1"/>
  <c r="CV37" i="3"/>
  <c r="CW37" i="3" s="1"/>
  <c r="CV48" i="3"/>
  <c r="CW48" i="3" s="1"/>
  <c r="CV22" i="3"/>
  <c r="CW22" i="3" s="1"/>
  <c r="CV20" i="3"/>
  <c r="CW20" i="3" s="1"/>
  <c r="CV13" i="3"/>
  <c r="CW13" i="3" s="1"/>
  <c r="CV26" i="3"/>
  <c r="CW26" i="3" s="1"/>
  <c r="CV29" i="3"/>
  <c r="CW29" i="3" s="1"/>
  <c r="CV28" i="3"/>
  <c r="CW28" i="3" s="1"/>
  <c r="CV47" i="3"/>
  <c r="CW47" i="3" s="1"/>
  <c r="CV42" i="3"/>
  <c r="CW42" i="3" s="1"/>
  <c r="CX8" i="3" l="1"/>
  <c r="CX32" i="3"/>
  <c r="CX7" i="3"/>
  <c r="CX10" i="3"/>
  <c r="CX6" i="3"/>
  <c r="CX34" i="3"/>
  <c r="CX15" i="3"/>
  <c r="CX16" i="3"/>
  <c r="CX40" i="3"/>
  <c r="CX31" i="3"/>
  <c r="CX22" i="3"/>
  <c r="CX52" i="3"/>
  <c r="CX14" i="3"/>
  <c r="CX35" i="3"/>
  <c r="CX27" i="3"/>
  <c r="CX50" i="3"/>
  <c r="CX21" i="3"/>
  <c r="CX38" i="3"/>
  <c r="CX49" i="3"/>
  <c r="CX30" i="3"/>
  <c r="CX20" i="3"/>
  <c r="CX9" i="3"/>
  <c r="CX12" i="3"/>
  <c r="CX24" i="3"/>
  <c r="CX41" i="3"/>
  <c r="CX13" i="3"/>
  <c r="CX25" i="3"/>
  <c r="CX36" i="3"/>
  <c r="CX33" i="3"/>
  <c r="CX46" i="3"/>
  <c r="CX42" i="3"/>
  <c r="CX19" i="3"/>
  <c r="CX11" i="3"/>
  <c r="CX45" i="3"/>
  <c r="CX51" i="3"/>
  <c r="CX28" i="3"/>
  <c r="CX39" i="3"/>
  <c r="CX18" i="3"/>
  <c r="CX17" i="3"/>
  <c r="CX26" i="3"/>
  <c r="CX23" i="3"/>
  <c r="CX53" i="3"/>
  <c r="CX29" i="3"/>
  <c r="CX48" i="3"/>
  <c r="CX43" i="3"/>
  <c r="CX37" i="3"/>
  <c r="CX44" i="3"/>
  <c r="CX47" i="3"/>
  <c r="CY47" i="3" l="1"/>
  <c r="CZ47" i="3" s="1"/>
  <c r="CY51" i="3"/>
  <c r="CZ51" i="3" s="1"/>
  <c r="CY9" i="3"/>
  <c r="CZ9" i="3" s="1"/>
  <c r="CY22" i="3"/>
  <c r="CZ22" i="3" s="1"/>
  <c r="CY39" i="3"/>
  <c r="CZ39" i="3" s="1"/>
  <c r="CY41" i="3"/>
  <c r="CZ41" i="3" s="1"/>
  <c r="CY14" i="3"/>
  <c r="CZ14" i="3" s="1"/>
  <c r="CY7" i="3"/>
  <c r="CZ7" i="3" s="1"/>
  <c r="CY19" i="3"/>
  <c r="CZ19" i="3" s="1"/>
  <c r="CY34" i="3"/>
  <c r="CZ34" i="3" s="1"/>
  <c r="CY10" i="3"/>
  <c r="CZ10" i="3" s="1"/>
  <c r="CY45" i="3"/>
  <c r="CZ45" i="3" s="1"/>
  <c r="CY24" i="3"/>
  <c r="CZ24" i="3" s="1"/>
  <c r="CY31" i="3"/>
  <c r="CZ31" i="3" s="1"/>
  <c r="CY49" i="3"/>
  <c r="CZ49" i="3" s="1"/>
  <c r="CY8" i="3"/>
  <c r="CZ8" i="3" s="1"/>
  <c r="CY28" i="3"/>
  <c r="CZ28" i="3" s="1"/>
  <c r="CY52" i="3"/>
  <c r="CZ52" i="3" s="1"/>
  <c r="CY11" i="3"/>
  <c r="CZ11" i="3" s="1"/>
  <c r="CY15" i="3"/>
  <c r="CZ15" i="3" s="1"/>
  <c r="CY25" i="3"/>
  <c r="CZ25" i="3" s="1"/>
  <c r="CY44" i="3"/>
  <c r="CZ44" i="3" s="1"/>
  <c r="CY42" i="3"/>
  <c r="CZ42" i="3" s="1"/>
  <c r="CY32" i="3"/>
  <c r="CZ32" i="3" s="1"/>
  <c r="CY38" i="3"/>
  <c r="CZ38" i="3" s="1"/>
  <c r="CY27" i="3"/>
  <c r="CZ27" i="3" s="1"/>
  <c r="CY12" i="3"/>
  <c r="CZ12" i="3" s="1"/>
  <c r="CY16" i="3"/>
  <c r="CZ16" i="3" s="1"/>
  <c r="CY17" i="3"/>
  <c r="CZ17" i="3" s="1"/>
  <c r="CY26" i="3"/>
  <c r="CZ26" i="3" s="1"/>
  <c r="CY35" i="3"/>
  <c r="CZ35" i="3" s="1"/>
  <c r="CY33" i="3"/>
  <c r="CZ33" i="3" s="1"/>
  <c r="CY23" i="3"/>
  <c r="CZ23" i="3" s="1"/>
  <c r="CY43" i="3"/>
  <c r="CZ43" i="3" s="1"/>
  <c r="CY29" i="3"/>
  <c r="CZ29" i="3" s="1"/>
  <c r="CY21" i="3"/>
  <c r="CZ21" i="3" s="1"/>
  <c r="CY37" i="3"/>
  <c r="CZ37" i="3" s="1"/>
  <c r="CY40" i="3"/>
  <c r="CZ40" i="3" s="1"/>
  <c r="CY20" i="3"/>
  <c r="CZ20" i="3" s="1"/>
  <c r="CY6" i="3"/>
  <c r="CZ6" i="3" s="1"/>
  <c r="CY13" i="3"/>
  <c r="CZ13" i="3" s="1"/>
  <c r="CY36" i="3"/>
  <c r="CZ36" i="3" s="1"/>
  <c r="CY30" i="3"/>
  <c r="CZ30" i="3" s="1"/>
  <c r="CY46" i="3"/>
  <c r="CZ46" i="3" s="1"/>
  <c r="CY50" i="3"/>
  <c r="CZ50" i="3" s="1"/>
  <c r="CY48" i="3"/>
  <c r="CZ48" i="3" s="1"/>
  <c r="CY18" i="3"/>
  <c r="CZ18" i="3" s="1"/>
  <c r="CY53" i="3"/>
  <c r="CZ53" i="3" s="1"/>
  <c r="DA49" i="3" l="1"/>
  <c r="DA21" i="3"/>
  <c r="DA32" i="3"/>
  <c r="DA9" i="3"/>
  <c r="DA20" i="3"/>
  <c r="DA40" i="3"/>
  <c r="DA51" i="3"/>
  <c r="DA26" i="3"/>
  <c r="DA6" i="3"/>
  <c r="DA15" i="3"/>
  <c r="DA41" i="3"/>
  <c r="DA36" i="3"/>
  <c r="DA43" i="3"/>
  <c r="DA11" i="3"/>
  <c r="DA24" i="3"/>
  <c r="DA34" i="3"/>
  <c r="DA46" i="3"/>
  <c r="DA42" i="3"/>
  <c r="DA27" i="3"/>
  <c r="DA48" i="3"/>
  <c r="DA28" i="3"/>
  <c r="DA39" i="3"/>
  <c r="DA22" i="3"/>
  <c r="DA17" i="3"/>
  <c r="DA13" i="3"/>
  <c r="DA35" i="3"/>
  <c r="DA38" i="3"/>
  <c r="DA8" i="3"/>
  <c r="DA7" i="3"/>
  <c r="DA25" i="3"/>
  <c r="DA12" i="3"/>
  <c r="DA53" i="3"/>
  <c r="DA29" i="3"/>
  <c r="DA30" i="3"/>
  <c r="DA19" i="3"/>
  <c r="DA44" i="3"/>
  <c r="DA10" i="3"/>
  <c r="DA52" i="3"/>
  <c r="DA23" i="3"/>
  <c r="DA47" i="3"/>
  <c r="DA50" i="3"/>
  <c r="DA33" i="3"/>
  <c r="DA16" i="3"/>
  <c r="DA18" i="3"/>
  <c r="DA45" i="3"/>
  <c r="DA37" i="3"/>
  <c r="DA14" i="3"/>
  <c r="DA31" i="3"/>
  <c r="DB49" i="3" l="1"/>
  <c r="DC49" i="3" s="1"/>
  <c r="DB31" i="3"/>
  <c r="DC31" i="3" s="1"/>
  <c r="DB44" i="3"/>
  <c r="DC44" i="3" s="1"/>
  <c r="DB37" i="3"/>
  <c r="DC37" i="3" s="1"/>
  <c r="DB46" i="3"/>
  <c r="DC46" i="3" s="1"/>
  <c r="DB41" i="3"/>
  <c r="DC41" i="3" s="1"/>
  <c r="DB38" i="3"/>
  <c r="DC38" i="3" s="1"/>
  <c r="DB24" i="3"/>
  <c r="DC24" i="3" s="1"/>
  <c r="DB15" i="3"/>
  <c r="DC15" i="3" s="1"/>
  <c r="DB42" i="3"/>
  <c r="DC42" i="3" s="1"/>
  <c r="DB43" i="3"/>
  <c r="DC43" i="3" s="1"/>
  <c r="DB9" i="3"/>
  <c r="DC9" i="3" s="1"/>
  <c r="DB20" i="3"/>
  <c r="DC20" i="3" s="1"/>
  <c r="DB8" i="3"/>
  <c r="DC8" i="3" s="1"/>
  <c r="DB27" i="3"/>
  <c r="DC27" i="3" s="1"/>
  <c r="DB10" i="3"/>
  <c r="DC10" i="3" s="1"/>
  <c r="DB48" i="3"/>
  <c r="DC48" i="3" s="1"/>
  <c r="DB29" i="3"/>
  <c r="DC29" i="3" s="1"/>
  <c r="DB39" i="3"/>
  <c r="DC39" i="3" s="1"/>
  <c r="DB32" i="3"/>
  <c r="DC32" i="3" s="1"/>
  <c r="DB45" i="3"/>
  <c r="DC45" i="3" s="1"/>
  <c r="DB26" i="3"/>
  <c r="DC26" i="3" s="1"/>
  <c r="DB52" i="3"/>
  <c r="DC52" i="3" s="1"/>
  <c r="DB50" i="3"/>
  <c r="DC50" i="3" s="1"/>
  <c r="DB34" i="3"/>
  <c r="DC34" i="3" s="1"/>
  <c r="DB36" i="3"/>
  <c r="DC36" i="3" s="1"/>
  <c r="DB13" i="3"/>
  <c r="DC13" i="3" s="1"/>
  <c r="DB25" i="3"/>
  <c r="DC25" i="3" s="1"/>
  <c r="DB19" i="3"/>
  <c r="DC19" i="3" s="1"/>
  <c r="DB23" i="3"/>
  <c r="DC23" i="3" s="1"/>
  <c r="DB22" i="3"/>
  <c r="DC22" i="3" s="1"/>
  <c r="DB28" i="3"/>
  <c r="DC28" i="3" s="1"/>
  <c r="DB51" i="3"/>
  <c r="DC51" i="3" s="1"/>
  <c r="DB30" i="3"/>
  <c r="DC30" i="3" s="1"/>
  <c r="DB12" i="3"/>
  <c r="DC12" i="3" s="1"/>
  <c r="DB21" i="3"/>
  <c r="DC21" i="3" s="1"/>
  <c r="DB7" i="3"/>
  <c r="DC7" i="3" s="1"/>
  <c r="DB53" i="3"/>
  <c r="DC53" i="3" s="1"/>
  <c r="DB33" i="3"/>
  <c r="DC33" i="3" s="1"/>
  <c r="DB6" i="3"/>
  <c r="DC6" i="3" s="1"/>
  <c r="DB18" i="3"/>
  <c r="DC18" i="3" s="1"/>
  <c r="DB35" i="3"/>
  <c r="DC35" i="3" s="1"/>
  <c r="DB47" i="3"/>
  <c r="DC47" i="3" s="1"/>
  <c r="DB40" i="3"/>
  <c r="DC40" i="3" s="1"/>
  <c r="DB16" i="3"/>
  <c r="DC16" i="3" s="1"/>
  <c r="DB11" i="3"/>
  <c r="DC11" i="3" s="1"/>
  <c r="DB17" i="3"/>
  <c r="DC17" i="3" s="1"/>
  <c r="DB14" i="3"/>
  <c r="DC14" i="3" s="1"/>
  <c r="DD17" i="3" l="1"/>
  <c r="BM17" i="3" s="1"/>
  <c r="DD30" i="3"/>
  <c r="BM30" i="3" s="1"/>
  <c r="DD22" i="3"/>
  <c r="BM22" i="3" s="1"/>
  <c r="DD53" i="3"/>
  <c r="BM53" i="3" s="1"/>
  <c r="DD33" i="3"/>
  <c r="BM33" i="3" s="1"/>
  <c r="DD10" i="3"/>
  <c r="BM10" i="3" s="1"/>
  <c r="DD48" i="3"/>
  <c r="BM48" i="3" s="1"/>
  <c r="DD8" i="3"/>
  <c r="BM8" i="3" s="1"/>
  <c r="DD21" i="3"/>
  <c r="BM21" i="3" s="1"/>
  <c r="DD38" i="3"/>
  <c r="BM38" i="3" s="1"/>
  <c r="DD41" i="3"/>
  <c r="BM41" i="3" s="1"/>
  <c r="DD24" i="3"/>
  <c r="BM24" i="3" s="1"/>
  <c r="DD16" i="3"/>
  <c r="BM16" i="3" s="1"/>
  <c r="DD27" i="3"/>
  <c r="BM27" i="3" s="1"/>
  <c r="DD29" i="3"/>
  <c r="BM29" i="3" s="1"/>
  <c r="DD11" i="3"/>
  <c r="BM11" i="3" s="1"/>
  <c r="DD31" i="3"/>
  <c r="BM31" i="3" s="1"/>
  <c r="DD45" i="3"/>
  <c r="BM45" i="3" s="1"/>
  <c r="DD12" i="3"/>
  <c r="BM12" i="3" s="1"/>
  <c r="DD36" i="3"/>
  <c r="BM36" i="3" s="1"/>
  <c r="DD14" i="3"/>
  <c r="BM14" i="3" s="1"/>
  <c r="DD18" i="3"/>
  <c r="BM18" i="3" s="1"/>
  <c r="DD47" i="3"/>
  <c r="BM47" i="3" s="1"/>
  <c r="DD7" i="3"/>
  <c r="BM7" i="3" s="1"/>
  <c r="DD51" i="3"/>
  <c r="BM51" i="3" s="1"/>
  <c r="DD49" i="3"/>
  <c r="BM49" i="3" s="1"/>
  <c r="DD19" i="3"/>
  <c r="BM19" i="3" s="1"/>
  <c r="DD15" i="3"/>
  <c r="BM15" i="3" s="1"/>
  <c r="DD32" i="3"/>
  <c r="BM32" i="3" s="1"/>
  <c r="DD42" i="3"/>
  <c r="BM42" i="3" s="1"/>
  <c r="DD46" i="3"/>
  <c r="BM46" i="3" s="1"/>
  <c r="DD37" i="3"/>
  <c r="BM37" i="3" s="1"/>
  <c r="DD6" i="3"/>
  <c r="BM6" i="3" s="1"/>
  <c r="AV6" i="3" s="1"/>
  <c r="DD35" i="3"/>
  <c r="BM35" i="3" s="1"/>
  <c r="DD44" i="3"/>
  <c r="BM44" i="3" s="1"/>
  <c r="DD52" i="3"/>
  <c r="BM52" i="3" s="1"/>
  <c r="DD9" i="3"/>
  <c r="BM9" i="3" s="1"/>
  <c r="DD13" i="3"/>
  <c r="BM13" i="3" s="1"/>
  <c r="DD34" i="3"/>
  <c r="BM34" i="3" s="1"/>
  <c r="DD40" i="3"/>
  <c r="BM40" i="3" s="1"/>
  <c r="DD26" i="3"/>
  <c r="BM26" i="3" s="1"/>
  <c r="DD50" i="3"/>
  <c r="BM50" i="3" s="1"/>
  <c r="DD25" i="3"/>
  <c r="BM25" i="3" s="1"/>
  <c r="DD20" i="3"/>
  <c r="BM20" i="3" s="1"/>
  <c r="DD43" i="3"/>
  <c r="BM43" i="3" s="1"/>
  <c r="DD23" i="3"/>
  <c r="BM23" i="3" s="1"/>
  <c r="DD39" i="3"/>
  <c r="BM39" i="3" s="1"/>
  <c r="DD28" i="3"/>
  <c r="BM28" i="3" s="1"/>
  <c r="DQ6" i="3" l="1"/>
  <c r="DJ6" i="3" s="1"/>
  <c r="AV7" i="3"/>
  <c r="DQ8" i="3"/>
  <c r="DJ8" i="3" s="1"/>
  <c r="AV25" i="3"/>
  <c r="AV17" i="3"/>
  <c r="AV23" i="3"/>
  <c r="DQ17" i="3"/>
  <c r="DJ17" i="3" s="1"/>
  <c r="DQ10" i="3"/>
  <c r="DJ10" i="3" s="1"/>
  <c r="DQ16" i="3"/>
  <c r="DJ16" i="3" s="1"/>
  <c r="DQ7" i="3"/>
  <c r="DJ7" i="3" s="1"/>
  <c r="DQ11" i="3"/>
  <c r="DJ11" i="3" s="1"/>
  <c r="AV15" i="3"/>
  <c r="AV9" i="3"/>
  <c r="DQ14" i="3"/>
  <c r="DJ14" i="3" s="1"/>
  <c r="AV33" i="3"/>
  <c r="AV22" i="3"/>
  <c r="AV78" i="3"/>
  <c r="DQ9" i="3"/>
  <c r="DJ9" i="3" s="1"/>
  <c r="DQ12" i="3"/>
  <c r="DJ12" i="3" s="1"/>
  <c r="DQ20" i="3"/>
  <c r="DJ20" i="3" s="1"/>
  <c r="AV14" i="3"/>
  <c r="DQ15" i="3"/>
  <c r="DJ15" i="3" s="1"/>
  <c r="AV24" i="3"/>
  <c r="AV16" i="3"/>
  <c r="AV8" i="3"/>
  <c r="DF8" i="3" s="1"/>
  <c r="DQ21" i="3"/>
  <c r="DJ21" i="3" s="1"/>
  <c r="DQ13" i="3"/>
  <c r="DJ13" i="3" s="1"/>
  <c r="AV32" i="3"/>
  <c r="DQ34" i="3"/>
  <c r="DJ34" i="3" s="1"/>
  <c r="DQ25" i="3"/>
  <c r="DJ25" i="3" s="1"/>
  <c r="DQ30" i="3"/>
  <c r="DJ30" i="3" s="1"/>
  <c r="AV54" i="3"/>
  <c r="DQ35" i="3"/>
  <c r="DJ35" i="3" s="1"/>
  <c r="AV30" i="3"/>
  <c r="DQ47" i="3"/>
  <c r="DJ47" i="3" s="1"/>
  <c r="DQ33" i="3"/>
  <c r="DJ33" i="3" s="1"/>
  <c r="DQ19" i="3"/>
  <c r="DJ19" i="3" s="1"/>
  <c r="DQ26" i="3"/>
  <c r="DJ26" i="3" s="1"/>
  <c r="DQ52" i="3"/>
  <c r="DJ52" i="3" s="1"/>
  <c r="DQ36" i="3"/>
  <c r="DJ36" i="3" s="1"/>
  <c r="AV47" i="3"/>
  <c r="AV64" i="3"/>
  <c r="DQ40" i="3"/>
  <c r="DJ40" i="3" s="1"/>
  <c r="AV87" i="3"/>
  <c r="AV70" i="3"/>
  <c r="DQ29" i="3"/>
  <c r="DJ29" i="3" s="1"/>
  <c r="DQ45" i="3"/>
  <c r="DJ45" i="3" s="1"/>
  <c r="DQ41" i="3"/>
  <c r="DJ41" i="3" s="1"/>
  <c r="DQ24" i="3"/>
  <c r="DJ24" i="3" s="1"/>
  <c r="DQ22" i="3"/>
  <c r="DJ22" i="3" s="1"/>
  <c r="DQ53" i="3"/>
  <c r="DJ53" i="3" s="1"/>
  <c r="AV80" i="3"/>
  <c r="AV63" i="3"/>
  <c r="AV39" i="3"/>
  <c r="DQ44" i="3"/>
  <c r="DJ44" i="3" s="1"/>
  <c r="AV86" i="3"/>
  <c r="AV79" i="3"/>
  <c r="AV49" i="3"/>
  <c r="AV81" i="3"/>
  <c r="AV96" i="3"/>
  <c r="DQ37" i="3"/>
  <c r="DJ37" i="3" s="1"/>
  <c r="AV41" i="3"/>
  <c r="DQ49" i="3"/>
  <c r="DJ49" i="3" s="1"/>
  <c r="DQ50" i="3"/>
  <c r="DJ50" i="3" s="1"/>
  <c r="AV95" i="3"/>
  <c r="AV89" i="3"/>
  <c r="AV73" i="3"/>
  <c r="DQ31" i="3"/>
  <c r="DJ31" i="3" s="1"/>
  <c r="DQ46" i="3"/>
  <c r="DJ46" i="3" s="1"/>
  <c r="AV71" i="3"/>
  <c r="DQ28" i="3"/>
  <c r="DJ28" i="3" s="1"/>
  <c r="AV40" i="3"/>
  <c r="AV88" i="3"/>
  <c r="DQ51" i="3"/>
  <c r="DJ51" i="3" s="1"/>
  <c r="DQ23" i="3"/>
  <c r="DJ23" i="3" s="1"/>
  <c r="AV97" i="3"/>
  <c r="AV38" i="3"/>
  <c r="DQ48" i="3"/>
  <c r="DJ48" i="3" s="1"/>
  <c r="AV62" i="3"/>
  <c r="AV46" i="3"/>
  <c r="DQ39" i="3"/>
  <c r="DJ39" i="3" s="1"/>
  <c r="DQ27" i="3"/>
  <c r="DJ27" i="3" s="1"/>
  <c r="AV94" i="3"/>
  <c r="DQ42" i="3"/>
  <c r="DJ42" i="3" s="1"/>
  <c r="AV55" i="3"/>
  <c r="DQ38" i="3"/>
  <c r="DJ38" i="3" s="1"/>
  <c r="AV72" i="3"/>
  <c r="AV56" i="3"/>
  <c r="DQ18" i="3"/>
  <c r="DJ18" i="3" s="1"/>
  <c r="AV31" i="3"/>
  <c r="AV48" i="3"/>
  <c r="DQ43" i="3"/>
  <c r="DJ43" i="3" s="1"/>
  <c r="AV65" i="3"/>
  <c r="DQ32" i="3"/>
  <c r="DJ32" i="3" s="1"/>
  <c r="AV57" i="3"/>
  <c r="DF7" i="3" l="1"/>
  <c r="DL40" i="3"/>
  <c r="AU72" i="3" s="1"/>
  <c r="DL35" i="3"/>
  <c r="AU63" i="3" s="1"/>
  <c r="DL38" i="3"/>
  <c r="AU70" i="3" s="1"/>
  <c r="DL51" i="3"/>
  <c r="AU95" i="3" s="1"/>
  <c r="DL52" i="3"/>
  <c r="AU96" i="3" s="1"/>
  <c r="DL53" i="3"/>
  <c r="AU97" i="3" s="1"/>
  <c r="DL50" i="3"/>
  <c r="DN50" i="3" s="1" a="1"/>
  <c r="DN50" i="3" s="1"/>
  <c r="DL11" i="3"/>
  <c r="DM11" i="3" s="1"/>
  <c r="DL28" i="3"/>
  <c r="AU48" i="3" s="1"/>
  <c r="DL36" i="3"/>
  <c r="AU64" i="3" s="1"/>
  <c r="DL49" i="3"/>
  <c r="AU89" i="3" s="1"/>
  <c r="DL43" i="3"/>
  <c r="AU79" i="3" s="1"/>
  <c r="DL25" i="3"/>
  <c r="AU41" i="3" s="1"/>
  <c r="DL30" i="3"/>
  <c r="AU54" i="3" s="1"/>
  <c r="DL18" i="3"/>
  <c r="AU30" i="3" s="1"/>
  <c r="DL14" i="3"/>
  <c r="DM14" i="3" s="1"/>
  <c r="DL32" i="3"/>
  <c r="AU56" i="3" s="1"/>
  <c r="DL48" i="3"/>
  <c r="AU88" i="3" s="1"/>
  <c r="DL10" i="3"/>
  <c r="AU14" i="3" s="1"/>
  <c r="DL31" i="3"/>
  <c r="DM31" i="3" s="1"/>
  <c r="DL13" i="3"/>
  <c r="AU17" i="3" s="1"/>
  <c r="DL33" i="3"/>
  <c r="DL41" i="3"/>
  <c r="DM41" i="3" s="1"/>
  <c r="DL44" i="3"/>
  <c r="AU80" i="3" s="1"/>
  <c r="DL12" i="3"/>
  <c r="AU16" i="3" s="1"/>
  <c r="DL45" i="3"/>
  <c r="DN45" i="3" s="1" a="1"/>
  <c r="DN45" i="3" s="1"/>
  <c r="DL7" i="3"/>
  <c r="DN7" i="3" s="1" a="1"/>
  <c r="DN7" i="3" s="1"/>
  <c r="DL47" i="3"/>
  <c r="AU87" i="3" s="1"/>
  <c r="DL16" i="3"/>
  <c r="AU24" i="3" s="1"/>
  <c r="DL6" i="3"/>
  <c r="AU6" i="3" s="1"/>
  <c r="DL22" i="3"/>
  <c r="AU38" i="3" s="1"/>
  <c r="DL42" i="3"/>
  <c r="AU78" i="3" s="1"/>
  <c r="DL46" i="3"/>
  <c r="AU86" i="3" s="1"/>
  <c r="DL39" i="3"/>
  <c r="AU71" i="3" s="1"/>
  <c r="DL27" i="3"/>
  <c r="AU47" i="3" s="1"/>
  <c r="DL15" i="3"/>
  <c r="AU23" i="3" s="1"/>
  <c r="DL26" i="3"/>
  <c r="DM26" i="3" s="1"/>
  <c r="DL19" i="3"/>
  <c r="AU31" i="3" s="1"/>
  <c r="DL20" i="3"/>
  <c r="DN20" i="3" s="1" a="1"/>
  <c r="DN20" i="3" s="1"/>
  <c r="DL34" i="3"/>
  <c r="AU62" i="3" s="1"/>
  <c r="DL8" i="3"/>
  <c r="AU8" i="3" s="1"/>
  <c r="DL37" i="3"/>
  <c r="AU65" i="3" s="1"/>
  <c r="DL24" i="3"/>
  <c r="AU40" i="3" s="1"/>
  <c r="DL9" i="3"/>
  <c r="AU9" i="3" s="1"/>
  <c r="DL17" i="3"/>
  <c r="AU25" i="3" s="1"/>
  <c r="DL23" i="3"/>
  <c r="AU39" i="3" s="1"/>
  <c r="DL29" i="3"/>
  <c r="DN29" i="3" s="1" a="1"/>
  <c r="DN29" i="3" s="1"/>
  <c r="DL21" i="3"/>
  <c r="AU33" i="3" s="1"/>
  <c r="DN32" i="3" a="1"/>
  <c r="DN32" i="3" s="1"/>
  <c r="DM32" i="3"/>
  <c r="DM51" i="3"/>
  <c r="DN52" i="3" a="1"/>
  <c r="DN52" i="3" s="1"/>
  <c r="DM10" i="3"/>
  <c r="DM40" i="3"/>
  <c r="DN51" i="3" a="1"/>
  <c r="DN51" i="3" s="1"/>
  <c r="DM35" i="3"/>
  <c r="DM53" i="3"/>
  <c r="DN38" i="3" a="1"/>
  <c r="DN38" i="3" s="1"/>
  <c r="DN40" i="3" a="1"/>
  <c r="DN40" i="3" s="1"/>
  <c r="DM38" i="3"/>
  <c r="DN10" i="3" a="1"/>
  <c r="DN10" i="3" s="1"/>
  <c r="DN26" i="3" a="1"/>
  <c r="DN26" i="3" s="1"/>
  <c r="DN35" i="3" a="1"/>
  <c r="DN35" i="3" s="1"/>
  <c r="DM7" i="3"/>
  <c r="DN53" i="3" a="1"/>
  <c r="DN53" i="3" s="1"/>
  <c r="AU7" i="3"/>
  <c r="DM50" i="3" l="1"/>
  <c r="DM16" i="3"/>
  <c r="DM18" i="3"/>
  <c r="DN16" i="3" a="1"/>
  <c r="DN16" i="3" s="1"/>
  <c r="DM22" i="3"/>
  <c r="DN18" i="3" a="1"/>
  <c r="DN18" i="3" s="1"/>
  <c r="AU46" i="3"/>
  <c r="DN22" i="3" a="1"/>
  <c r="DN22" i="3" s="1"/>
  <c r="DM52" i="3"/>
  <c r="AU94" i="3"/>
  <c r="AU93" i="3" s="1"/>
  <c r="AV92" i="3" s="1"/>
  <c r="DM20" i="3"/>
  <c r="AU32" i="3"/>
  <c r="DM34" i="3"/>
  <c r="DM6" i="3"/>
  <c r="DM9" i="3"/>
  <c r="AU15" i="3"/>
  <c r="AU13" i="3" s="1"/>
  <c r="AV12" i="3" s="1"/>
  <c r="DF10" i="3" s="1"/>
  <c r="DM42" i="3"/>
  <c r="DN11" i="3" a="1"/>
  <c r="DN11" i="3" s="1"/>
  <c r="DN42" i="3" a="1"/>
  <c r="DN42" i="3" s="1"/>
  <c r="DN9" i="3" a="1"/>
  <c r="DN9" i="3" s="1"/>
  <c r="AU22" i="3"/>
  <c r="AU21" i="3" s="1"/>
  <c r="AV20" i="3" s="1"/>
  <c r="DM48" i="3"/>
  <c r="DM47" i="3"/>
  <c r="DN14" i="3" a="1"/>
  <c r="DN14" i="3" s="1"/>
  <c r="DN47" i="3" a="1"/>
  <c r="DN47" i="3" s="1"/>
  <c r="DN48" i="3" a="1"/>
  <c r="DN48" i="3" s="1"/>
  <c r="DN34" i="3" a="1"/>
  <c r="DN34" i="3" s="1"/>
  <c r="DM8" i="3"/>
  <c r="DN8" i="3" a="1"/>
  <c r="DN8" i="3" s="1"/>
  <c r="DM28" i="3"/>
  <c r="DM24" i="3"/>
  <c r="DM39" i="3"/>
  <c r="AU5" i="3"/>
  <c r="AV4" i="3" s="1"/>
  <c r="DN24" i="3" a="1"/>
  <c r="DN24" i="3" s="1"/>
  <c r="DN6" i="3" a="1"/>
  <c r="DN6" i="3" s="1"/>
  <c r="DM23" i="3"/>
  <c r="AU61" i="3"/>
  <c r="AV60" i="3" s="1"/>
  <c r="DN39" i="3" a="1"/>
  <c r="DN39" i="3" s="1"/>
  <c r="DN28" i="3" a="1"/>
  <c r="DN28" i="3" s="1"/>
  <c r="DM13" i="3"/>
  <c r="DN23" i="3" a="1"/>
  <c r="DN23" i="3" s="1"/>
  <c r="DN36" i="3" a="1"/>
  <c r="DN36" i="3" s="1"/>
  <c r="DM46" i="3"/>
  <c r="DM36" i="3"/>
  <c r="DN46" i="3" a="1"/>
  <c r="DN46" i="3" s="1"/>
  <c r="DN13" i="3" a="1"/>
  <c r="DN13" i="3" s="1"/>
  <c r="DN43" i="3" a="1"/>
  <c r="DN43" i="3" s="1"/>
  <c r="AU73" i="3"/>
  <c r="AU69" i="3" s="1"/>
  <c r="AV68" i="3" s="1"/>
  <c r="DN17" i="3" a="1"/>
  <c r="DN17" i="3" s="1"/>
  <c r="DN37" i="3" a="1"/>
  <c r="DN37" i="3" s="1"/>
  <c r="DM29" i="3"/>
  <c r="DM37" i="3"/>
  <c r="DN49" i="3" a="1"/>
  <c r="DN49" i="3" s="1"/>
  <c r="AU37" i="3"/>
  <c r="AV36" i="3" s="1"/>
  <c r="DM49" i="3"/>
  <c r="AU85" i="3"/>
  <c r="AV84" i="3" s="1"/>
  <c r="DM19" i="3"/>
  <c r="DM12" i="3"/>
  <c r="DM45" i="3"/>
  <c r="DN25" i="3" a="1"/>
  <c r="DN25" i="3" s="1"/>
  <c r="DM30" i="3"/>
  <c r="DN12" i="3" a="1"/>
  <c r="DN12" i="3" s="1"/>
  <c r="DN19" i="3" a="1"/>
  <c r="DN19" i="3" s="1"/>
  <c r="AU81" i="3"/>
  <c r="AU77" i="3" s="1"/>
  <c r="AV76" i="3" s="1"/>
  <c r="DN41" i="3" a="1"/>
  <c r="DN41" i="3" s="1"/>
  <c r="DM27" i="3"/>
  <c r="DN30" i="3" a="1"/>
  <c r="DN30" i="3" s="1"/>
  <c r="DM43" i="3"/>
  <c r="DN27" i="3" a="1"/>
  <c r="DN27" i="3" s="1"/>
  <c r="DM25" i="3"/>
  <c r="DN15" i="3" a="1"/>
  <c r="DN15" i="3" s="1"/>
  <c r="AU57" i="3"/>
  <c r="DN33" i="3" a="1"/>
  <c r="DN33" i="3" s="1"/>
  <c r="DN44" i="3" a="1"/>
  <c r="DN44" i="3" s="1"/>
  <c r="AU55" i="3"/>
  <c r="DN31" i="3" a="1"/>
  <c r="DN31" i="3" s="1"/>
  <c r="DN21" i="3" a="1"/>
  <c r="DN21" i="3" s="1"/>
  <c r="DM17" i="3"/>
  <c r="DM44" i="3"/>
  <c r="AU29" i="3"/>
  <c r="AV28" i="3" s="1"/>
  <c r="DM15" i="3"/>
  <c r="DM21" i="3"/>
  <c r="AU49" i="3"/>
  <c r="AU45" i="3" s="1"/>
  <c r="AV44" i="3" s="1"/>
  <c r="DM33" i="3"/>
  <c r="DF9" i="3"/>
  <c r="AU53" i="3" l="1"/>
  <c r="AV52" i="3" s="1"/>
  <c r="DF25" i="3"/>
  <c r="DF12" i="3"/>
  <c r="DF37" i="3"/>
  <c r="DF19" i="3"/>
  <c r="DF16" i="3"/>
  <c r="DF14" i="3"/>
  <c r="DF21" i="3"/>
  <c r="DF18" i="3"/>
  <c r="DF23" i="3"/>
  <c r="DF24" i="3"/>
  <c r="DF22" i="3"/>
  <c r="DF20" i="3"/>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H67" i="3"/>
  <c r="BG59" i="3"/>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D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D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BF65" i="3"/>
  <c r="BJ65" i="3" s="1"/>
  <c r="AR39" i="3"/>
  <c r="AM39" i="3"/>
  <c r="I37" i="45" s="1"/>
  <c r="M106" i="3"/>
  <c r="AA105" i="3" s="1"/>
  <c r="D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AM38" i="3"/>
  <c r="I36" i="45" s="1"/>
  <c r="AT38" i="3"/>
  <c r="J36" i="45" s="1"/>
  <c r="H36" i="45"/>
  <c r="M102" i="3"/>
  <c r="AA103" i="3" s="1"/>
  <c r="D103" i="3" s="1"/>
  <c r="AK38" i="3" a="1"/>
  <c r="AK38" i="3" s="1"/>
  <c r="AS38" i="3"/>
  <c r="AO38" i="3"/>
  <c r="AQ38" i="3"/>
  <c r="AN38" i="3"/>
  <c r="AR38" i="3"/>
  <c r="AP38" i="3"/>
  <c r="BF59" i="3" l="1"/>
  <c r="BJ59" i="3" s="1"/>
  <c r="D112" i="3"/>
  <c r="BF63" i="3"/>
  <c r="BJ63" i="3" s="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L59" i="3" s="1"/>
  <c r="BK61" i="3"/>
  <c r="BK65" i="3"/>
  <c r="BL65" i="3" s="1"/>
  <c r="BK64" i="3"/>
  <c r="BK68" i="3"/>
  <c r="BJ68" i="3"/>
  <c r="BE66" i="3"/>
  <c r="BR66" i="3" s="1"/>
  <c r="BE59" i="3"/>
  <c r="BR59" i="3" s="1"/>
  <c r="BK63" i="3"/>
  <c r="BJ69" i="3"/>
  <c r="BK69" i="3"/>
  <c r="D104" i="3"/>
  <c r="AG104" i="3" s="1"/>
  <c r="AG116" i="3"/>
  <c r="N127" i="3"/>
  <c r="AF127" i="3" s="1"/>
  <c r="AG115" i="3"/>
  <c r="M126" i="3"/>
  <c r="AA126" i="3" s="1"/>
  <c r="AG114" i="3"/>
  <c r="N126" i="3"/>
  <c r="AF126" i="3" s="1"/>
  <c r="AG113" i="3"/>
  <c r="M127" i="3"/>
  <c r="AA127" i="3" s="1"/>
  <c r="AG112" i="3"/>
  <c r="M124" i="3"/>
  <c r="AA124" i="3" s="1"/>
  <c r="AG111" i="3"/>
  <c r="N124" i="3"/>
  <c r="AF124" i="3" s="1"/>
  <c r="N125" i="3"/>
  <c r="AF125" i="3" s="1"/>
  <c r="AG109" i="3"/>
  <c r="N123" i="3"/>
  <c r="AF123" i="3" s="1"/>
  <c r="AG108" i="3"/>
  <c r="N122" i="3"/>
  <c r="AF122" i="3" s="1"/>
  <c r="AG105" i="3"/>
  <c r="AG103" i="3"/>
  <c r="M120" i="3"/>
  <c r="AA121" i="3" s="1"/>
  <c r="D121" i="3" s="1"/>
  <c r="M122" i="3"/>
  <c r="AA122" i="3" s="1"/>
  <c r="AG102" i="3"/>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BL63" i="3" l="1"/>
  <c r="D127" i="3"/>
  <c r="AG127" i="3" s="1"/>
  <c r="D124" i="3"/>
  <c r="D122" i="3"/>
  <c r="BL64" i="3"/>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D134" i="3" s="1"/>
  <c r="AG122" i="3"/>
  <c r="M133" i="3"/>
  <c r="AA133" i="3" s="1"/>
  <c r="M132" i="3"/>
  <c r="AA132" i="3" s="1"/>
  <c r="D132" i="3" s="1"/>
  <c r="AG124" i="3"/>
  <c r="M131" i="3"/>
  <c r="AA131" i="3" s="1"/>
  <c r="D131" i="3" s="1"/>
  <c r="AG121" i="3"/>
  <c r="C197" i="31"/>
  <c r="AE47" i="45"/>
  <c r="C206" i="31"/>
  <c r="AE41" i="45"/>
  <c r="C196" i="31"/>
  <c r="AE40" i="45"/>
  <c r="C188" i="31"/>
  <c r="B206" i="31"/>
  <c r="AE46" i="45"/>
  <c r="B207" i="31"/>
  <c r="C207" i="31"/>
  <c r="C189" i="31"/>
  <c r="C186" i="31"/>
  <c r="AE16" i="45"/>
  <c r="B204" i="31"/>
  <c r="C194" i="31"/>
  <c r="AE17" i="45"/>
  <c r="C204" i="31"/>
  <c r="C184" i="31"/>
  <c r="C202" i="31"/>
  <c r="B202" i="31"/>
  <c r="AE28" i="45"/>
  <c r="AE4" i="45"/>
  <c r="C183" i="31"/>
  <c r="AE29" i="45"/>
  <c r="C192" i="31"/>
  <c r="C195" i="31"/>
  <c r="AE23" i="45"/>
  <c r="AE35" i="45"/>
  <c r="C193" i="31"/>
  <c r="C182" i="31"/>
  <c r="AE10" i="45"/>
  <c r="N134" i="3" l="1"/>
  <c r="AF134" i="3" s="1"/>
  <c r="D120" i="3"/>
  <c r="BS63" i="3"/>
  <c r="BS68" i="3"/>
  <c r="BS66" i="3"/>
  <c r="BS65" i="3"/>
  <c r="BS58" i="3"/>
  <c r="BS69" i="3"/>
  <c r="BS60" i="3"/>
  <c r="BS64" i="3"/>
  <c r="BS67" i="3"/>
  <c r="BS62" i="3"/>
  <c r="BS61" i="3"/>
  <c r="BS59" i="3"/>
  <c r="C190" i="31"/>
  <c r="AE11" i="45"/>
  <c r="B200" i="31"/>
  <c r="AG126" i="3"/>
  <c r="AG134" i="3"/>
  <c r="N139" i="3"/>
  <c r="AF139" i="3" s="1"/>
  <c r="N138" i="3"/>
  <c r="AF138" i="3" s="1"/>
  <c r="AG132" i="3"/>
  <c r="M138" i="3"/>
  <c r="AA138" i="3" s="1"/>
  <c r="AG131" i="3"/>
  <c r="AI44" i="45"/>
  <c r="C217" i="31"/>
  <c r="C211" i="31"/>
  <c r="AI19" i="45"/>
  <c r="C212" i="31"/>
  <c r="AI31" i="45"/>
  <c r="AI43" i="45"/>
  <c r="C213" i="31"/>
  <c r="B223" i="31"/>
  <c r="C223" i="31"/>
  <c r="AI7" i="45"/>
  <c r="C210" i="31"/>
  <c r="AG120" i="3" l="1"/>
  <c r="N131" i="3"/>
  <c r="AF131" i="3" s="1"/>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F147" i="3"/>
  <c r="D139" i="3"/>
  <c r="H138" i="3"/>
  <c r="AA143" i="3"/>
  <c r="D138" i="3"/>
  <c r="AA147" i="3"/>
  <c r="AM38" i="45" a="1"/>
  <c r="AM38" i="45" s="1"/>
  <c r="C229" i="31"/>
  <c r="C228" i="31"/>
  <c r="AM14" i="45"/>
  <c r="AM13" i="45"/>
  <c r="B232" i="31"/>
  <c r="C226" i="31"/>
  <c r="C232" i="31"/>
  <c r="C220" i="31" l="1"/>
  <c r="C214" i="31"/>
  <c r="B220" i="31"/>
  <c r="AI8" i="45"/>
  <c r="BV61" i="3"/>
  <c r="BV60" i="3"/>
  <c r="BV66" i="3"/>
  <c r="BV69" i="3"/>
  <c r="BV65" i="3"/>
  <c r="BV68" i="3"/>
  <c r="BV62" i="3"/>
  <c r="BV59" i="3"/>
  <c r="BV64" i="3"/>
  <c r="BV58" i="3"/>
  <c r="BV67" i="3"/>
  <c r="BV63" i="3"/>
  <c r="D147" i="3"/>
  <c r="AG147" i="3" s="1"/>
  <c r="AA150" i="3"/>
  <c r="H147" i="3"/>
  <c r="AA151" i="3"/>
  <c r="AG139" i="3"/>
  <c r="N143" i="3"/>
  <c r="N147" i="3"/>
  <c r="AU26" i="45"/>
  <c r="C241" i="31"/>
  <c r="C240" i="31"/>
  <c r="C247" i="31"/>
  <c r="B247" i="31"/>
  <c r="AU25" i="45"/>
  <c r="AG138" i="3"/>
  <c r="M147" i="3"/>
  <c r="M143" i="3"/>
  <c r="AQ31" i="45"/>
  <c r="C236"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1" i="31"/>
  <c r="BB23" i="45"/>
  <c r="AG151" i="3"/>
  <c r="C250" i="31"/>
  <c r="BA21" i="45"/>
  <c r="AG150" i="3"/>
  <c r="BY59" i="3" l="1"/>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N40" i="45"/>
  <c r="BN27" i="45"/>
  <c r="BN20" i="45"/>
  <c r="BN43" i="45"/>
  <c r="BN13" i="45"/>
  <c r="BN14" i="45"/>
  <c r="BN8" i="45"/>
  <c r="BN35" i="45"/>
  <c r="BN11" i="45"/>
  <c r="BN48" i="45"/>
  <c r="BN9" i="45"/>
  <c r="BN34" i="45"/>
  <c r="BN16" i="45"/>
  <c r="BN39" i="45"/>
  <c r="BN41" i="45"/>
  <c r="BN42" i="45"/>
  <c r="BN21" i="45"/>
  <c r="BN23" i="45"/>
  <c r="BN46" i="45"/>
  <c r="BN15" i="45"/>
  <c r="BN29" i="45"/>
  <c r="BN38" i="45"/>
  <c r="BN32" i="45"/>
  <c r="BN49" i="45"/>
  <c r="BN19" i="45"/>
  <c r="BN36" i="45"/>
  <c r="BN30" i="45"/>
  <c r="BN33" i="45"/>
  <c r="BN50" i="45"/>
  <c r="BN31" i="45"/>
  <c r="BN47" i="45"/>
  <c r="BN37" i="45"/>
  <c r="BN44" i="45"/>
  <c r="BN18" i="45"/>
  <c r="BN10" i="45"/>
  <c r="BN4" i="45"/>
  <c r="BN24" i="45"/>
  <c r="BN45" i="45"/>
  <c r="BN5" i="45"/>
  <c r="BN17" i="45"/>
  <c r="BN7" i="45"/>
  <c r="BN6" i="45"/>
  <c r="BN12" i="45"/>
  <c r="BN25" i="45"/>
  <c r="BN51" i="45"/>
  <c r="BN22" i="45"/>
  <c r="BN26" i="45"/>
  <c r="BN28" i="45"/>
  <c r="BY63" i="3"/>
  <c r="BY60" i="3"/>
  <c r="BY61" i="3"/>
  <c r="BY68" i="3"/>
  <c r="BY66" i="3"/>
  <c r="BY69" i="3"/>
  <c r="BY64" i="3"/>
  <c r="BY62" i="3"/>
  <c r="BY67" i="3"/>
  <c r="BY58" i="3"/>
  <c r="BY65" i="3"/>
  <c r="BZ65" i="3" l="1"/>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N115" i="3"/>
  <c r="AF116" i="3" s="1"/>
  <c r="AA49" i="45" s="1"/>
  <c r="N110" i="3"/>
  <c r="AF109" i="3" s="1"/>
  <c r="C172" i="31" s="1"/>
  <c r="N107" i="3"/>
  <c r="AF107" i="3" s="1"/>
  <c r="N109" i="3"/>
  <c r="AF110" i="3" s="1"/>
  <c r="B497" i="40"/>
  <c r="BG124" i="3" s="1"/>
  <c r="AZ110" i="3" s="1"/>
  <c r="C169" i="31" l="1"/>
  <c r="D106" i="3"/>
  <c r="C155" i="3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N120" i="3" l="1"/>
  <c r="AF121" i="3" s="1"/>
  <c r="AG106" i="3"/>
  <c r="AG110" i="3"/>
  <c r="M125" i="3"/>
  <c r="AA125" i="3" s="1"/>
  <c r="AG107" i="3"/>
  <c r="M123" i="3"/>
  <c r="AA123" i="3" s="1"/>
  <c r="B201" i="31" l="1"/>
  <c r="AE5" i="45"/>
  <c r="C191" i="31"/>
  <c r="C201" i="31"/>
  <c r="D125" i="3"/>
  <c r="C187" i="31"/>
  <c r="B205" i="31"/>
  <c r="C205" i="31"/>
  <c r="AE22" i="45"/>
  <c r="D123" i="3"/>
  <c r="C185" i="31"/>
  <c r="AE34" i="45"/>
  <c r="C203" i="31"/>
  <c r="B203" i="31"/>
  <c r="N132" i="3" l="1"/>
  <c r="AF132" i="3" s="1"/>
  <c r="AG125" i="3"/>
  <c r="N133" i="3"/>
  <c r="AF133" i="3" s="1"/>
  <c r="D133" i="3" s="1"/>
  <c r="AG123" i="3"/>
  <c r="M139" i="3" l="1"/>
  <c r="AA139" i="3" s="1"/>
  <c r="AG133" i="3"/>
  <c r="C221" i="31"/>
  <c r="C215" i="31"/>
  <c r="B221" i="31"/>
  <c r="AI20" i="45"/>
  <c r="B222" i="31"/>
  <c r="C222" i="31"/>
  <c r="AI32" i="45"/>
  <c r="C216" i="31"/>
  <c r="H139" i="3" l="1"/>
  <c r="AF143" i="3"/>
  <c r="C227" i="31"/>
  <c r="AM37" i="45"/>
  <c r="C233" i="31"/>
  <c r="B233" i="31"/>
  <c r="AA152" i="3" l="1"/>
  <c r="D143" i="3"/>
  <c r="AG143" i="3" s="1"/>
  <c r="AQ32" i="45"/>
  <c r="B244" i="31"/>
  <c r="C244" i="31"/>
  <c r="C237" i="31"/>
  <c r="AJ151" i="3" l="1"/>
  <c r="AG152" i="3"/>
  <c r="AJ155" i="3" s="1"/>
  <c r="C252" i="31"/>
  <c r="AZ25" i="45"/>
  <c r="BM29" i="45" l="1"/>
  <c r="BL29" i="45" s="1"/>
  <c r="BK29" i="45" s="1"/>
  <c r="BJ29" i="45" s="1"/>
  <c r="BI29" i="45" s="1"/>
  <c r="BH29" i="45" s="1"/>
  <c r="BM16" i="45"/>
  <c r="BL16" i="45" s="1"/>
  <c r="BK16" i="45" s="1"/>
  <c r="BJ16" i="45" s="1"/>
  <c r="BI16" i="45" s="1"/>
  <c r="BH16" i="45" s="1"/>
  <c r="BM50" i="45"/>
  <c r="BL50" i="45" s="1"/>
  <c r="BK50" i="45" s="1"/>
  <c r="BJ50" i="45" s="1"/>
  <c r="BI50" i="45" s="1"/>
  <c r="BH50" i="45" s="1"/>
  <c r="BM24" i="45"/>
  <c r="BL24" i="45" s="1"/>
  <c r="BK24" i="45" s="1"/>
  <c r="BJ24" i="45" s="1"/>
  <c r="BI24" i="45" s="1"/>
  <c r="BH24" i="45" s="1"/>
  <c r="BM37" i="45"/>
  <c r="BL37" i="45" s="1"/>
  <c r="BK37" i="45" s="1"/>
  <c r="BJ37" i="45" s="1"/>
  <c r="BI37" i="45" s="1"/>
  <c r="BH37" i="45" s="1"/>
  <c r="BM25" i="45"/>
  <c r="BL25" i="45" s="1"/>
  <c r="BK25" i="45" s="1"/>
  <c r="BJ25" i="45" s="1"/>
  <c r="BI25" i="45" s="1"/>
  <c r="BH25" i="45" s="1"/>
  <c r="BM31" i="45"/>
  <c r="BL31" i="45" s="1"/>
  <c r="BK31" i="45" s="1"/>
  <c r="BJ31" i="45" s="1"/>
  <c r="BI31" i="45" s="1"/>
  <c r="BH31" i="45" s="1"/>
  <c r="BM14" i="45"/>
  <c r="BL14" i="45" s="1"/>
  <c r="BK14" i="45" s="1"/>
  <c r="BJ14" i="45" s="1"/>
  <c r="BI14" i="45" s="1"/>
  <c r="BH14" i="45" s="1"/>
  <c r="BM10" i="45"/>
  <c r="BL10" i="45" s="1"/>
  <c r="BK10" i="45" s="1"/>
  <c r="BJ10" i="45" s="1"/>
  <c r="BI10" i="45" s="1"/>
  <c r="BH10" i="45" s="1"/>
  <c r="BM5" i="45"/>
  <c r="BL5" i="45" s="1"/>
  <c r="BK5" i="45" s="1"/>
  <c r="BJ5" i="45" s="1"/>
  <c r="BI5" i="45" s="1"/>
  <c r="BH5" i="45" s="1"/>
  <c r="BM28" i="45"/>
  <c r="BL28" i="45" s="1"/>
  <c r="BK28" i="45" s="1"/>
  <c r="BJ28" i="45" s="1"/>
  <c r="BI28" i="45" s="1"/>
  <c r="BH28" i="45" s="1"/>
  <c r="BM41" i="45"/>
  <c r="BL41" i="45" s="1"/>
  <c r="BK41" i="45" s="1"/>
  <c r="BJ41" i="45" s="1"/>
  <c r="BI41" i="45" s="1"/>
  <c r="BH41" i="45" s="1"/>
  <c r="BM43" i="45"/>
  <c r="BL43" i="45" s="1"/>
  <c r="BK43" i="45" s="1"/>
  <c r="BJ43" i="45" s="1"/>
  <c r="BI43" i="45" s="1"/>
  <c r="BH43" i="45" s="1"/>
  <c r="BM21" i="45"/>
  <c r="BL21" i="45" s="1"/>
  <c r="BK21" i="45" s="1"/>
  <c r="BJ21" i="45" s="1"/>
  <c r="BI21" i="45" s="1"/>
  <c r="BH21" i="45" s="1"/>
  <c r="BM23" i="45"/>
  <c r="BL23" i="45" s="1"/>
  <c r="BK23" i="45" s="1"/>
  <c r="BJ23" i="45" s="1"/>
  <c r="BI23" i="45" s="1"/>
  <c r="BH23" i="45" s="1"/>
  <c r="BM33" i="45"/>
  <c r="BL33" i="45" s="1"/>
  <c r="BK33" i="45" s="1"/>
  <c r="BJ33" i="45" s="1"/>
  <c r="BI33" i="45" s="1"/>
  <c r="BH33" i="45" s="1"/>
  <c r="BM42" i="45"/>
  <c r="BL42" i="45" s="1"/>
  <c r="BK42" i="45" s="1"/>
  <c r="BJ42" i="45" s="1"/>
  <c r="BI42" i="45" s="1"/>
  <c r="BH42" i="45" s="1"/>
  <c r="BM8" i="45"/>
  <c r="BL8" i="45" s="1"/>
  <c r="BK8" i="45" s="1"/>
  <c r="BJ8" i="45" s="1"/>
  <c r="BI8" i="45" s="1"/>
  <c r="BH8" i="45" s="1"/>
  <c r="BM19" i="45"/>
  <c r="BL19" i="45" s="1"/>
  <c r="BK19" i="45" s="1"/>
  <c r="BJ19" i="45" s="1"/>
  <c r="BI19" i="45" s="1"/>
  <c r="BH19" i="45" s="1"/>
  <c r="BM26" i="45"/>
  <c r="BL26" i="45" s="1"/>
  <c r="BK26" i="45" s="1"/>
  <c r="BJ26" i="45" s="1"/>
  <c r="BI26" i="45" s="1"/>
  <c r="BH26" i="45" s="1"/>
  <c r="BM34" i="45"/>
  <c r="BL34" i="45" s="1"/>
  <c r="BK34" i="45" s="1"/>
  <c r="BJ34" i="45" s="1"/>
  <c r="BI34" i="45" s="1"/>
  <c r="BH34" i="45" s="1"/>
  <c r="BM35" i="45"/>
  <c r="BL35" i="45" s="1"/>
  <c r="BK35" i="45" s="1"/>
  <c r="BJ35" i="45" s="1"/>
  <c r="BI35" i="45" s="1"/>
  <c r="BH35" i="45" s="1"/>
  <c r="BM18" i="45"/>
  <c r="BL18" i="45" s="1"/>
  <c r="BK18" i="45" s="1"/>
  <c r="BJ18" i="45" s="1"/>
  <c r="BI18" i="45" s="1"/>
  <c r="BH18" i="45" s="1"/>
  <c r="BM49" i="45"/>
  <c r="BL49" i="45" s="1"/>
  <c r="BK49" i="45" s="1"/>
  <c r="BJ49" i="45" s="1"/>
  <c r="BI49" i="45" s="1"/>
  <c r="BH49" i="45" s="1"/>
  <c r="BM36" i="45"/>
  <c r="BL36" i="45" s="1"/>
  <c r="BK36" i="45" s="1"/>
  <c r="BJ36" i="45" s="1"/>
  <c r="BI36" i="45" s="1"/>
  <c r="BH36" i="45" s="1"/>
  <c r="BM40" i="45"/>
  <c r="BL40" i="45" s="1"/>
  <c r="BK40" i="45" s="1"/>
  <c r="BJ40" i="45" s="1"/>
  <c r="BI40" i="45" s="1"/>
  <c r="BH40" i="45" s="1"/>
  <c r="BM51" i="45"/>
  <c r="BL51" i="45" s="1"/>
  <c r="BK51" i="45" s="1"/>
  <c r="BJ51" i="45" s="1"/>
  <c r="BI51" i="45" s="1"/>
  <c r="BH51" i="45" s="1"/>
  <c r="BM13" i="45"/>
  <c r="BL13" i="45" s="1"/>
  <c r="BK13" i="45" s="1"/>
  <c r="BJ13" i="45" s="1"/>
  <c r="BI13" i="45" s="1"/>
  <c r="BH13" i="45" s="1"/>
  <c r="BM4" i="45"/>
  <c r="BL4" i="45" s="1"/>
  <c r="BK4" i="45" s="1"/>
  <c r="BJ4" i="45" s="1"/>
  <c r="BI4" i="45" s="1"/>
  <c r="BH4" i="45" s="1"/>
  <c r="BM47" i="45"/>
  <c r="BL47" i="45" s="1"/>
  <c r="BK47" i="45" s="1"/>
  <c r="BJ47" i="45" s="1"/>
  <c r="BI47" i="45" s="1"/>
  <c r="BH47" i="45" s="1"/>
  <c r="BM6" i="45"/>
  <c r="BL6" i="45" s="1"/>
  <c r="BK6" i="45" s="1"/>
  <c r="BJ6" i="45" s="1"/>
  <c r="BI6" i="45" s="1"/>
  <c r="BH6" i="45" s="1"/>
  <c r="BM20" i="45"/>
  <c r="BL20" i="45" s="1"/>
  <c r="BK20" i="45" s="1"/>
  <c r="BJ20" i="45" s="1"/>
  <c r="BI20" i="45" s="1"/>
  <c r="BH20" i="45" s="1"/>
  <c r="BM44" i="45"/>
  <c r="BL44" i="45" s="1"/>
  <c r="BK44" i="45" s="1"/>
  <c r="BJ44" i="45" s="1"/>
  <c r="BI44" i="45" s="1"/>
  <c r="BH44" i="45" s="1"/>
  <c r="BM22" i="45"/>
  <c r="BL22" i="45" s="1"/>
  <c r="BK22" i="45" s="1"/>
  <c r="BJ22" i="45" s="1"/>
  <c r="BI22" i="45" s="1"/>
  <c r="BH22" i="45" s="1"/>
  <c r="BM38" i="45"/>
  <c r="BL38" i="45" s="1"/>
  <c r="BK38" i="45" s="1"/>
  <c r="BJ38" i="45" s="1"/>
  <c r="BI38" i="45" s="1"/>
  <c r="BH38" i="45" s="1"/>
  <c r="BM30" i="45"/>
  <c r="BL30" i="45" s="1"/>
  <c r="BK30" i="45" s="1"/>
  <c r="BJ30" i="45" s="1"/>
  <c r="BI30" i="45" s="1"/>
  <c r="BH30" i="45" s="1"/>
  <c r="BM11" i="45"/>
  <c r="BL11" i="45" s="1"/>
  <c r="BK11" i="45" s="1"/>
  <c r="BJ11" i="45" s="1"/>
  <c r="BI11" i="45" s="1"/>
  <c r="BH11" i="45" s="1"/>
  <c r="BM12" i="45"/>
  <c r="BL12" i="45" s="1"/>
  <c r="BK12" i="45" s="1"/>
  <c r="BJ12" i="45" s="1"/>
  <c r="BI12" i="45" s="1"/>
  <c r="BH12" i="45" s="1"/>
  <c r="BM7" i="45"/>
  <c r="BL7" i="45" s="1"/>
  <c r="BK7" i="45" s="1"/>
  <c r="BJ7" i="45" s="1"/>
  <c r="BI7" i="45" s="1"/>
  <c r="BH7" i="45" s="1"/>
  <c r="BM32" i="45"/>
  <c r="BL32" i="45" s="1"/>
  <c r="BK32" i="45" s="1"/>
  <c r="BJ32" i="45" s="1"/>
  <c r="BI32" i="45" s="1"/>
  <c r="BH32" i="45" s="1"/>
  <c r="BM27" i="45"/>
  <c r="BL27" i="45" s="1"/>
  <c r="BK27" i="45" s="1"/>
  <c r="BJ27" i="45" s="1"/>
  <c r="BI27" i="45" s="1"/>
  <c r="BH27" i="45" s="1"/>
  <c r="BM17" i="45"/>
  <c r="BL17" i="45" s="1"/>
  <c r="BK17" i="45" s="1"/>
  <c r="BJ17" i="45" s="1"/>
  <c r="BI17" i="45" s="1"/>
  <c r="BH17" i="45" s="1"/>
  <c r="BM15" i="45"/>
  <c r="BL15" i="45" s="1"/>
  <c r="BK15" i="45" s="1"/>
  <c r="BJ15" i="45" s="1"/>
  <c r="BI15" i="45" s="1"/>
  <c r="BH15" i="45" s="1"/>
  <c r="BM39" i="45"/>
  <c r="BL39" i="45" s="1"/>
  <c r="BK39" i="45" s="1"/>
  <c r="BJ39" i="45" s="1"/>
  <c r="BI39" i="45" s="1"/>
  <c r="BH39" i="45" s="1"/>
  <c r="BM9" i="45"/>
  <c r="BL9" i="45" s="1"/>
  <c r="BK9" i="45" s="1"/>
  <c r="BJ9" i="45" s="1"/>
  <c r="BI9" i="45" s="1"/>
  <c r="BH9" i="45" s="1"/>
  <c r="BM45" i="45"/>
  <c r="BL45" i="45" s="1"/>
  <c r="BK45" i="45" s="1"/>
  <c r="BJ45" i="45" s="1"/>
  <c r="BI45" i="45" s="1"/>
  <c r="BH45" i="45" s="1"/>
  <c r="BM46" i="45"/>
  <c r="BL46" i="45" s="1"/>
  <c r="BK46" i="45" s="1"/>
  <c r="BJ46" i="45" s="1"/>
  <c r="BI46" i="45" s="1"/>
  <c r="BH46" i="45" s="1"/>
  <c r="BM48" i="45"/>
  <c r="BL48" i="45" s="1"/>
  <c r="BK48" i="45" s="1"/>
  <c r="BJ48" i="45" s="1"/>
  <c r="BI48" i="45" s="1"/>
  <c r="BH48"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<sst xmlns="http://schemas.openxmlformats.org/spreadsheetml/2006/main" count="6764" uniqueCount="1522">
  <si>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</si>
  <si>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</si>
  <si>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</si>
  <si>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</si>
  <si>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</si>
  <si>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</si>
  <si>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</si>
  <si>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</si>
  <si>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</si>
  <si>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</si>
  <si>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</si>
  <si>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</si>
  <si>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</si>
  <si>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</si>
  <si>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</si>
  <si>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</si>
  <si>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</si>
  <si>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</si>
  <si>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</si>
  <si>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</si>
  <si>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</si>
  <si>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</si>
  <si>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</si>
  <si>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</si>
  <si>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</si>
  <si>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</si>
  <si>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</si>
  <si>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</si>
  <si>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</si>
  <si>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</si>
  <si>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</si>
  <si>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</si>
  <si>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</si>
  <si>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</si>
  <si>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</si>
  <si>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</si>
  <si>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</si>
  <si>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</si>
  <si>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</si>
  <si>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</si>
  <si>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</si>
  <si>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</si>
  <si>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</si>
  <si>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</si>
  <si>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</si>
  <si>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</si>
  <si>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</si>
  <si>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</si>
  <si>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</si>
  <si>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</si>
  <si>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</si>
  <si>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</si>
  <si>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</si>
  <si>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</si>
  <si>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</si>
  <si>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</si>
  <si>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</si>
  <si>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</si>
  <si>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</si>
  <si>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</si>
  <si>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</si>
  <si>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</si>
  <si>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</si>
  <si>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</si>
  <si>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</si>
  <si>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</si>
  <si>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</si>
  <si>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</si>
  <si>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</si>
  <si>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</si>
  <si>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</si>
  <si>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</si>
  <si>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</si>
  <si>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</si>
  <si>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</si>
  <si>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</si>
  <si>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</si>
  <si>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</si>
  <si>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</si>
  <si>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</si>
  <si>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</si>
  <si>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</si>
  <si>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</si>
  <si>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</si>
  <si>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</si>
  <si>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</si>
  <si>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</si>
  <si>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</si>
  <si>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</si>
  <si>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</si>
  <si>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</si>
  <si>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</si>
  <si>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</si>
  <si>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</si>
  <si>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</si>
  <si>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</si>
  <si>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</si>
  <si>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</si>
  <si>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</si>
  <si>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</si>
  <si>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</si>
  <si>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</si>
  <si>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</si>
  <si>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</si>
  <si>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</si>
  <si>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</si>
  <si>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</si>
  <si>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</si>
  <si>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</si>
  <si>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</si>
  <si>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</si>
  <si>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</si>
  <si>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</si>
  <si>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</si>
  <si>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</si>
  <si>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</si>
  <si>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</si>
  <si>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</si>
  <si>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</si>
  <si>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</si>
  <si>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</si>
  <si>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</si>
  <si>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</si>
  <si>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</si>
  <si>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</si>
  <si>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</si>
  <si>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</si>
  <si>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</si>
  <si>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</si>
  <si>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</si>
  <si>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</si>
  <si>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</si>
  <si>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</si>
  <si>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</si>
  <si>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</si>
  <si>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</si>
  <si>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</si>
  <si>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</si>
  <si>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</si>
  <si>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</si>
  <si>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</si>
  <si>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</si>
  <si>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</si>
  <si>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</si>
  <si>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</si>
  <si>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</si>
  <si>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</si>
  <si>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</si>
  <si>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</si>
  <si>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</si>
  <si>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</si>
  <si>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</si>
  <si>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</si>
  <si>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</si>
  <si>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</si>
  <si>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</si>
  <si>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</si>
  <si>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</si>
  <si>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</si>
  <si>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</si>
  <si>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</si>
  <si>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</si>
  <si>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</si>
  <si>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</si>
  <si>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</si>
  <si>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</si>
  <si>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</si>
  <si>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</si>
  <si>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</si>
  <si>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</si>
  <si>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</si>
  <si>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</si>
  <si>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</si>
  <si>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</si>
  <si>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</si>
  <si>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</si>
  <si>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</si>
  <si>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</si>
  <si>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</si>
  <si>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</si>
  <si>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</si>
  <si>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</si>
  <si>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</si>
  <si>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</si>
  <si>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</si>
  <si>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</si>
  <si>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</si>
  <si>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</si>
  <si>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</si>
  <si>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</si>
  <si>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</si>
  <si>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</si>
  <si>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</si>
  <si>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</si>
  <si>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</si>
  <si>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</si>
  <si>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</si>
  <si>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</si>
  <si>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</si>
  <si>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</si>
  <si>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</si>
  <si>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</si>
  <si>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</si>
  <si>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</si>
  <si>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</si>
  <si>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</si>
  <si>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</si>
  <si>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</si>
  <si>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</si>
  <si>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</si>
  <si>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</si>
  <si>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</si>
  <si>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</si>
  <si>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</si>
  <si>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</si>
  <si>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</si>
  <si>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</si>
  <si>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</si>
  <si>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</si>
  <si>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</si>
  <si>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</si>
  <si>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</si>
  <si>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</si>
  <si>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</si>
  <si>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</si>
  <si>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</si>
  <si>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</si>
  <si>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</si>
  <si>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</si>
  <si>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</si>
  <si>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</si>
  <si>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</si>
  <si>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</si>
  <si>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</si>
  <si>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</si>
  <si>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</si>
  <si>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</si>
  <si>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</si>
  <si>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</si>
  <si>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</si>
  <si>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</si>
  <si>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</si>
  <si>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</si>
  <si>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</si>
  <si>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</si>
  <si>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</si>
  <si>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</si>
  <si>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</si>
  <si>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</si>
  <si>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</si>
  <si>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</si>
  <si>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</si>
  <si>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</si>
  <si>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</si>
  <si>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</si>
  <si>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</si>
  <si>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</si>
  <si>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</si>
  <si>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</si>
  <si>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</si>
  <si>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</si>
  <si>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</si>
  <si>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</si>
  <si>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</si>
  <si>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</si>
  <si>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</si>
  <si>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</si>
  <si>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</si>
  <si>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</si>
  <si>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</si>
  <si>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</si>
  <si>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</si>
  <si>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</si>
  <si>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</si>
  <si>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</si>
  <si>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</si>
  <si>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</si>
  <si>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</si>
  <si>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</si>
  <si>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</si>
  <si>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</si>
  <si>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</si>
  <si>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</si>
  <si>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</si>
  <si>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</si>
  <si>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</si>
  <si>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</si>
  <si>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</si>
  <si>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</si>
  <si>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</si>
  <si>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</si>
  <si>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</si>
  <si>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</si>
  <si>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</si>
  <si>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</si>
  <si>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</si>
  <si>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</si>
  <si>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</si>
  <si>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</si>
  <si>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</si>
  <si>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</si>
  <si>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</si>
  <si>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</si>
  <si>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</si>
  <si>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</si>
  <si>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</si>
  <si>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</si>
  <si>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</si>
  <si>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</si>
  <si>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</si>
  <si>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</si>
  <si>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</si>
  <si>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</si>
  <si>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</si>
  <si>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</si>
  <si>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</si>
  <si>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</si>
  <si>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</si>
  <si>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</si>
  <si>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</si>
  <si>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</si>
  <si>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</si>
  <si>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</si>
  <si>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</si>
  <si>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</si>
  <si>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</si>
  <si>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</si>
  <si>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</si>
  <si>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</si>
  <si>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</si>
  <si>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</si>
  <si>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</si>
  <si>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</si>
  <si>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</si>
  <si>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</si>
  <si>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</si>
  <si>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</si>
  <si>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</si>
  <si>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</si>
  <si>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</si>
  <si>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</si>
  <si>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</si>
  <si>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</si>
  <si>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</si>
  <si>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</si>
  <si>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</si>
  <si>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</si>
  <si>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</si>
  <si>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</si>
  <si>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</si>
  <si>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</si>
  <si>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</si>
  <si>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</si>
  <si>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</si>
  <si>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</si>
  <si>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</si>
  <si>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</si>
  <si>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</si>
  <si>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</si>
  <si>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</si>
  <si>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</si>
  <si>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</si>
  <si>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</si>
  <si>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</si>
  <si>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</si>
  <si>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</si>
  <si>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</si>
  <si>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</si>
  <si>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</si>
  <si>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</si>
  <si>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</si>
  <si>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</si>
  <si>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</si>
  <si>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</si>
  <si>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</si>
  <si>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</si>
  <si>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</si>
  <si>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</si>
  <si>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</si>
  <si>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</si>
  <si>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</si>
  <si>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</si>
  <si>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</si>
  <si>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</si>
  <si>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</si>
  <si>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</si>
  <si>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</si>
  <si>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</si>
  <si>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</si>
  <si>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</si>
  <si>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</si>
  <si>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</si>
  <si>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</si>
  <si>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</si>
  <si>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</si>
  <si>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</si>
  <si>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</si>
  <si>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</si>
  <si>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</si>
  <si>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</si>
  <si>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</si>
  <si>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</si>
  <si>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</si>
  <si>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</si>
  <si>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</si>
  <si>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</si>
  <si>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</si>
  <si>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</si>
  <si>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</si>
  <si>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</si>
  <si>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</si>
  <si>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</si>
  <si>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</si>
  <si>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</si>
  <si>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</si>
  <si>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</si>
  <si>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</si>
  <si>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</si>
  <si>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</si>
  <si>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</si>
  <si>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</si>
  <si>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</si>
  <si>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</si>
  <si>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</si>
  <si>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</si>
  <si>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</si>
  <si>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</si>
  <si>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</si>
  <si>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</si>
  <si>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</si>
  <si>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</si>
  <si>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</si>
  <si>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</si>
  <si>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</si>
  <si>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</si>
  <si>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</si>
  <si>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</si>
  <si>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</si>
  <si>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</si>
  <si>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</si>
  <si>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</si>
  <si>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</si>
  <si>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</si>
  <si>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</si>
  <si>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</si>
  <si>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</si>
  <si>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</si>
  <si>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</si>
  <si>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</si>
  <si>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</si>
  <si>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</si>
  <si>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</si>
  <si>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</si>
  <si>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</si>
  <si>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</si>
  <si>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</si>
  <si>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</si>
  <si>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</si>
  <si>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</si>
  <si>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</si>
  <si>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</si>
  <si>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</si>
  <si>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</si>
  <si>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</si>
  <si>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</si>
  <si>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</si>
  <si>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</si>
  <si>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</si>
  <si>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</si>
  <si>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</si>
  <si>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</si>
  <si>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</si>
  <si>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</si>
  <si>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</si>
  <si>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</si>
  <si>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</si>
  <si>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</si>
  <si>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</si>
  <si>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</si>
  <si>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</si>
  <si>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</si>
  <si>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</si>
  <si>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</si>
  <si>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</si>
  <si>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</si>
  <si>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</si>
  <si>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</si>
  <si>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</si>
  <si>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</si>
  <si>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</si>
  <si>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</si>
  <si>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</si>
  <si>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</si>
  <si>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</si>
  <si>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</si>
  <si>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</si>
  <si>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</si>
  <si>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</si>
  <si>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</si>
  <si>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</si>
  <si>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</si>
  <si>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</si>
  <si>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</si>
  <si>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</si>
  <si>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</si>
  <si>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</si>
  <si>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</si>
  <si>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</si>
  <si>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</si>
  <si>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</si>
  <si>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</si>
  <si>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</si>
  <si>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</si>
  <si>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</si>
  <si>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</si>
  <si>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</si>
  <si>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</si>
  <si>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</si>
  <si>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</si>
  <si>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</si>
  <si>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</si>
  <si>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</si>
  <si>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</si>
  <si>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</si>
  <si>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</si>
  <si>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</si>
  <si>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</si>
  <si>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</si>
  <si>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</si>
  <si>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</si>
  <si>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</si>
  <si>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</si>
  <si>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</si>
  <si>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</si>
  <si>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</si>
  <si>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</si>
  <si>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</si>
  <si>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</si>
  <si>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</si>
  <si>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</si>
  <si>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</si>
  <si>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</si>
  <si>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</si>
  <si>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</si>
  <si>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</si>
  <si>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</si>
  <si>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</si>
  <si>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</si>
  <si>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</si>
  <si>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</si>
  <si>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</si>
  <si>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</si>
  <si>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</si>
  <si>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</si>
  <si>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</si>
  <si>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</si>
  <si>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</si>
  <si>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</si>
  <si>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</si>
  <si>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</si>
  <si>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</si>
  <si>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</si>
  <si>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</si>
  <si>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</si>
  <si>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</si>
  <si>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</si>
  <si>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</si>
  <si>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</si>
  <si>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</si>
  <si>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</si>
  <si>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</si>
  <si>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</si>
  <si>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</si>
  <si>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</si>
  <si>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</si>
  <si>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</si>
  <si>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</si>
  <si>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</si>
  <si>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</si>
  <si>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</si>
  <si>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</si>
  <si>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</si>
  <si>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</si>
  <si>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</si>
  <si>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</si>
  <si>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</si>
  <si>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</si>
  <si>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</si>
  <si>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</si>
  <si>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</si>
  <si>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</si>
  <si>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</si>
  <si>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</si>
  <si>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</si>
  <si>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</si>
  <si>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</si>
  <si>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</si>
  <si>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</si>
  <si>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</si>
  <si>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</si>
  <si>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</si>
  <si>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</si>
  <si>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</si>
  <si>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</si>
  <si>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</si>
  <si>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</si>
  <si>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</si>
  <si>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</si>
  <si>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</si>
  <si>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</si>
  <si>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</si>
  <si>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</si>
  <si>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</si>
  <si>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</si>
  <si>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</si>
  <si>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</si>
  <si>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</si>
  <si>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</si>
  <si>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</si>
  <si>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</si>
  <si>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</si>
  <si>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</si>
  <si>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</si>
  <si>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</si>
  <si>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</si>
  <si>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</si>
  <si>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</si>
  <si>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</si>
  <si>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</si>
  <si>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</si>
  <si>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</si>
  <si>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</si>
  <si>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</si>
  <si>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</si>
  <si>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</si>
  <si>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</si>
  <si>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</si>
  <si>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</si>
  <si>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</si>
  <si>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</si>
  <si>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</si>
  <si>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</si>
  <si>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</si>
  <si>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</si>
  <si>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</si>
  <si>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</si>
  <si>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</si>
  <si>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</si>
  <si>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</si>
  <si>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</si>
  <si>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</si>
  <si>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</si>
  <si>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</si>
  <si>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</si>
  <si>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</si>
  <si>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</si>
  <si>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</si>
  <si>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</si>
  <si>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</si>
  <si>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</si>
  <si>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</si>
  <si>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</si>
  <si>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</si>
  <si>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</si>
  <si>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</si>
  <si>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</si>
  <si>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</si>
  <si>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</si>
  <si>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</si>
  <si>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</si>
  <si>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</si>
  <si>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</si>
  <si>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</si>
  <si>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</si>
  <si>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</si>
  <si>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</si>
  <si>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</si>
  <si>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</si>
  <si>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</si>
  <si>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</si>
  <si>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</si>
  <si>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</si>
  <si>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</si>
  <si>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</si>
  <si>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</si>
  <si>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</si>
  <si>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</si>
  <si>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</si>
  <si>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</si>
  <si>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</si>
  <si>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</si>
  <si>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</si>
  <si>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</si>
  <si>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</si>
  <si>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</si>
  <si>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</si>
  <si>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</si>
  <si>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</si>
  <si>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</si>
  <si>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</si>
  <si>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</si>
  <si>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</si>
  <si>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</si>
  <si>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</si>
  <si>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</si>
  <si>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</si>
  <si>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</si>
  <si>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</si>
  <si>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</si>
  <si>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</si>
  <si>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</si>
  <si>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</si>
  <si>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</si>
  <si>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</si>
  <si>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</si>
  <si>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</si>
  <si>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</si>
  <si>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</si>
  <si>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</si>
  <si>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</si>
  <si>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</si>
  <si>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</si>
  <si>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</si>
  <si>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</si>
  <si>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</si>
  <si>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</si>
  <si>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</si>
  <si>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</si>
  <si>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</si>
  <si>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</si>
  <si>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</si>
  <si>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</si>
  <si>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</si>
  <si>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</si>
  <si>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</si>
  <si>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</si>
  <si>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</si>
  <si>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</si>
  <si>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</si>
  <si>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</si>
  <si>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</si>
  <si>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</si>
  <si>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</si>
  <si>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</si>
  <si>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</si>
  <si>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</si>
  <si>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</si>
  <si>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</si>
  <si>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</si>
  <si>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</si>
  <si>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</si>
  <si>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</si>
  <si>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</si>
  <si>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</si>
  <si>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</si>
  <si>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</si>
  <si>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</si>
  <si>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</si>
  <si>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</si>
  <si>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</si>
  <si>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</si>
  <si>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</si>
  <si>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</si>
  <si>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</si>
  <si>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</si>
  <si>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</si>
  <si>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</si>
  <si>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</si>
  <si>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</si>
  <si>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</si>
  <si>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</si>
  <si>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</si>
  <si>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</si>
  <si>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</si>
  <si>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</si>
  <si>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</si>
  <si>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</si>
  <si>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</si>
  <si>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</si>
  <si>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</si>
  <si>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</si>
  <si>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</si>
  <si>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</si>
  <si>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</si>
  <si>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</si>
  <si>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</si>
  <si>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</si>
  <si>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</si>
  <si>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</si>
  <si>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</si>
  <si>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</si>
  <si>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</si>
  <si>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</si>
  <si>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</si>
  <si>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</si>
  <si>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</si>
  <si>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</si>
  <si>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</si>
  <si>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</si>
  <si>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</si>
  <si>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</si>
  <si>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</si>
  <si>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</si>
  <si>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</si>
  <si>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</si>
  <si>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</si>
  <si>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</si>
  <si>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</si>
  <si>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</si>
  <si>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</si>
  <si>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</si>
  <si>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</si>
  <si>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</si>
  <si>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</si>
  <si>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</si>
  <si>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</si>
  <si>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</si>
  <si>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</si>
  <si>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</si>
  <si>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</si>
  <si>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</si>
  <si>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</si>
  <si>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</si>
  <si>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</si>
  <si>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</si>
  <si>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</si>
  <si>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</si>
  <si>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</si>
  <si>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</si>
  <si>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</si>
  <si>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</si>
  <si>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</si>
  <si>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</si>
  <si>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</si>
  <si>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</si>
  <si>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</si>
  <si>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</si>
  <si>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</si>
  <si>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</si>
  <si>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</si>
  <si>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</si>
  <si>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</si>
  <si>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</si>
  <si>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</si>
  <si>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</si>
  <si>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</si>
  <si>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</si>
  <si>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</si>
  <si>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</si>
  <si>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</si>
  <si>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</si>
  <si>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</si>
  <si>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</si>
  <si>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</si>
  <si>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</si>
  <si>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</si>
  <si>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</si>
  <si>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</si>
  <si>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</si>
  <si>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</si>
  <si>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</si>
  <si>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</si>
  <si>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</si>
  <si>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</si>
  <si>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</si>
  <si>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</si>
  <si>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</si>
  <si>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</si>
  <si>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</si>
  <si>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</si>
  <si>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</si>
  <si>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</si>
  <si>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</si>
  <si>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</si>
  <si>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</si>
  <si>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</si>
  <si>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</si>
  <si>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</si>
  <si>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</si>
  <si>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</si>
  <si>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</si>
  <si>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</si>
  <si>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</si>
  <si>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</si>
  <si>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</si>
  <si>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</si>
  <si>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</si>
  <si>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</si>
  <si>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</si>
  <si>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</si>
  <si>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</si>
  <si>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</si>
  <si>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</si>
  <si>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</si>
  <si>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</si>
  <si>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</si>
  <si>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</si>
  <si>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</si>
  <si>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</si>
  <si>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</si>
  <si>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</si>
  <si>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</si>
  <si>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</si>
  <si>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</si>
  <si>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</si>
  <si>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</si>
  <si>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</si>
  <si>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</si>
  <si>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</si>
  <si>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</si>
  <si>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</si>
  <si>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</si>
  <si>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</si>
  <si>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</si>
  <si>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</si>
  <si>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</si>
  <si>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</si>
  <si>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</si>
  <si>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</si>
  <si>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</si>
  <si>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</si>
  <si>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</si>
  <si>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</si>
  <si>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</si>
  <si>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</si>
  <si>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</si>
  <si>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</si>
  <si>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</si>
  <si>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</si>
  <si>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</si>
  <si>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</si>
  <si>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</si>
  <si>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</si>
  <si>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</si>
  <si>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</si>
  <si>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</si>
  <si>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</si>
  <si>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</si>
  <si>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</si>
  <si>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</si>
  <si>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</si>
  <si>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</si>
  <si>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</si>
  <si>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</si>
  <si>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</si>
  <si>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</si>
  <si>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</si>
  <si>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</si>
  <si>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</si>
  <si>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</si>
  <si>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</si>
  <si>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</si>
  <si>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</si>
  <si>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</si>
  <si>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</si>
  <si>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</si>
  <si>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</si>
  <si>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</si>
  <si>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</si>
  <si>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</si>
  <si>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</si>
  <si>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</si>
  <si>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</si>
  <si>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</si>
  <si>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</si>
  <si>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</si>
  <si>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</si>
  <si>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</si>
  <si>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</si>
  <si>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</si>
  <si>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</si>
  <si>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</si>
  <si>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</si>
  <si>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</si>
  <si>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</si>
  <si>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</si>
  <si>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</si>
  <si>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</si>
  <si>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</si>
  <si>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</si>
  <si>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</si>
  <si>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</si>
  <si>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</si>
  <si>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</si>
  <si>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</si>
  <si>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</si>
  <si>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</si>
  <si>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</si>
  <si>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</si>
  <si>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</si>
  <si>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</si>
  <si>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</si>
  <si>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</si>
  <si>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</si>
  <si>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</si>
  <si>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</si>
  <si>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</si>
  <si>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</si>
  <si>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</si>
  <si>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</si>
  <si>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</si>
  <si>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</si>
  <si>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</si>
  <si>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</si>
  <si>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</si>
  <si>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</si>
  <si>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</si>
  <si>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</si>
  <si>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</si>
  <si>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</si>
  <si>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</si>
  <si>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</si>
  <si>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</si>
  <si>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</si>
  <si>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</si>
  <si>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</si>
  <si>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</si>
  <si>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</si>
  <si>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</si>
  <si>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</si>
  <si>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</si>
  <si>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</si>
  <si>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</si>
  <si>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</si>
  <si>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</si>
  <si>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</si>
  <si>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</si>
  <si>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</si>
  <si>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</si>
  <si>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</si>
  <si>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</si>
  <si>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</si>
  <si>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</si>
  <si>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</si>
  <si>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</si>
  <si>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</si>
  <si>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</si>
  <si>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</si>
  <si>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</si>
  <si>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</si>
  <si>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</si>
  <si>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</si>
  <si>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</si>
  <si>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</si>
  <si>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</si>
  <si>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</si>
  <si>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</si>
  <si>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</si>
  <si>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</si>
  <si>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</si>
  <si>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</si>
  <si>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</si>
  <si>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</si>
  <si>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</si>
  <si>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</si>
  <si>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</si>
  <si>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</si>
  <si>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</si>
  <si>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</si>
  <si>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</si>
  <si>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</si>
  <si>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</si>
  <si>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</si>
  <si>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</si>
  <si>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</si>
  <si>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</si>
  <si>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</si>
  <si>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</si>
  <si>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</si>
  <si>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</si>
  <si>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</si>
  <si>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</si>
  <si>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</si>
  <si>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</si>
  <si>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</si>
  <si>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</si>
  <si>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</si>
  <si>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</si>
  <si>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</si>
  <si>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</si>
  <si>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</si>
  <si>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</si>
  <si>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</si>
  <si>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</si>
  <si>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</si>
  <si>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</si>
  <si>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</si>
  <si>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</si>
  <si>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</si>
  <si>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</si>
  <si>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</si>
  <si>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</si>
  <si>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</si>
  <si>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</si>
  <si>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</si>
  <si>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</si>
  <si>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</si>
  <si>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</si>
  <si>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</si>
  <si>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</si>
  <si>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</si>
  <si>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</si>
  <si>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</si>
  <si>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</si>
  <si>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</si>
  <si>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</si>
  <si>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</si>
  <si>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</si>
  <si>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</si>
  <si>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</si>
  <si>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</si>
  <si>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</si>
  <si>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</si>
  <si>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</si>
  <si>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</si>
  <si>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</si>
  <si>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</si>
  <si>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</si>
  <si>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</si>
  <si>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</si>
  <si>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</si>
  <si>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</si>
  <si>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</si>
  <si>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</si>
  <si>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</si>
  <si>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</si>
  <si>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</si>
  <si>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</si>
  <si>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</si>
  <si>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</si>
  <si>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</si>
  <si>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</si>
  <si>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</si>
  <si>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</si>
  <si>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</si>
  <si>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</si>
  <si>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</si>
  <si>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</si>
  <si>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</si>
  <si>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</si>
  <si>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</si>
  <si>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</si>
  <si>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</si>
  <si>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</si>
  <si>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</si>
  <si>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</si>
  <si>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</si>
  <si>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</si>
  <si>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</si>
  <si>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</si>
  <si>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</si>
  <si>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</si>
  <si>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</si>
  <si>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</si>
  <si>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</si>
  <si>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</si>
  <si>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</si>
  <si>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</si>
  <si>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</si>
  <si>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</si>
  <si>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</si>
  <si>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</si>
  <si>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</si>
  <si>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</si>
  <si>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</si>
  <si>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</si>
  <si>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</si>
  <si>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</si>
  <si>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</si>
  <si>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</si>
  <si>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</si>
  <si>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</si>
  <si>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</si>
  <si>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</si>
  <si>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</si>
  <si>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</si>
  <si>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</si>
  <si>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</si>
  <si>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</si>
  <si>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</si>
  <si>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</si>
  <si>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</si>
  <si>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</si>
  <si>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</si>
  <si>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</si>
  <si>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</si>
  <si>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</si>
  <si>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</si>
  <si>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</si>
  <si>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</si>
  <si>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</si>
  <si>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</si>
  <si>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</si>
  <si>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</si>
  <si>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</si>
  <si>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</si>
  <si>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</si>
  <si>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</si>
  <si>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</si>
  <si>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</si>
  <si>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</si>
  <si>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</si>
  <si>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</si>
  <si>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</si>
  <si>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</si>
  <si>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</si>
  <si>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</si>
  <si>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</si>
  <si>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</si>
  <si>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</si>
  <si>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</si>
  <si>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</si>
  <si>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</si>
  <si>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</si>
  <si>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</si>
  <si>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</si>
  <si>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</si>
  <si>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</si>
  <si>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</si>
  <si>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</si>
  <si>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</si>
  <si>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</si>
  <si>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</si>
  <si>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</si>
  <si>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</si>
  <si>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</si>
  <si>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</si>
  <si>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</si>
  <si>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</si>
  <si>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</si>
  <si>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</si>
  <si>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</si>
  <si>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</si>
  <si>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</si>
  <si>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</si>
  <si>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</si>
  <si>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</si>
  <si>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</si>
  <si>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</si>
  <si>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</si>
  <si>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</si>
  <si>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</si>
  <si>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</si>
  <si>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</si>
  <si>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</si>
  <si>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</si>
  <si>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</si>
  <si>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</si>
  <si>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</si>
  <si>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</si>
  <si>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</si>
  <si>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</si>
  <si>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</si>
  <si>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</si>
  <si>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</si>
  <si>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</si>
  <si>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</si>
  <si>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</si>
  <si>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</si>
  <si>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</si>
  <si>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</si>
  <si>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</si>
  <si>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</si>
  <si>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</si>
  <si>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</si>
  <si>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</si>
  <si>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</si>
  <si>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</si>
  <si>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</si>
  <si>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</si>
  <si>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</si>
  <si>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</si>
  <si>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</si>
  <si>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</si>
  <si>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</si>
  <si>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</si>
  <si>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</si>
  <si>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</si>
  <si>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</si>
  <si>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</si>
  <si>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</si>
  <si>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</si>
  <si>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</si>
  <si>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</si>
  <si>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</si>
  <si>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</si>
  <si>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</si>
  <si>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</si>
  <si>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</si>
  <si>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</si>
  <si>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</si>
  <si>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</si>
  <si>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</si>
  <si>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</si>
  <si>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</si>
  <si>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</si>
  <si>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</si>
  <si>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</si>
  <si>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</si>
  <si>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</si>
  <si>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</si>
  <si>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</si>
  <si>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</si>
  <si>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</si>
  <si>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</si>
  <si>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</si>
  <si>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</si>
  <si>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</si>
  <si>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</si>
  <si>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</si>
  <si>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</si>
  <si>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</si>
  <si>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</si>
  <si>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</si>
  <si>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</si>
  <si>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</si>
  <si>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</si>
  <si>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</si>
  <si>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</si>
  <si>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</si>
  <si>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</si>
  <si>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</si>
  <si>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</si>
  <si>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</si>
  <si>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</si>
  <si>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</si>
  <si>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</si>
  <si>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</si>
  <si>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</si>
  <si>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</si>
  <si>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</si>
  <si>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</si>
  <si>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</si>
  <si>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</si>
  <si>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</si>
  <si>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</si>
  <si>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</si>
  <si>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</si>
  <si>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</si>
  <si>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</si>
  <si>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</si>
  <si>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</si>
  <si>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</si>
  <si>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</si>
  <si>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</si>
  <si>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</si>
  <si>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</si>
  <si>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</si>
  <si>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</si>
  <si>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</si>
  <si>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</si>
  <si>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</si>
  <si>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</si>
  <si>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</si>
  <si>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</si>
  <si>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</si>
  <si>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</si>
  <si>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</si>
  <si>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</si>
  <si>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</si>
  <si>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</si>
  <si>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</si>
  <si>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</si>
  <si>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</si>
  <si>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</si>
  <si>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</si>
  <si>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</si>
  <si>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</si>
  <si>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</si>
  <si>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</si>
  <si>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</si>
  <si>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</si>
  <si>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</si>
  <si>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</si>
  <si>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</si>
  <si>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</si>
  <si>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</si>
  <si>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</si>
  <si>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</si>
  <si>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</si>
  <si>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</si>
  <si>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</si>
  <si>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</si>
  <si>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</si>
  <si>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</si>
  <si>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</si>
  <si>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</si>
  <si>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</si>
  <si>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</si>
  <si>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</si>
  <si>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</si>
  <si>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</si>
  <si>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</si>
  <si>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</si>
  <si>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</si>
  <si>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</si>
  <si>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</si>
  <si>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</si>
  <si>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</si>
  <si>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</si>
  <si>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</si>
  <si>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</si>
  <si>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</si>
  <si>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</si>
  <si>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</si>
  <si>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</si>
  <si>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</si>
  <si>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</si>
  <si>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</si>
  <si>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</si>
  <si>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</si>
  <si>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</si>
  <si>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</si>
  <si>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</si>
  <si>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</si>
  <si>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</si>
  <si>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</si>
  <si>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</si>
  <si>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</si>
  <si>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</si>
  <si>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</si>
  <si>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</si>
  <si>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</si>
  <si>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</si>
  <si>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</si>
  <si>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</si>
  <si>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</si>
  <si>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</si>
  <si>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</si>
  <si>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</si>
  <si>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</si>
  <si>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</si>
  <si>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</si>
  <si>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</si>
  <si>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</si>
  <si>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</si>
  <si>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</si>
  <si>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</si>
  <si>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</si>
  <si>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</si>
  <si>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</si>
  <si>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</si>
  <si>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</si>
  <si>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</si>
  <si>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</si>
  <si>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</si>
  <si>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</si>
  <si>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</si>
  <si>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</si>
  <si>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</si>
  <si>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</si>
  <si>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</si>
  <si>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</si>
  <si>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</si>
  <si>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</si>
  <si>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</si>
  <si>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</si>
  <si>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</si>
  <si>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</si>
  <si>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</si>
  <si>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</si>
  <si>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</si>
  <si>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</si>
  <si>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</si>
  <si>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</si>
  <si>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</si>
  <si>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</si>
  <si>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</si>
  <si>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</si>
  <si>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</si>
  <si>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</si>
  <si>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</si>
  <si>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</si>
  <si>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</si>
  <si>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</si>
  <si>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</si>
  <si>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</si>
  <si>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</si>
  <si>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</si>
  <si>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</si>
  <si>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</si>
  <si>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</si>
  <si>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</si>
  <si>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</si>
  <si>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</si>
  <si>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</si>
  <si>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</si>
  <si>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</si>
  <si>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</si>
  <si>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</si>
  <si>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</si>
  <si>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</si>
  <si>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</si>
  <si>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</si>
  <si>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</si>
  <si>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</si>
  <si>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</si>
  <si>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</si>
  <si>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</si>
  <si>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</si>
  <si>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</si>
  <si>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</si>
  <si>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</si>
  <si>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</si>
  <si>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</si>
  <si>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</si>
  <si>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</si>
  <si>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</si>
  <si>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</si>
  <si>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</si>
  <si>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</si>
  <si>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</si>
  <si>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</si>
  <si>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</si>
  <si>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</si>
  <si>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</si>
  <si>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Pien Breukers</t>
  </si>
  <si>
    <t>Torres</t>
  </si>
  <si>
    <t>Martinez</t>
  </si>
  <si>
    <t>Kane</t>
  </si>
  <si>
    <t>Yamal</t>
  </si>
  <si>
    <t>Bellingham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</si>
</sst>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14" fontId="84" fillId="36" borderId="0" xfId="0" quotePrefix="1" applyNumberFormat="1" applyFont="1" applyFill="1" applyAlignment="1" applyProtection="1">
      <alignment horizontal="center" vertical="top"/>
      <protection hidden="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14" fontId="84" fillId="13" borderId="0" xfId="0" applyNumberFormat="1" applyFont="1" applyFill="1" applyAlignment="1" applyProtection="1">
      <alignment horizontal="center" vertical="center" textRotation="2"/>
      <protection hidden="1"/>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14" fontId="86" fillId="3" borderId="0" xfId="0" quotePrefix="1" applyNumberFormat="1" applyFont="1" applyFill="1" applyAlignment="1" applyProtection="1">
      <alignment horizontal="center" vertical="center"/>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14" fontId="84" fillId="35" borderId="0" xfId="0" quotePrefix="1" applyNumberFormat="1" applyFont="1" applyFill="1" applyAlignment="1" applyProtection="1">
      <alignment horizontal="center" vertical="top"/>
      <protection hidden="1"/>
    </xf>
    <xf numFmtId="0" fontId="84" fillId="3" borderId="0" xfId="0" applyFont="1" applyFill="1" applyAlignment="1" applyProtection="1">
      <alignment horizontal="center" vertical="center"/>
      <protection hidden="1"/>
    </xf>
    <xf numFmtId="0" fontId="48" fillId="5" borderId="0" xfId="0" applyFont="1" applyFill="1" applyAlignment="1" applyProtection="1">
      <alignment horizontal="left" vertical="center" wrapText="1"/>
      <protection hidden="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0">
    <v>4</v>
    <v>4</v>
  </rv>
  <rv s="0">
    <v>5</v>
    <v>4</v>
  </rv>
  <rv s="0">
    <v>6</v>
    <v>4</v>
  </rv>
  <rv s="0">
    <v>7</v>
    <v>4</v>
  </rv>
  <rv s="1">
    <v>0</v>
    <v>8</v>
    <v>1</v>
    <v>1</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0">
    <v>30</v>
    <v>4</v>
  </rv>
  <rv s="0">
    <v>31</v>
    <v>4</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C10" sqref="C10"/>
      <extLst>
        <ext xmlns:xlsdti="http://schemas.microsoft.com/office/spreadsheetml/2023/showDataTypeIcons" uri="{77bfe23e-c014-4d31-8a63-9c772dbf06b6}">
          <xlsdti:showDataTypeIcons visible="0"/>
        </ext>
      </extLst>
    </sheetView>
  </sheetViews>
  <sheetFormatPr defaultColWidth="0" defaultRowHeight="15"/>
  <cols>
    <col min="1" max="1" width="3.85546875" style="299" customWidth="1"/>
    <col min="2" max="2" width="15.85546875" style="299" customWidth="1"/>
    <col min="3" max="3" width="26.85546875" style="299" customWidth="1"/>
    <col min="4" max="4" width="5.85546875" style="299" customWidth="1"/>
    <col min="5" max="9" width="11.28515625" style="319" customWidth="1"/>
    <col min="10" max="10" width="5.85546875" style="319" customWidth="1"/>
    <col min="11" max="11" width="26.85546875" style="319" customWidth="1"/>
    <col min="12" max="12" width="15.85546875" style="299" customWidth="1"/>
    <col min="13" max="13" width="10.42578125" style="299" customWidth="1"/>
    <col min="14" max="15" width="10.85546875" style="299" customWidth="1"/>
    <col min="16" max="16" width="12.140625" style="299" customWidth="1"/>
    <col min="17" max="17" width="6.140625" style="299" customWidth="1"/>
    <col min="18" max="31" width="10.85546875" style="299" customWidth="1"/>
    <col min="32" max="16384" width="10.85546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82" t="str">
        <f>Idiomas!D8</f>
        <v>XXIII World Cup USA/MEX/CAN 2026</v>
      </c>
      <c r="C3" s="682"/>
      <c r="D3" s="682"/>
      <c r="E3" s="682"/>
      <c r="F3" s="682"/>
      <c r="G3" s="682"/>
      <c r="H3" s="682"/>
      <c r="I3" s="682"/>
      <c r="J3" s="682"/>
      <c r="K3" s="682"/>
      <c r="L3" s="682"/>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5"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5"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5" customHeight="1" thickBot="1">
      <c r="A10" s="298"/>
      <c r="B10" s="19"/>
      <c r="C10" s="289" t="s">
        <v>1516</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5"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5"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50000000000003" customHeight="1" thickBot="1">
      <c r="A16" s="298"/>
      <c r="B16" s="298"/>
      <c r="C16" s="298"/>
      <c r="D16" s="298"/>
      <c r="E16" s="680" t="str">
        <f>HYPERLINK(Idiomas!D10,Idiomas!D5)</f>
        <v>If you want to organize a pool (betting game) with your group, you can download the administrator file from the link below.</v>
      </c>
      <c r="F16" s="681"/>
      <c r="G16" s="681"/>
      <c r="H16" s="681"/>
      <c r="I16" s="681"/>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50000000000003" customHeight="1" thickBot="1">
      <c r="A17" s="298"/>
      <c r="B17" s="298"/>
      <c r="C17" s="298"/>
      <c r="D17" s="298"/>
      <c r="E17" s="677" t="str">
        <f>HYPERLINK(Idiomas!D10,Idiomas!D9)</f>
        <v>▼ Download Administrator Excel File ▼</v>
      </c>
      <c r="F17" s="678"/>
      <c r="G17" s="678"/>
      <c r="H17" s="678"/>
      <c r="I17" s="679"/>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5"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83"/>
      <c r="C24" s="684"/>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opLeftCell="V141" zoomScaleNormal="100" workbookViewId="0">
      <selection activeCell="AA160" sqref="AA160"/>
      <extLst>
        <ext xmlns:xlsdti="http://schemas.microsoft.com/office/spreadsheetml/2023/showDataTypeIcons" uri="{77bfe23e-c014-4d31-8a63-9c772dbf06b6}">
          <xlsdti:showDataTypeIcons visible="0"/>
        </ext>
      </extLst>
    </sheetView>
  </sheetViews>
  <sheetFormatPr defaultColWidth="0" defaultRowHeight="15"/>
  <cols>
    <col min="1" max="2" width="10.85546875" hidden="1" customWidth="1"/>
    <col min="3" max="3" width="2.140625" hidden="1" customWidth="1"/>
    <col min="4" max="10" width="8.85546875" hidden="1" customWidth="1"/>
    <col min="11" max="11" width="12.85546875" hidden="1" customWidth="1"/>
    <col min="12" max="14" width="8.85546875" hidden="1" customWidth="1"/>
    <col min="15" max="15" width="17" hidden="1" customWidth="1"/>
    <col min="16" max="21" width="8.85546875" hidden="1" customWidth="1"/>
    <col min="22" max="22" width="3.42578125" customWidth="1"/>
    <col min="23" max="23" width="6.7109375" customWidth="1"/>
    <col min="24" max="24" width="11.85546875" customWidth="1"/>
    <col min="25" max="25" width="6.85546875" customWidth="1"/>
    <col min="26" max="26" width="5.140625" customWidth="1"/>
    <col min="27" max="27" width="20.85546875" customWidth="1"/>
    <col min="28" max="28" width="3.28515625" customWidth="1"/>
    <col min="29" max="30" width="5.28515625" customWidth="1"/>
    <col min="31" max="31" width="3.28515625" customWidth="1"/>
    <col min="32" max="32" width="20.85546875" customWidth="1"/>
    <col min="33" max="33" width="3.42578125" customWidth="1"/>
    <col min="34" max="34" width="5.140625" style="187" customWidth="1"/>
    <col min="35" max="35" width="3.28515625" style="187" customWidth="1"/>
    <col min="36" max="36" width="4.28515625" customWidth="1"/>
    <col min="37" max="37" width="3.28515625" customWidth="1"/>
    <col min="38" max="38" width="20.85546875" customWidth="1"/>
    <col min="39" max="39" width="5.85546875" customWidth="1"/>
    <col min="40" max="43" width="4.28515625" customWidth="1"/>
    <col min="44" max="45" width="4.7109375" customWidth="1"/>
    <col min="46" max="46" width="4.85546875" customWidth="1"/>
    <col min="47" max="47" width="3.28515625" style="190" customWidth="1"/>
    <col min="48" max="48" width="18.42578125" style="194" customWidth="1"/>
    <col min="49" max="49" width="3.42578125" style="7" customWidth="1"/>
    <col min="50" max="50" width="3.42578125" style="4" customWidth="1"/>
    <col min="51" max="51" width="19.7109375" style="15" customWidth="1"/>
    <col min="52" max="52" width="15.85546875" style="7" customWidth="1"/>
    <col min="53" max="53" width="3" customWidth="1"/>
    <col min="54" max="54" width="11" hidden="1" customWidth="1"/>
    <col min="55" max="55" width="6" hidden="1" customWidth="1"/>
    <col min="56" max="56" width="17" hidden="1" customWidth="1"/>
    <col min="57" max="57" width="9.28515625" hidden="1" customWidth="1"/>
    <col min="58" max="58" width="2.140625" hidden="1" customWidth="1"/>
    <col min="59" max="59" width="8.28515625" hidden="1" customWidth="1"/>
    <col min="60" max="60" width="2.140625" hidden="1" customWidth="1"/>
    <col min="61" max="61" width="2.42578125" hidden="1" customWidth="1"/>
    <col min="62" max="62" width="8.140625" hidden="1" customWidth="1"/>
    <col min="63" max="63" width="4.85546875" hidden="1" customWidth="1"/>
    <col min="64" max="64" width="5.85546875" hidden="1" customWidth="1"/>
    <col min="65" max="66" width="5.7109375" hidden="1" customWidth="1"/>
    <col min="67" max="69" width="10" hidden="1" customWidth="1"/>
    <col min="70" max="71" width="7.28515625" hidden="1" customWidth="1"/>
    <col min="72" max="100" width="8" hidden="1" customWidth="1"/>
    <col min="101" max="101" width="4.140625" hidden="1" customWidth="1"/>
    <col min="102" max="102" width="7.28515625" hidden="1" customWidth="1"/>
    <col min="103" max="103" width="0" hidden="1" customWidth="1"/>
    <col min="104" max="104" width="3.140625" hidden="1" customWidth="1"/>
    <col min="105" max="105" width="8.7109375" hidden="1" customWidth="1"/>
    <col min="106" max="106" width="8" hidden="1" customWidth="1"/>
    <col min="107" max="107" width="15.85546875" hidden="1" customWidth="1"/>
    <col min="108" max="108" width="11" hidden="1" customWidth="1"/>
    <col min="109" max="109" width="2.7109375" hidden="1" customWidth="1"/>
    <col min="110" max="112" width="11" hidden="1" customWidth="1"/>
    <col min="113" max="113" width="0" hidden="1" customWidth="1"/>
    <col min="114" max="116" width="11" hidden="1" customWidth="1"/>
    <col min="117" max="117" width="0" hidden="1" customWidth="1"/>
    <col min="118" max="118" width="17.85546875" hidden="1" customWidth="1"/>
    <col min="119" max="119" width="10.85546875" hidden="1" customWidth="1"/>
    <col min="120" max="120" width="11" hidden="1" customWidth="1"/>
    <col min="121" max="123" width="10.85546875" hidden="1" customWidth="1"/>
    <col min="124" max="124" width="0" hidden="1" customWidth="1"/>
    <col min="125" max="16384" width="10.85546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34" t="str">
        <f>Idiomas!D8</f>
        <v>XXIII World Cup USA/MEX/CAN 2026</v>
      </c>
      <c r="X1" s="634"/>
      <c r="Y1" s="634"/>
      <c r="Z1" s="634"/>
      <c r="AA1" s="634"/>
      <c r="AB1" s="634"/>
      <c r="AC1" s="634"/>
      <c r="AD1" s="634"/>
      <c r="AE1" s="634"/>
      <c r="AF1" s="634"/>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9.9499999999999993"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5"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5" customHeight="1" thickBot="1">
      <c r="A4" s="16" t="s">
        <v>32</v>
      </c>
      <c r="B4" s="16" t="s">
        <v>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30" t="s">
        <v>0</v>
      </c>
      <c r="X4" s="24">
        <f ca="1">Horarios!C4</f>
        <v>46184.875</v>
      </c>
      <c r="Y4" s="25">
        <f ca="1">Horarios!C4</f>
        <v>46184.875</v>
      </c>
      <c r="Z4" s="26" t="str">
        <f>Idiomas!D61</f>
        <v>R1</v>
      </c>
      <c r="AA4" s="27" t="str">
        <f ca="1">+A5</f>
        <v>Mexico</v>
      </c>
      <c r="AB4" s="49" t="e" cm="1" vm="1">
        <f t="array" aca="1" ref="AB4" ca="1">Ver_flag_local</f>
        <v>#VALUE!</v>
      </c>
      <c r="AC4" s="50">
        <v>2</v>
      </c>
      <c r="AD4" s="51">
        <v>1</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1498</v>
      </c>
    </row>
    <row r="5" spans="1:121" ht="15.95" customHeight="1">
      <c r="A5" s="16" t="str">
        <f ca="1">+Equipos!B2</f>
        <v>Mexico</v>
      </c>
      <c r="B5" s="16"/>
      <c r="C5" s="16"/>
      <c r="D5" s="16" t="str">
        <f t="shared" si="0"/>
        <v>Empate</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30"/>
      <c r="X5" s="24">
        <f ca="1">Horarios!C5</f>
        <v>46185.166666666664</v>
      </c>
      <c r="Y5" s="25">
        <f ca="1">Horarios!C5</f>
        <v>46185.166666666664</v>
      </c>
      <c r="Z5" s="26" t="str">
        <f>$Z$4</f>
        <v>R1</v>
      </c>
      <c r="AA5" s="27" t="str">
        <f ca="1">A7</f>
        <v>South Korea</v>
      </c>
      <c r="AB5" s="49" t="e" cm="1" vm="3">
        <f t="array" aca="1" ref="AB5" ca="1">Ver_flag_local</f>
        <v>#VALUE!</v>
      </c>
      <c r="AC5" s="50">
        <v>1</v>
      </c>
      <c r="AD5" s="51">
        <v>1</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5" customHeight="1">
      <c r="A6" s="16" t="str">
        <f ca="1">+Equipos!B3</f>
        <v>South Africa</v>
      </c>
      <c r="B6" s="16"/>
      <c r="C6" s="16"/>
      <c r="D6" s="16" t="str">
        <f t="shared" si="0"/>
        <v>Local</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30"/>
      <c r="X6" s="24">
        <f ca="1">Horarios!C6</f>
        <v>46191.75</v>
      </c>
      <c r="Y6" s="25">
        <f ca="1">Horarios!C6</f>
        <v>46191.75</v>
      </c>
      <c r="Z6" s="26" t="str">
        <f>Idiomas!D62</f>
        <v>R2</v>
      </c>
      <c r="AA6" s="27" t="str">
        <f ca="1">A8</f>
        <v>Czech Republic</v>
      </c>
      <c r="AB6" s="49" t="e" cm="1" vm="4">
        <f t="array" aca="1" ref="AB6" ca="1">Ver_flag_local</f>
        <v>#VALUE!</v>
      </c>
      <c r="AC6" s="50">
        <v>3</v>
      </c>
      <c r="AD6" s="51">
        <v>1</v>
      </c>
      <c r="AE6" s="595" t="e" cm="1" vm="2">
        <f t="array" aca="1" ref="AE6" ca="1">Ver_flag_visit</f>
        <v>#VALUE!</v>
      </c>
      <c r="AF6" s="32" t="str">
        <f ca="1">A6</f>
        <v>South Africa</v>
      </c>
      <c r="AG6" s="323">
        <f t="shared" si="13"/>
        <v>1</v>
      </c>
      <c r="AH6" s="195">
        <v>25</v>
      </c>
      <c r="AI6" s="181" t="str">
        <f>AJ6&amp;$B$4</f>
        <v>1A</v>
      </c>
      <c r="AJ6" s="40">
        <v>1</v>
      </c>
      <c r="AK6" s="597" t="e" cm="1" vm="1">
        <f t="array" aca="1" ref="AK6" ca="1">Ver_flag_visit</f>
        <v>#VALUE!</v>
      </c>
      <c r="AL6" s="34" t="str">
        <f ca="1">IFERROR(INDEX($BD$6:$BD$53,MATCH(AI6,$BN$6:$BN$53,0)),"")</f>
        <v>Mexico</v>
      </c>
      <c r="AM6" s="35">
        <f t="shared" ref="AM6:AT9" ca="1" si="15">INDEX($BE$6:$BN$53,MATCH($AL6,$BD$6:$BD$53,0),MATCH(AM$5,$BE$5:$BN$5,0))</f>
        <v>9</v>
      </c>
      <c r="AN6" s="36">
        <f t="shared" ca="1" si="15"/>
        <v>3</v>
      </c>
      <c r="AO6" s="36">
        <f t="shared" ca="1" si="15"/>
        <v>3</v>
      </c>
      <c r="AP6" s="36">
        <f t="shared" ca="1" si="15"/>
        <v>0</v>
      </c>
      <c r="AQ6" s="36">
        <f t="shared" ca="1" si="15"/>
        <v>0</v>
      </c>
      <c r="AR6" s="36">
        <f t="shared" ca="1" si="15"/>
        <v>7</v>
      </c>
      <c r="AS6" s="36">
        <f t="shared" ca="1" si="15"/>
        <v>2</v>
      </c>
      <c r="AT6" s="41">
        <f t="shared" ca="1" si="15"/>
        <v>5</v>
      </c>
      <c r="AU6" s="330">
        <f ca="1">INDEX($DL$6:$DL$53,MATCH(AI6,$DP$6:$DP$53,0))</f>
        <v>1</v>
      </c>
      <c r="AV6" s="182" t="str">
        <f ca="1">INDEX($BD$6:$BD$53,MATCH(AI6,$BM$6:$BM$53,0))</f>
        <v>Mexico</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9</v>
      </c>
      <c r="BF6" s="16">
        <f ca="1">+BG6+BH6+BI6</f>
        <v>3</v>
      </c>
      <c r="BG6" s="16">
        <f t="shared" ref="BG6:BG53" ca="1" si="17">+COUNTIFS(FGLocal,BD6,Ganador,"Local")+COUNTIFS(FGVisitante,BD6,Ganador,"Visitante")</f>
        <v>3</v>
      </c>
      <c r="BH6" s="16">
        <f t="shared" ref="BH6:BH53" ca="1" si="18">+COUNTIFS(FGLocal,BD6,Ganador,"Empate")+COUNTIFS(FGVisitante,BD6,Ganador,"Empate")</f>
        <v>0</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7</v>
      </c>
      <c r="BK6" s="16">
        <f t="shared" ref="BK6:BK53" ca="1" si="21">+SUMIFS(FG_GolesLocal,FGVisitante,BD6,Ganador,"&lt;&gt;"&amp;"Pendiente",FG_GolesLocal,"&lt;&gt;"&amp;"",FG_GolesVisitante,"&lt;&gt;"&amp;"")+SUMIFS(FG_GolesVisitante,FGLocal,BD6,Ganador,"&lt;&gt;"&amp;"Pendiente",FG_GolesLocal,"&lt;&gt;"&amp;"",FG_GolesVisitante,"&lt;&gt;"&amp;"")</f>
        <v>2</v>
      </c>
      <c r="BL6" s="16">
        <f ca="1">+BJ6-BK6</f>
        <v>5</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9</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657</v>
      </c>
      <c r="DQ6" s="16" t="str">
        <f ca="1">INDEX($BD$6:$BD$53,MATCH(DP6,$BM$6:$BM$53,0))</f>
        <v>Mexico</v>
      </c>
    </row>
    <row r="7" spans="1:121" ht="15.95" customHeight="1">
      <c r="A7" s="16" t="str">
        <f ca="1">+Equipos!B4</f>
        <v>South Korea</v>
      </c>
      <c r="B7" s="16"/>
      <c r="C7" s="16"/>
      <c r="D7" s="16" t="str">
        <f t="shared" si="0"/>
        <v>Local</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30"/>
      <c r="X7" s="24">
        <f ca="1">Horarios!C7</f>
        <v>46192.125</v>
      </c>
      <c r="Y7" s="25">
        <f ca="1">Horarios!C7</f>
        <v>46192.125</v>
      </c>
      <c r="Z7" s="26" t="str">
        <f>$Z$6</f>
        <v>R2</v>
      </c>
      <c r="AA7" s="27" t="str">
        <f ca="1">A5</f>
        <v>Mexico</v>
      </c>
      <c r="AB7" s="49" t="e" cm="1" vm="1">
        <f t="array" aca="1" ref="AB7" ca="1">Ver_flag_local</f>
        <v>#VALUE!</v>
      </c>
      <c r="AC7" s="50">
        <v>3</v>
      </c>
      <c r="AD7" s="51">
        <v>0</v>
      </c>
      <c r="AE7" s="595" t="e" cm="1" vm="3">
        <f t="array" aca="1" ref="AE7" ca="1">Ver_flag_visit</f>
        <v>#VALUE!</v>
      </c>
      <c r="AF7" s="32" t="str">
        <f ca="1">A7</f>
        <v>South Korea</v>
      </c>
      <c r="AG7" s="323">
        <f t="shared" si="13"/>
        <v>1</v>
      </c>
      <c r="AH7" s="195">
        <v>28</v>
      </c>
      <c r="AI7" s="181" t="str">
        <f>AJ7&amp;$B$4</f>
        <v>2A</v>
      </c>
      <c r="AJ7" s="42">
        <v>2</v>
      </c>
      <c r="AK7" s="598" t="e" cm="1" vm="4">
        <f t="array" aca="1" ref="AK7" ca="1">Ver_flag_visit</f>
        <v>#VALUE!</v>
      </c>
      <c r="AL7" s="37" t="str">
        <f ca="1">IFERROR(INDEX($BD$6:$BD$53,MATCH(AI7,$BN$6:$BN$53,0)),"")</f>
        <v>Czech Republic</v>
      </c>
      <c r="AM7" s="38">
        <f t="shared" ca="1" si="15"/>
        <v>4</v>
      </c>
      <c r="AN7" s="39">
        <f t="shared" ca="1" si="15"/>
        <v>3</v>
      </c>
      <c r="AO7" s="39">
        <f t="shared" ca="1" si="15"/>
        <v>1</v>
      </c>
      <c r="AP7" s="39">
        <f t="shared" ca="1" si="15"/>
        <v>1</v>
      </c>
      <c r="AQ7" s="39">
        <f t="shared" ca="1" si="15"/>
        <v>1</v>
      </c>
      <c r="AR7" s="39">
        <f t="shared" ca="1" si="15"/>
        <v>5</v>
      </c>
      <c r="AS7" s="39">
        <f t="shared" ca="1" si="15"/>
        <v>4</v>
      </c>
      <c r="AT7" s="43">
        <f t="shared" ca="1" si="15"/>
        <v>1</v>
      </c>
      <c r="AU7" s="330">
        <f ca="1">INDEX($DL$6:$DL$53,MATCH(AI7,$DP$6:$DP$53,0))</f>
        <v>1</v>
      </c>
      <c r="AV7" s="182" t="str">
        <f ca="1">INDEX($BD$6:$BD$53,MATCH(AI7,$BM$6:$BM$53,0))</f>
        <v>Czech Republic</v>
      </c>
      <c r="AW7" s="210"/>
      <c r="AX7" s="171"/>
      <c r="AY7" s="203" t="str">
        <f ca="1">+A6</f>
        <v>South Africa</v>
      </c>
      <c r="AZ7" s="204"/>
      <c r="BA7" s="176"/>
      <c r="BC7" s="16" t="str">
        <f ca="1">+INDEX(T_Equipos[Grupo],MATCH(WORLDCUP!BD7,T_Equipos[NombreEquipo],0))</f>
        <v>A</v>
      </c>
      <c r="BD7" s="16" t="str">
        <f ca="1">+Equipos!B3</f>
        <v>South Africa</v>
      </c>
      <c r="BE7" s="16">
        <f t="shared" ca="1" si="16"/>
        <v>1</v>
      </c>
      <c r="BF7" s="16">
        <f t="shared" ref="BF7:BF53" ca="1" si="41">+BG7+BH7+BI7</f>
        <v>3</v>
      </c>
      <c r="BG7" s="16">
        <f t="shared" ca="1" si="17"/>
        <v>0</v>
      </c>
      <c r="BH7" s="16">
        <f t="shared" ca="1" si="18"/>
        <v>1</v>
      </c>
      <c r="BI7" s="16">
        <f t="shared" ca="1" si="19"/>
        <v>2</v>
      </c>
      <c r="BJ7" s="16">
        <f t="shared" ca="1" si="20"/>
        <v>2</v>
      </c>
      <c r="BK7" s="16">
        <f t="shared" ca="1" si="21"/>
        <v>5</v>
      </c>
      <c r="BL7" s="16">
        <f t="shared" ref="BL7:BL53" ca="1" si="42">+BJ7-BK7</f>
        <v>-3</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1</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658</v>
      </c>
      <c r="DQ7" s="16" t="str">
        <f t="shared" ref="DQ7:DQ53" ca="1" si="47">INDEX($BD$6:$BD$53,MATCH(DP7,$BM$6:$BM$53,0))</f>
        <v>Czech Republic</v>
      </c>
    </row>
    <row r="8" spans="1:121" ht="15.95" customHeight="1">
      <c r="A8" s="16" t="str">
        <f ca="1">+Equipos!B5</f>
        <v>Czech Republic</v>
      </c>
      <c r="B8" s="16"/>
      <c r="C8" s="16"/>
      <c r="D8" s="16" t="str">
        <f t="shared" si="0"/>
        <v>Visitante</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30"/>
      <c r="X8" s="24">
        <f ca="1">Horarios!C8</f>
        <v>46198.125</v>
      </c>
      <c r="Y8" s="25">
        <f ca="1">Horarios!C8</f>
        <v>46198.125</v>
      </c>
      <c r="Z8" s="26" t="str">
        <f>Idiomas!D63</f>
        <v>R3</v>
      </c>
      <c r="AA8" s="27" t="str">
        <f ca="1">A8</f>
        <v>Czech Republic</v>
      </c>
      <c r="AB8" s="49" t="e" cm="1" vm="4">
        <f t="array" aca="1" ref="AB8" ca="1">Ver_flag_local</f>
        <v>#VALUE!</v>
      </c>
      <c r="AC8" s="50">
        <v>1</v>
      </c>
      <c r="AD8" s="51">
        <v>2</v>
      </c>
      <c r="AE8" s="595" t="e" cm="1" vm="1">
        <f t="array" aca="1" ref="AE8" ca="1">Ver_flag_visit</f>
        <v>#VALUE!</v>
      </c>
      <c r="AF8" s="32" t="str">
        <f ca="1">A5</f>
        <v>Mexico</v>
      </c>
      <c r="AG8" s="323">
        <f t="shared" si="13"/>
        <v>1</v>
      </c>
      <c r="AH8" s="195">
        <v>53</v>
      </c>
      <c r="AI8" s="181" t="str">
        <f>AJ8&amp;$B$4</f>
        <v>3A</v>
      </c>
      <c r="AJ8" s="42">
        <v>3</v>
      </c>
      <c r="AK8" s="598" t="e" cm="1" vm="3">
        <f t="array" aca="1" ref="AK8" ca="1">Ver_flag_visit</f>
        <v>#VALUE!</v>
      </c>
      <c r="AL8" s="37" t="str">
        <f ca="1">IFERROR(INDEX($BD$6:$BD$53,MATCH(AI8,$BN$6:$BN$53,0)),"")</f>
        <v>South Korea</v>
      </c>
      <c r="AM8" s="38">
        <f t="shared" ca="1" si="15"/>
        <v>2</v>
      </c>
      <c r="AN8" s="39">
        <f t="shared" ca="1" si="15"/>
        <v>3</v>
      </c>
      <c r="AO8" s="39">
        <f t="shared" ca="1" si="15"/>
        <v>0</v>
      </c>
      <c r="AP8" s="39">
        <f t="shared" ca="1" si="15"/>
        <v>2</v>
      </c>
      <c r="AQ8" s="39">
        <f t="shared" ca="1" si="15"/>
        <v>1</v>
      </c>
      <c r="AR8" s="39">
        <f t="shared" ca="1" si="15"/>
        <v>1</v>
      </c>
      <c r="AS8" s="39">
        <f t="shared" ca="1" si="15"/>
        <v>4</v>
      </c>
      <c r="AT8" s="43">
        <f t="shared" ca="1" si="15"/>
        <v>-3</v>
      </c>
      <c r="AU8" s="330">
        <f ca="1">INDEX($DL$6:$DL$53,MATCH(AI8,$DP$6:$DP$53,0))</f>
        <v>1</v>
      </c>
      <c r="AV8" s="182" t="str">
        <f ca="1">INDEX($BD$6:$BD$53,MATCH(AI8,$BM$6:$BM$53,0))</f>
        <v>South Korea</v>
      </c>
      <c r="AW8" s="210"/>
      <c r="AX8" s="171"/>
      <c r="AY8" s="201" t="str">
        <f ca="1">+A7</f>
        <v>South Korea</v>
      </c>
      <c r="AZ8" s="202"/>
      <c r="BA8" s="176"/>
      <c r="BC8" s="16" t="str">
        <f ca="1">+INDEX(T_Equipos[Grupo],MATCH(WORLDCUP!BD8,T_Equipos[NombreEquipo],0))</f>
        <v>A</v>
      </c>
      <c r="BD8" s="16" t="str">
        <f ca="1">+Equipos!B4</f>
        <v>South Korea</v>
      </c>
      <c r="BE8" s="16">
        <f t="shared" ca="1" si="16"/>
        <v>2</v>
      </c>
      <c r="BF8" s="16">
        <f t="shared" ca="1" si="41"/>
        <v>3</v>
      </c>
      <c r="BG8" s="16">
        <f t="shared" ca="1" si="17"/>
        <v>0</v>
      </c>
      <c r="BH8" s="16">
        <f t="shared" ca="1" si="18"/>
        <v>2</v>
      </c>
      <c r="BI8" s="16">
        <f t="shared" ca="1" si="19"/>
        <v>1</v>
      </c>
      <c r="BJ8" s="16">
        <f t="shared" ca="1" si="20"/>
        <v>1</v>
      </c>
      <c r="BK8" s="16">
        <f t="shared" ca="1" si="21"/>
        <v>4</v>
      </c>
      <c r="BL8" s="16">
        <f t="shared" ca="1" si="42"/>
        <v>-3</v>
      </c>
      <c r="BM8" s="16" t="str">
        <f t="shared" ca="1" si="22"/>
        <v>3A</v>
      </c>
      <c r="BN8" s="16" t="str">
        <f t="shared" ca="1" si="23"/>
        <v>3A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2</v>
      </c>
      <c r="BS8" s="16">
        <f ca="1">BP8+COUNTIFS($BQ$6:$BQ$53,BQ8,$BR$6:BR$53,"&gt;"&amp;BR8,$BC$6:$BC$53,INDEX(T_Equipos[Grupo],MATCH(BD8,T_Equipos[NombreEquipo],0)))</f>
        <v>3</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3</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3</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3</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3</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3</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3</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3</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3</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3</v>
      </c>
      <c r="DE8" s="16"/>
      <c r="DF8" s="16">
        <f t="shared" ca="1" si="45"/>
        <v>3</v>
      </c>
      <c r="DG8" s="16" t="str">
        <f ca="1">IF(DB8="-","-",COUNTIFS(DF$6:DF$53,"&lt;"&amp;DF8,$BC$6:$BC$53,INDEX(T_Equipos[Grupo],MATCH(BD8,T_Equipos[NombreEquipo],0))))</f>
        <v>-</v>
      </c>
      <c r="DH8" s="16">
        <f ca="1">DA8+COUNTIFS(DB$6:DB$53,DB8,DG$6:DG$53,"&lt;"&amp;DG8,$BC$6:$BC$53,INDEX(T_Equipos[Grupo],MATCH(BD8,T_Equipos[NombreEquipo],0)))</f>
        <v>3</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South Korea</v>
      </c>
    </row>
    <row r="9" spans="1:121" ht="15.95" customHeight="1" thickBot="1">
      <c r="A9" s="16"/>
      <c r="B9" s="16"/>
      <c r="C9" s="16"/>
      <c r="D9" s="16" t="str">
        <f t="shared" si="0"/>
        <v>Empate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31"/>
      <c r="X9" s="28">
        <f ca="1">Horarios!C9</f>
        <v>46198.125</v>
      </c>
      <c r="Y9" s="29">
        <f ca="1">Horarios!C9</f>
        <v>46198.125</v>
      </c>
      <c r="Z9" s="30" t="str">
        <f>$Z$8</f>
        <v>R3</v>
      </c>
      <c r="AA9" s="31" t="str">
        <f ca="1">A6</f>
        <v>South Africa</v>
      </c>
      <c r="AB9" s="52" t="e" cm="1" vm="2">
        <f t="array" aca="1" ref="AB9" ca="1">Ver_flag_local</f>
        <v>#VALUE!</v>
      </c>
      <c r="AC9" s="53">
        <v>0</v>
      </c>
      <c r="AD9" s="54">
        <v>0</v>
      </c>
      <c r="AE9" s="596" t="e" cm="1" vm="3">
        <f t="array" aca="1" ref="AE9" ca="1">Ver_flag_visit</f>
        <v>#VALUE!</v>
      </c>
      <c r="AF9" s="33" t="str">
        <f ca="1">A7</f>
        <v>South Korea</v>
      </c>
      <c r="AG9" s="323">
        <f t="shared" si="13"/>
        <v>1</v>
      </c>
      <c r="AH9" s="195">
        <v>54</v>
      </c>
      <c r="AI9" s="181" t="str">
        <f>AJ9&amp;$B$4</f>
        <v>4A</v>
      </c>
      <c r="AJ9" s="44">
        <v>4</v>
      </c>
      <c r="AK9" s="599" t="e" cm="1" vm="2">
        <f t="array" aca="1" ref="AK9" ca="1">Ver_flag_visit</f>
        <v>#VALUE!</v>
      </c>
      <c r="AL9" s="45" t="str">
        <f ca="1">IFERROR(INDEX($BD$6:$BD$53,MATCH(AI9,$BN$6:$BN$53,0)),"")</f>
        <v>South Africa</v>
      </c>
      <c r="AM9" s="46">
        <f t="shared" ca="1" si="15"/>
        <v>1</v>
      </c>
      <c r="AN9" s="47">
        <f t="shared" ca="1" si="15"/>
        <v>3</v>
      </c>
      <c r="AO9" s="47">
        <f t="shared" ca="1" si="15"/>
        <v>0</v>
      </c>
      <c r="AP9" s="47">
        <f t="shared" ca="1" si="15"/>
        <v>1</v>
      </c>
      <c r="AQ9" s="47">
        <f t="shared" ca="1" si="15"/>
        <v>2</v>
      </c>
      <c r="AR9" s="47">
        <f t="shared" ca="1" si="15"/>
        <v>2</v>
      </c>
      <c r="AS9" s="47">
        <f t="shared" ca="1" si="15"/>
        <v>5</v>
      </c>
      <c r="AT9" s="48">
        <f t="shared" ca="1" si="15"/>
        <v>-3</v>
      </c>
      <c r="AU9" s="330">
        <f ca="1">INDEX($DL$6:$DL$53,MATCH(AI9,$DP$6:$DP$53,0))</f>
        <v>1</v>
      </c>
      <c r="AV9" s="182" t="str">
        <f ca="1">INDEX($BD$6:$BD$53,MATCH(AI9,$BM$6:$BM$53,0))</f>
        <v>South Africa</v>
      </c>
      <c r="AW9" s="210"/>
      <c r="AX9" s="171"/>
      <c r="AY9" s="205" t="str">
        <f ca="1">+A8</f>
        <v>Czech Republic</v>
      </c>
      <c r="AZ9" s="206"/>
      <c r="BA9" s="176"/>
      <c r="BC9" s="16" t="str">
        <f ca="1">+INDEX(T_Equipos[Grupo],MATCH(WORLDCUP!BD9,T_Equipos[NombreEquipo],0))</f>
        <v>A</v>
      </c>
      <c r="BD9" s="16" t="str">
        <f ca="1">+Equipos!B5</f>
        <v>Czech Republic</v>
      </c>
      <c r="BE9" s="16">
        <f t="shared" ca="1" si="16"/>
        <v>4</v>
      </c>
      <c r="BF9" s="16">
        <f t="shared" ca="1" si="41"/>
        <v>3</v>
      </c>
      <c r="BG9" s="16">
        <f t="shared" ca="1" si="17"/>
        <v>1</v>
      </c>
      <c r="BH9" s="16">
        <f t="shared" ca="1" si="18"/>
        <v>1</v>
      </c>
      <c r="BI9" s="16">
        <f t="shared" ca="1" si="19"/>
        <v>1</v>
      </c>
      <c r="BJ9" s="16">
        <f t="shared" ca="1" si="20"/>
        <v>5</v>
      </c>
      <c r="BK9" s="16">
        <f t="shared" ca="1" si="21"/>
        <v>4</v>
      </c>
      <c r="BL9" s="16">
        <f t="shared" ca="1" si="42"/>
        <v>1</v>
      </c>
      <c r="BM9" s="16" t="str">
        <f t="shared" ca="1" si="22"/>
        <v>2A</v>
      </c>
      <c r="BN9" s="16" t="str">
        <f t="shared" ca="1" si="23"/>
        <v>2A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4</v>
      </c>
      <c r="BS9" s="16">
        <f ca="1">BP9+COUNTIFS($BQ$6:$BQ$53,BQ9,$BR$6:BR$53,"&gt;"&amp;BR9,$BC$6:$BC$53,INDEX(T_Equipos[Grupo],MATCH(BD9,T_Equipos[NombreEquipo],0)))</f>
        <v>2</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2</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2</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2</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2</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2</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2</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2</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2</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2</v>
      </c>
      <c r="DE9" s="16"/>
      <c r="DF9" s="16">
        <f t="shared" ca="1" si="45"/>
        <v>2</v>
      </c>
      <c r="DG9" s="16" t="str">
        <f ca="1">IF(DB9="-","-",COUNTIFS(DF$6:DF$53,"&lt;"&amp;DF9,$BC$6:$BC$53,INDEX(T_Equipos[Grupo],MATCH(BD9,T_Equipos[NombreEquipo],0))))</f>
        <v>-</v>
      </c>
      <c r="DH9" s="16">
        <f ca="1">DA9+COUNTIFS(DB$6:DB$53,DB9,DG$6:DG$53,"&lt;"&amp;DG9,$BC$6:$BC$53,INDEX(T_Equipos[Grupo],MATCH(BD9,T_Equipos[NombreEquipo],0)))</f>
        <v>2</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South Africa</v>
      </c>
    </row>
    <row r="10" spans="1:121" ht="15.95"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6</v>
      </c>
      <c r="BF10" s="16">
        <f t="shared" ca="1" si="41"/>
        <v>3</v>
      </c>
      <c r="BG10" s="16">
        <f t="shared" ca="1" si="17"/>
        <v>2</v>
      </c>
      <c r="BH10" s="16">
        <f t="shared" ca="1" si="18"/>
        <v>0</v>
      </c>
      <c r="BI10" s="16">
        <f t="shared" ca="1" si="19"/>
        <v>1</v>
      </c>
      <c r="BJ10" s="16">
        <f t="shared" ca="1" si="20"/>
        <v>4</v>
      </c>
      <c r="BK10" s="16">
        <f t="shared" ca="1" si="21"/>
        <v>1</v>
      </c>
      <c r="BL10" s="16">
        <f t="shared" ca="1" si="42"/>
        <v>3</v>
      </c>
      <c r="BM10" s="16" t="str">
        <f t="shared" ca="1" si="22"/>
        <v>2B</v>
      </c>
      <c r="BN10" s="16" t="str">
        <f t="shared" ca="1" si="23"/>
        <v>2B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6</v>
      </c>
      <c r="BS10" s="16">
        <f ca="1">BP10+COUNTIFS($BQ$6:$BQ$53,BQ10,$BR$6:BR$53,"&gt;"&amp;BR10,$BC$6:$BC$53,INDEX(T_Equipos[Grupo],MATCH(BD10,T_Equipos[NombreEquipo],0)))</f>
        <v>2</v>
      </c>
      <c r="BT10" s="16" t="str">
        <f ca="1">IF(COUNTIFS($BS$6:$BS$53,BS10,$BC$6:$BC$53,INDEX(T_Equipos[Grupo],MATCH(BD10,T_Equipos[NombreEquipo],0)))=1,"-","P."&amp;BS10&amp;" ("&amp;COUNTIFS($BS$6:$BS$53,BS10,$BC$6:$BC$53,INDEX(T_Equipos[Grupo],MATCH(BD10,T_Equipos[NombreEquipo],0)))&amp;")")</f>
        <v>-</v>
      </c>
      <c r="BU10" s="16" t="str">
        <f t="shared" ca="1" si="24"/>
        <v>-</v>
      </c>
      <c r="BV10" s="16" t="str">
        <f t="shared" ca="1" si="25"/>
        <v>-</v>
      </c>
      <c r="BW10" s="16" t="str">
        <f t="shared" ca="1" si="26"/>
        <v>-</v>
      </c>
      <c r="BX10" s="16" t="str">
        <f t="shared" ref="BX10:BX53" ca="1" si="48">IF($BT10="-","-",BU10*3+BV10)</f>
        <v>-</v>
      </c>
      <c r="BY10" s="16">
        <f ca="1">BS10+COUNTIFS($BT$6:$BT$53,BT10,$BX$6:BX$53,"&gt;"&amp;BX10,$BC$6:$BC$53,INDEX(T_Equipos[Grupo],MATCH(BD10,T_Equipos[NombreEquipo],0)))</f>
        <v>2</v>
      </c>
      <c r="BZ10" s="16" t="str">
        <f ca="1">IF(COUNTIFS($BY$6:$BY$53,BY10,$BC$6:$BC$53,INDEX(T_Equipos[Grupo],MATCH(BD10,T_Equipos[NombreEquipo],0)))=1,"-","P."&amp;BY10&amp;" ("&amp;COUNTIFS($BY$6:$BY$53,BY10,$BC$6:$BC$53,INDEX(T_Equipos[Grupo],MATCH(BD10,T_Equipos[NombreEquipo],0)))&amp;")")</f>
        <v>-</v>
      </c>
      <c r="CA10" s="16" t="str">
        <f t="shared" ca="1" si="27"/>
        <v>-</v>
      </c>
      <c r="CB10" s="16" t="str">
        <f t="shared" ca="1" si="28"/>
        <v>-</v>
      </c>
      <c r="CC10" s="16" t="str">
        <f t="shared" ref="CC10:CC53" ca="1" si="49">IF($BZ10="-","-",CA10-CB10)</f>
        <v>-</v>
      </c>
      <c r="CD10" s="16">
        <f ca="1">BY10+COUNTIFS($BZ$6:$BZ$53,BZ10,$CC$6:CC$53,"&gt;"&amp;CC10,$BC$6:$BC$53,INDEX(T_Equipos[Grupo],MATCH(BD10,T_Equipos[NombreEquipo],0)))</f>
        <v>2</v>
      </c>
      <c r="CE10" s="16" t="str">
        <f ca="1">IF(COUNTIFS($CD$6:$CD$53,CD10,$BC$6:$BC$53,INDEX(T_Equipos[Grupo],MATCH(BD10,T_Equipos[NombreEquipo],0)))=1,"-","P."&amp;CD10&amp;" ("&amp;COUNTIFS($CD$6:$CD$53,CD10,$BC$6:$BC$53,INDEX(T_Equipos[Grupo],MATCH(BD10,T_Equipos[NombreEquipo],0)))&amp;")")</f>
        <v>-</v>
      </c>
      <c r="CF10" s="16" t="str">
        <f t="shared" ca="1" si="29"/>
        <v>-</v>
      </c>
      <c r="CG10" s="16">
        <f ca="1">CD10+COUNTIFS($CE$6:$CE$53,CE10,$CF$6:CF$53,"&gt;"&amp;CF10,$BC$6:$BC$53,INDEX(T_Equipos[Grupo],MATCH(BD10,T_Equipos[NombreEquipo],0)))</f>
        <v>2</v>
      </c>
      <c r="CH10" s="16" t="str">
        <f ca="1">IF(COUNTIFS($CG$6:$CG$53,CG10,$BC$6:$BC$53,INDEX(T_Equipos[Grupo],MATCH(BD10,T_Equipos[NombreEquipo],0)))=1,"-","P."&amp;CG10&amp;" ("&amp;COUNTIFS($CG$6:$CG$53,CG10,$BC$6:$BC$53,INDEX(T_Equipos[Grupo],MATCH(BD10,T_Equipos[NombreEquipo],0)))&amp;")")</f>
        <v>-</v>
      </c>
      <c r="CI10" s="16" t="str">
        <f t="shared" ca="1" si="30"/>
        <v>-</v>
      </c>
      <c r="CJ10" s="16" t="str">
        <f t="shared" ca="1" si="31"/>
        <v>-</v>
      </c>
      <c r="CK10" s="16" t="str">
        <f t="shared" ca="1" si="32"/>
        <v>-</v>
      </c>
      <c r="CL10" s="16" t="str">
        <f t="shared" ref="CL10:CL53" ca="1" si="50">IF($CH10="-","-",CI10*3+CJ10)</f>
        <v>-</v>
      </c>
      <c r="CM10" s="16">
        <f ca="1">CG10+COUNTIFS($CH$6:$CH$53,CH10,$CL$6:CL$53,"&gt;"&amp;CL10,$BC$6:$BC$53,INDEX(T_Equipos[Grupo],MATCH(BD10,T_Equipos[NombreEquipo],0)))</f>
        <v>2</v>
      </c>
      <c r="CN10" s="16" t="str">
        <f ca="1">IF(COUNTIFS($CM$6:$CM$53,CM10,$BC$6:$BC$53,INDEX(T_Equipos[Grupo],MATCH(BD10,T_Equipos[NombreEquipo],0)))=1,"-","P."&amp;CM10&amp;" ("&amp;COUNTIFS($CM$6:$CM$53,CM10,$BC$6:$BC$53,INDEX(T_Equipos[Grupo],MATCH(BD10,T_Equipos[NombreEquipo],0)))&amp;")")</f>
        <v>-</v>
      </c>
      <c r="CO10" s="16" t="str">
        <f t="shared" ca="1" si="33"/>
        <v>-</v>
      </c>
      <c r="CP10" s="16" t="str">
        <f t="shared" ca="1" si="34"/>
        <v>-</v>
      </c>
      <c r="CQ10" s="16" t="str">
        <f t="shared" ref="CQ10:CQ53" ca="1" si="51">IF($CN10="-","-",CO10-CP10)</f>
        <v>-</v>
      </c>
      <c r="CR10" s="16">
        <f ca="1">CM10+COUNTIFS($CN$6:$CN$53,CN10,$CQ$6:CQ$53,"&gt;"&amp;CQ10,$BC$6:$BC$53,INDEX(T_Equipos[Grupo],MATCH(BD10,T_Equipos[NombreEquipo],0)))</f>
        <v>2</v>
      </c>
      <c r="CS10" s="16" t="str">
        <f ca="1">IF(COUNTIFS($CR$6:$CR$53,CR10,$BC$6:$BC$53,INDEX(T_Equipos[Grupo],MATCH(BD10,T_Equipos[NombreEquipo],0)))=1,"-","P."&amp;CR10&amp;" ("&amp;COUNTIFS($CR$6:$CR$53,CR10,$BC$6:$BC$53,INDEX(T_Equipos[Grupo],MATCH(BD10,T_Equipos[NombreEquipo],0)))&amp;")")</f>
        <v>-</v>
      </c>
      <c r="CT10" s="16" t="str">
        <f t="shared" ca="1" si="35"/>
        <v>-</v>
      </c>
      <c r="CU10" s="16">
        <f ca="1">CR10+COUNTIFS($CS$6:$CS$53,CS10,$CT$6:CT$53,"&gt;"&amp;CT10,$BC$6:$BC$53,INDEX(T_Equipos[Grupo],MATCH(BD10,T_Equipos[NombreEquipo],0)))</f>
        <v>2</v>
      </c>
      <c r="CV10" s="16" t="str">
        <f ca="1">IF(COUNTIFS($CU$6:$CU$53,CU10,$BC$6:$BC$53,INDEX(T_Equipos[Grupo],MATCH(BD10,T_Equipos[NombreEquipo],0)))=1,"-","P."&amp;CU10&amp;" ("&amp;COUNTIFS($CU$6:$CU$53,CU10,$BC$6:$BC$53,INDEX(T_Equipos[Grupo],MATCH(BD10,T_Equipos[NombreEquipo],0)))&amp;")")</f>
        <v>-</v>
      </c>
      <c r="CW10" s="16" t="str">
        <f t="shared" ca="1" si="36"/>
        <v>-</v>
      </c>
      <c r="CX10" s="16">
        <f ca="1">CU10+COUNTIFS($CV$6:$CV$53,CV10,$CW$6:CW$53,"&gt;"&amp;CW10,$BC$6:$BC$53,INDEX(T_Equipos[Grupo],MATCH(BD10,T_Equipos[NombreEquipo],0)))</f>
        <v>2</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2</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2</v>
      </c>
      <c r="DE10" s="16"/>
      <c r="DF10" s="16">
        <f t="shared" ref="DF10:DF53" ca="1" si="52">IF(OR(INDEX($AW$6:$AW$97,MATCH($BD10,$AV$6:$AV$97,0))="",DB10="-"),DD10,INDEX($AW$6:$AW$97,MATCH($BD10,$AV$6:$AV$97,0))+DD10/1000)</f>
        <v>2</v>
      </c>
      <c r="DG10" s="16" t="str">
        <f ca="1">IF(DB10="-","-",COUNTIFS(DF$6:DF$53,"&lt;"&amp;DF10,$BC$6:$BC$53,INDEX(T_Equipos[Grupo],MATCH(BD10,T_Equipos[NombreEquipo],0))))</f>
        <v>-</v>
      </c>
      <c r="DH10" s="16">
        <f ca="1">DA10+COUNTIFS(DB$6:DB$53,DB10,DG$6:DG$53,"&lt;"&amp;DG10,$BC$6:$BC$53,INDEX(T_Equipos[Grupo],MATCH(BD10,T_Equipos[NombreEquipo],0)))</f>
        <v>2</v>
      </c>
      <c r="DI10" s="16"/>
      <c r="DJ10" s="16">
        <f t="shared" ca="1" si="38"/>
        <v>1</v>
      </c>
      <c r="DK10" s="16">
        <f t="shared" ca="1" si="39"/>
        <v>12</v>
      </c>
      <c r="DL10" s="16">
        <f t="shared" ca="1" si="40"/>
        <v>1</v>
      </c>
      <c r="DM10" s="16" t="str">
        <f t="shared" ca="1" si="46"/>
        <v>1.1</v>
      </c>
      <c r="DN10" s="16" cm="1">
        <f t="array" aca="1" ref="DN10" ca="1">OFFSET(Horarios!$P$3,DJ10-1,0,DL10,1)</f>
        <v>1</v>
      </c>
      <c r="DO10" s="16"/>
      <c r="DP10" s="16" t="s">
        <v>660</v>
      </c>
      <c r="DQ10" s="16" t="str">
        <f t="shared" ca="1" si="47"/>
        <v>Switzerland</v>
      </c>
    </row>
    <row r="11" spans="1:121" ht="15.9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3</v>
      </c>
      <c r="BF11" s="16">
        <f t="shared" ca="1" si="41"/>
        <v>3</v>
      </c>
      <c r="BG11" s="16">
        <f t="shared" ca="1" si="17"/>
        <v>1</v>
      </c>
      <c r="BH11" s="16">
        <f t="shared" ca="1" si="18"/>
        <v>0</v>
      </c>
      <c r="BI11" s="16">
        <f t="shared" ca="1" si="19"/>
        <v>2</v>
      </c>
      <c r="BJ11" s="16">
        <f t="shared" ca="1" si="20"/>
        <v>2</v>
      </c>
      <c r="BK11" s="16">
        <f t="shared" ca="1" si="21"/>
        <v>3</v>
      </c>
      <c r="BL11" s="16">
        <f t="shared" ca="1" si="42"/>
        <v>-1</v>
      </c>
      <c r="BM11" s="16" t="str">
        <f t="shared" ca="1" si="22"/>
        <v>3B</v>
      </c>
      <c r="BN11" s="16" t="str">
        <f t="shared" ca="1" si="23"/>
        <v>3B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3</v>
      </c>
      <c r="BS11" s="16">
        <f ca="1">BP11+COUNTIFS($BQ$6:$BQ$53,BQ11,$BR$6:BR$53,"&gt;"&amp;BR11,$BC$6:$BC$53,INDEX(T_Equipos[Grupo],MATCH(BD11,T_Equipos[NombreEquipo],0)))</f>
        <v>3</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3</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3</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3</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3</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3</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3</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3</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3</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3</v>
      </c>
      <c r="DE11" s="16"/>
      <c r="DF11" s="16">
        <f t="shared" ca="1" si="52"/>
        <v>3</v>
      </c>
      <c r="DG11" s="16" t="str">
        <f ca="1">IF(DB11="-","-",COUNTIFS(DF$6:DF$53,"&lt;"&amp;DF11,$BC$6:$BC$53,INDEX(T_Equipos[Grupo],MATCH(BD11,T_Equipos[NombreEquipo],0))))</f>
        <v>-</v>
      </c>
      <c r="DH11" s="16">
        <f ca="1">DA11+COUNTIFS(DB$6:DB$53,DB11,DG$6:DG$53,"&lt;"&amp;DG11,$BC$6:$BC$53,INDEX(T_Equipos[Grupo],MATCH(BD11,T_Equipos[NombreEquipo],0)))</f>
        <v>3</v>
      </c>
      <c r="DI11" s="16"/>
      <c r="DJ11" s="16">
        <f t="shared" ca="1" si="38"/>
        <v>2</v>
      </c>
      <c r="DK11" s="16">
        <f t="shared" ca="1" si="39"/>
        <v>12</v>
      </c>
      <c r="DL11" s="16">
        <f t="shared" ca="1" si="40"/>
        <v>1</v>
      </c>
      <c r="DM11" s="16" t="str">
        <f t="shared" ca="1" si="46"/>
        <v>2.1</v>
      </c>
      <c r="DN11" s="16" cm="1">
        <f t="array" aca="1" ref="DN11" ca="1">OFFSET(Horarios!$P$3,DJ11-1,0,DL11,1)</f>
        <v>2</v>
      </c>
      <c r="DO11" s="16"/>
      <c r="DP11" s="16" t="s">
        <v>661</v>
      </c>
      <c r="DQ11" s="16" t="str">
        <f t="shared" ca="1" si="47"/>
        <v>Canada</v>
      </c>
    </row>
    <row r="12" spans="1:121" ht="15.95" customHeight="1" thickBot="1">
      <c r="A12" s="16" t="s">
        <v>32</v>
      </c>
      <c r="B12" s="16" t="s">
        <v>1</v>
      </c>
      <c r="C12" s="16">
        <f>COUNTIF(Equipos!$C$2:$C$49,WORLDCUP!B12)</f>
        <v>4</v>
      </c>
      <c r="D12" s="16" t="str">
        <f t="shared" ref="D12:D17" si="53">IF(OR(AC12="",AD12=""),"Pendiente",IF(AC12&gt;AD12,"Local",IF(AC12&lt;AD12,"Visitante","Empate")))</f>
        <v>Local</v>
      </c>
      <c r="E12" s="16" t="str">
        <f t="shared" ref="E12:E17" ca="1" si="54">IF(D12="Pendiente","-",INDEX($BT$6:$BT$53,MATCH($AA12,$BD$6:$BD$53,0)))</f>
        <v>-</v>
      </c>
      <c r="F12" s="16" t="str">
        <f t="shared" ref="F12:F17" ca="1" si="55">IF(D12="Pendiente","-",INDEX($BT$6:$BT$53,MATCH($AF12,$BD$6:$BD$53,0)))</f>
        <v>-</v>
      </c>
      <c r="G12" s="16"/>
      <c r="H12" s="16" t="str">
        <f t="shared" ref="H12:H17" ca="1" si="56">IF(D12="Pendiente","-",INDEX($BZ$6:$BZ$53,MATCH($AA12,$BD$6:$BD$53,0)))</f>
        <v>-</v>
      </c>
      <c r="I12" s="16" t="str">
        <f t="shared" ref="I12:I17" ca="1" si="57">IF(D12="Pendiente","-",INDEX($BZ$6:$BZ$53,MATCH($AF12,$BD$6:$BD$53,0)))</f>
        <v>-</v>
      </c>
      <c r="J12" s="16"/>
      <c r="K12" s="16" t="str">
        <f t="shared" ref="K12:K17" ca="1" si="58">IF(D12="Pendiente","-",INDEX($CE$6:$CE$53,MATCH($AA12,$BD$6:$BD$53,0)))</f>
        <v>-</v>
      </c>
      <c r="L12" s="16" t="str">
        <f t="shared" ref="L12:L17" ca="1" si="59">IF(D12="Pendiente","-",INDEX($CE$6:$CE$53,MATCH($AF12,$BD$6:$BD$53,0)))</f>
        <v>-</v>
      </c>
      <c r="M12" s="16"/>
      <c r="N12" s="16" t="str">
        <f t="shared" ref="N12:N17" ca="1" si="60">IF(D12="Pendiente","-",INDEX($CH$6:$CH$53,MATCH($AA12,$BD$6:$BD$53,0)))</f>
        <v>-</v>
      </c>
      <c r="O12" s="16" t="str">
        <f t="shared" ref="O12:O17" ca="1" si="61">IF(D12="Pendiente","-",INDEX($CH$6:$CH$53,MATCH($AF12,$BD$6:$BD$53,0)))</f>
        <v>-</v>
      </c>
      <c r="P12" s="16"/>
      <c r="Q12" s="16" t="str">
        <f t="shared" ref="Q12:Q17" ca="1" si="62">IF(D12="Pendiente","-",INDEX($CN$6:$CN$53,MATCH($AA12,$BD$6:$BD$53,0)))</f>
        <v>-</v>
      </c>
      <c r="R12" s="16" t="str">
        <f t="shared" ref="R12:R17" ca="1" si="63">IF(D12="Pendiente","-",INDEX($CN$6:$CN$53,MATCH($AF12,$BD$6:$BD$53,0)))</f>
        <v>-</v>
      </c>
      <c r="S12" s="16"/>
      <c r="T12" s="16" t="str">
        <f t="shared" ref="T12:T17" ca="1" si="64">IF(D12="Pendiente","-",INDEX($CS$6:$CS$53,MATCH($AA12,$BD$6:$BD$53,0)))</f>
        <v>-</v>
      </c>
      <c r="U12" s="16" t="str">
        <f t="shared" ref="U12:U17" ca="1" si="65">IF(D12="Pendiente","-",INDEX($CS$6:$CS$53,MATCH($AF12,$BD$6:$BD$53,0)))</f>
        <v>-</v>
      </c>
      <c r="V12" s="17"/>
      <c r="W12" s="632" t="s">
        <v>1</v>
      </c>
      <c r="X12" s="24">
        <f ca="1">Horarios!C12</f>
        <v>46185.875</v>
      </c>
      <c r="Y12" s="25">
        <f ca="1">Horarios!C12</f>
        <v>46185.875</v>
      </c>
      <c r="Z12" s="26" t="str">
        <f>$Z$4</f>
        <v>R1</v>
      </c>
      <c r="AA12" s="27" t="str">
        <f ca="1">A13</f>
        <v>Canada</v>
      </c>
      <c r="AB12" s="49" t="e" cm="1" vm="5">
        <f t="array" aca="1" ref="AB12" ca="1">Ver_flag_local</f>
        <v>#VALUE!</v>
      </c>
      <c r="AC12" s="50">
        <v>1</v>
      </c>
      <c r="AD12" s="51">
        <v>0</v>
      </c>
      <c r="AE12" s="595" t="e" cm="1" vm="6">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0</v>
      </c>
      <c r="BF12" s="16">
        <f t="shared" ca="1" si="41"/>
        <v>3</v>
      </c>
      <c r="BG12" s="16">
        <f t="shared" ca="1" si="17"/>
        <v>0</v>
      </c>
      <c r="BH12" s="16">
        <f t="shared" ca="1" si="18"/>
        <v>0</v>
      </c>
      <c r="BI12" s="16">
        <f t="shared" ca="1" si="19"/>
        <v>3</v>
      </c>
      <c r="BJ12" s="16">
        <f t="shared" ca="1" si="20"/>
        <v>0</v>
      </c>
      <c r="BK12" s="16">
        <f t="shared" ca="1" si="21"/>
        <v>7</v>
      </c>
      <c r="BL12" s="16">
        <f t="shared" ca="1" si="42"/>
        <v>-7</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0</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Bosnia and Herzegovina</v>
      </c>
    </row>
    <row r="13" spans="1:121" ht="15.95" customHeight="1">
      <c r="A13" s="16" t="str">
        <f ca="1">+Equipos!B6</f>
        <v>Canada</v>
      </c>
      <c r="B13" s="16"/>
      <c r="C13" s="16"/>
      <c r="D13" s="16" t="str">
        <f t="shared" si="53"/>
        <v>Visitante</v>
      </c>
      <c r="E13" s="16" t="str">
        <f t="shared" ca="1" si="54"/>
        <v>-</v>
      </c>
      <c r="F13" s="16" t="str">
        <f t="shared" ca="1" si="55"/>
        <v>-</v>
      </c>
      <c r="G13" s="16"/>
      <c r="H13" s="16" t="str">
        <f t="shared" ca="1" si="56"/>
        <v>-</v>
      </c>
      <c r="I13" s="16" t="str">
        <f t="shared" ca="1" si="57"/>
        <v>-</v>
      </c>
      <c r="J13" s="16"/>
      <c r="K13" s="16" t="str">
        <f t="shared" ca="1" si="58"/>
        <v>-</v>
      </c>
      <c r="L13" s="16" t="str">
        <f t="shared" ca="1" si="59"/>
        <v>-</v>
      </c>
      <c r="M13" s="16"/>
      <c r="N13" s="16" t="str">
        <f t="shared" ca="1" si="60"/>
        <v>-</v>
      </c>
      <c r="O13" s="16" t="str">
        <f t="shared" ca="1" si="61"/>
        <v>-</v>
      </c>
      <c r="P13" s="16"/>
      <c r="Q13" s="16" t="str">
        <f t="shared" ca="1" si="62"/>
        <v>-</v>
      </c>
      <c r="R13" s="16" t="str">
        <f t="shared" ca="1" si="63"/>
        <v>-</v>
      </c>
      <c r="S13" s="16"/>
      <c r="T13" s="16" t="str">
        <f t="shared" ca="1" si="64"/>
        <v>-</v>
      </c>
      <c r="U13" s="16" t="str">
        <f t="shared" ca="1" si="65"/>
        <v>-</v>
      </c>
      <c r="V13" s="17"/>
      <c r="W13" s="632"/>
      <c r="X13" s="24">
        <f ca="1">Horarios!C13</f>
        <v>46186.875</v>
      </c>
      <c r="Y13" s="25">
        <f ca="1">Horarios!C13</f>
        <v>46186.875</v>
      </c>
      <c r="Z13" s="26" t="str">
        <f>$Z$4</f>
        <v>R1</v>
      </c>
      <c r="AA13" s="27" t="str">
        <f ca="1">A15</f>
        <v>Qatar</v>
      </c>
      <c r="AB13" s="49" t="e" cm="1" vm="7">
        <f t="array" aca="1" ref="AB13" ca="1">Ver_flag_local</f>
        <v>#VALUE!</v>
      </c>
      <c r="AC13" s="50">
        <v>0</v>
      </c>
      <c r="AD13" s="51">
        <v>2</v>
      </c>
      <c r="AE13" s="595" t="e" cm="1" vm="8">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9</v>
      </c>
      <c r="BF13" s="16">
        <f t="shared" ca="1" si="41"/>
        <v>3</v>
      </c>
      <c r="BG13" s="16">
        <f t="shared" ca="1" si="17"/>
        <v>3</v>
      </c>
      <c r="BH13" s="16">
        <f t="shared" ca="1" si="18"/>
        <v>0</v>
      </c>
      <c r="BI13" s="16">
        <f t="shared" ca="1" si="19"/>
        <v>0</v>
      </c>
      <c r="BJ13" s="16">
        <f t="shared" ca="1" si="20"/>
        <v>5</v>
      </c>
      <c r="BK13" s="16">
        <f t="shared" ca="1" si="21"/>
        <v>0</v>
      </c>
      <c r="BL13" s="16">
        <f t="shared" ca="1" si="42"/>
        <v>5</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9</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Qatar</v>
      </c>
    </row>
    <row r="14" spans="1:121" ht="15.95" customHeight="1">
      <c r="A14" s="16" t="str">
        <f ca="1">+Equipos!B7</f>
        <v>Bosnia and Herzegovina</v>
      </c>
      <c r="B14" s="16"/>
      <c r="C14" s="16"/>
      <c r="D14" s="16" t="str">
        <f t="shared" si="53"/>
        <v>Local</v>
      </c>
      <c r="E14" s="16" t="str">
        <f t="shared" ca="1" si="54"/>
        <v>-</v>
      </c>
      <c r="F14" s="16" t="str">
        <f t="shared" ca="1" si="55"/>
        <v>-</v>
      </c>
      <c r="G14" s="16"/>
      <c r="H14" s="16" t="str">
        <f t="shared" ca="1" si="56"/>
        <v>-</v>
      </c>
      <c r="I14" s="16" t="str">
        <f t="shared" ca="1" si="57"/>
        <v>-</v>
      </c>
      <c r="J14" s="16"/>
      <c r="K14" s="16" t="str">
        <f t="shared" ca="1" si="58"/>
        <v>-</v>
      </c>
      <c r="L14" s="16" t="str">
        <f t="shared" ca="1" si="59"/>
        <v>-</v>
      </c>
      <c r="M14" s="16"/>
      <c r="N14" s="16" t="str">
        <f t="shared" ca="1" si="60"/>
        <v>-</v>
      </c>
      <c r="O14" s="16" t="str">
        <f t="shared" ca="1" si="61"/>
        <v>-</v>
      </c>
      <c r="P14" s="16"/>
      <c r="Q14" s="16" t="str">
        <f t="shared" ca="1" si="62"/>
        <v>-</v>
      </c>
      <c r="R14" s="16" t="str">
        <f t="shared" ca="1" si="63"/>
        <v>-</v>
      </c>
      <c r="S14" s="16"/>
      <c r="T14" s="16" t="str">
        <f t="shared" ca="1" si="64"/>
        <v>-</v>
      </c>
      <c r="U14" s="16" t="str">
        <f t="shared" ca="1" si="65"/>
        <v>-</v>
      </c>
      <c r="V14" s="17"/>
      <c r="W14" s="632"/>
      <c r="X14" s="24">
        <f ca="1">Horarios!C14</f>
        <v>46191.875</v>
      </c>
      <c r="Y14" s="25">
        <f ca="1">Horarios!C14</f>
        <v>46191.875</v>
      </c>
      <c r="Z14" s="26" t="str">
        <f>$Z$6</f>
        <v>R2</v>
      </c>
      <c r="AA14" s="27" t="str">
        <f ca="1">A16</f>
        <v>Switzerland</v>
      </c>
      <c r="AB14" s="49" t="e" cm="1" vm="8">
        <f t="array" aca="1" ref="AB14" ca="1">Ver_flag_local</f>
        <v>#VALUE!</v>
      </c>
      <c r="AC14" s="50">
        <v>2</v>
      </c>
      <c r="AD14" s="51">
        <v>0</v>
      </c>
      <c r="AE14" s="595" t="e" cm="1" vm="6">
        <f t="array" aca="1" ref="AE14" ca="1">Ver_flag_visit</f>
        <v>#VALUE!</v>
      </c>
      <c r="AF14" s="32" t="str">
        <f ca="1">A14</f>
        <v>Bosnia and Herzegovina</v>
      </c>
      <c r="AG14" s="323">
        <f t="shared" si="66"/>
        <v>1</v>
      </c>
      <c r="AH14" s="195">
        <v>26</v>
      </c>
      <c r="AI14" s="181" t="str">
        <f>AJ14&amp;$B$12</f>
        <v>1B</v>
      </c>
      <c r="AJ14" s="71">
        <v>1</v>
      </c>
      <c r="AK14" s="601" t="e" cm="1" vm="8">
        <f t="array" aca="1" ref="AK14" ca="1">Ver_flag_visit</f>
        <v>#VALUE!</v>
      </c>
      <c r="AL14" s="34" t="str">
        <f ca="1">IFERROR(INDEX($BD$6:$BD$53,MATCH(AI14,$BN$6:$BN$53,0)),"")</f>
        <v>Switzerland</v>
      </c>
      <c r="AM14" s="35">
        <f t="shared" ref="AM14:AT17" ca="1" si="69">INDEX($BE$6:$BN$53,MATCH($AL14,$BD$6:$BD$53,0),MATCH(AM$5,$BE$5:$BN$5,0))</f>
        <v>9</v>
      </c>
      <c r="AN14" s="36">
        <f t="shared" ca="1" si="69"/>
        <v>3</v>
      </c>
      <c r="AO14" s="36">
        <f t="shared" ca="1" si="69"/>
        <v>3</v>
      </c>
      <c r="AP14" s="36">
        <f t="shared" ca="1" si="69"/>
        <v>0</v>
      </c>
      <c r="AQ14" s="36">
        <f t="shared" ca="1" si="69"/>
        <v>0</v>
      </c>
      <c r="AR14" s="36">
        <f t="shared" ca="1" si="69"/>
        <v>5</v>
      </c>
      <c r="AS14" s="36">
        <f t="shared" ca="1" si="69"/>
        <v>0</v>
      </c>
      <c r="AT14" s="72">
        <f t="shared" ca="1" si="69"/>
        <v>5</v>
      </c>
      <c r="AU14" s="330">
        <f ca="1">INDEX($DL$6:$DL$53,MATCH(AI14,$DP$6:$DP$53,0))</f>
        <v>1</v>
      </c>
      <c r="AV14" s="182" t="str">
        <f ca="1">INDEX($BD$6:$BD$53,MATCH(AI14,$BM$6:$BM$53,0))</f>
        <v>Switzerland</v>
      </c>
      <c r="AW14" s="210"/>
      <c r="AX14" s="171"/>
      <c r="AY14" s="201" t="str">
        <f ca="1">+A13</f>
        <v>Canada</v>
      </c>
      <c r="AZ14" s="202"/>
      <c r="BA14" s="176"/>
      <c r="BC14" s="16" t="str">
        <f ca="1">+INDEX(T_Equipos[Grupo],MATCH(WORLDCUP!BD14,T_Equipos[NombreEquipo],0))</f>
        <v>C</v>
      </c>
      <c r="BD14" s="16" t="str">
        <f ca="1">+Equipos!B10</f>
        <v>Brazil</v>
      </c>
      <c r="BE14" s="16">
        <f t="shared" ca="1" si="16"/>
        <v>9</v>
      </c>
      <c r="BF14" s="16">
        <f t="shared" ca="1" si="41"/>
        <v>3</v>
      </c>
      <c r="BG14" s="16">
        <f t="shared" ca="1" si="17"/>
        <v>3</v>
      </c>
      <c r="BH14" s="16">
        <f t="shared" ca="1" si="18"/>
        <v>0</v>
      </c>
      <c r="BI14" s="16">
        <f t="shared" ca="1" si="19"/>
        <v>0</v>
      </c>
      <c r="BJ14" s="16">
        <f t="shared" ca="1" si="20"/>
        <v>9</v>
      </c>
      <c r="BK14" s="16">
        <f t="shared" ca="1" si="21"/>
        <v>1</v>
      </c>
      <c r="BL14" s="16">
        <f t="shared" ca="1" si="42"/>
        <v>8</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Brazil</v>
      </c>
    </row>
    <row r="15" spans="1:121" ht="15.95" customHeight="1">
      <c r="A15" s="16" t="str">
        <f ca="1">+Equipos!B8</f>
        <v>Qatar</v>
      </c>
      <c r="B15" s="16"/>
      <c r="C15" s="16"/>
      <c r="D15" s="16" t="str">
        <f t="shared" si="53"/>
        <v>Local</v>
      </c>
      <c r="E15" s="16" t="str">
        <f t="shared" ca="1" si="54"/>
        <v>-</v>
      </c>
      <c r="F15" s="16" t="str">
        <f t="shared" ca="1" si="55"/>
        <v>-</v>
      </c>
      <c r="G15" s="16"/>
      <c r="H15" s="16" t="str">
        <f t="shared" ca="1" si="56"/>
        <v>-</v>
      </c>
      <c r="I15" s="16" t="str">
        <f t="shared" ca="1" si="57"/>
        <v>-</v>
      </c>
      <c r="J15" s="16"/>
      <c r="K15" s="16" t="str">
        <f t="shared" ca="1" si="58"/>
        <v>-</v>
      </c>
      <c r="L15" s="16" t="str">
        <f t="shared" ca="1" si="59"/>
        <v>-</v>
      </c>
      <c r="M15" s="16"/>
      <c r="N15" s="16" t="str">
        <f t="shared" ca="1" si="60"/>
        <v>-</v>
      </c>
      <c r="O15" s="16" t="str">
        <f t="shared" ca="1" si="61"/>
        <v>-</v>
      </c>
      <c r="P15" s="16"/>
      <c r="Q15" s="16" t="str">
        <f t="shared" ca="1" si="62"/>
        <v>-</v>
      </c>
      <c r="R15" s="16" t="str">
        <f t="shared" ca="1" si="63"/>
        <v>-</v>
      </c>
      <c r="S15" s="16"/>
      <c r="T15" s="16" t="str">
        <f t="shared" ca="1" si="64"/>
        <v>-</v>
      </c>
      <c r="U15" s="16" t="str">
        <f t="shared" ca="1" si="65"/>
        <v>-</v>
      </c>
      <c r="V15" s="17"/>
      <c r="W15" s="632"/>
      <c r="X15" s="24">
        <f ca="1">Horarios!C15</f>
        <v>46192</v>
      </c>
      <c r="Y15" s="25">
        <f ca="1">Horarios!C15</f>
        <v>46192</v>
      </c>
      <c r="Z15" s="26" t="str">
        <f>$Z$6</f>
        <v>R2</v>
      </c>
      <c r="AA15" s="27" t="str">
        <f ca="1">A13</f>
        <v>Canada</v>
      </c>
      <c r="AB15" s="49" t="e" cm="1" vm="5">
        <f t="array" aca="1" ref="AB15" ca="1">Ver_flag_local</f>
        <v>#VALUE!</v>
      </c>
      <c r="AC15" s="50">
        <v>3</v>
      </c>
      <c r="AD15" s="51">
        <v>0</v>
      </c>
      <c r="AE15" s="595" t="e" cm="1" vm="7">
        <f t="array" aca="1" ref="AE15" ca="1">Ver_flag_visit</f>
        <v>#VALUE!</v>
      </c>
      <c r="AF15" s="32" t="str">
        <f ca="1">A15</f>
        <v>Qatar</v>
      </c>
      <c r="AG15" s="323">
        <f t="shared" si="66"/>
        <v>1</v>
      </c>
      <c r="AH15" s="195">
        <v>27</v>
      </c>
      <c r="AI15" s="181" t="str">
        <f t="shared" ref="AI15:AI17" si="70">AJ15&amp;$B$12</f>
        <v>2B</v>
      </c>
      <c r="AJ15" s="73">
        <v>2</v>
      </c>
      <c r="AK15" s="602" t="e" cm="1" vm="5">
        <f t="array" aca="1" ref="AK15" ca="1">Ver_flag_visit</f>
        <v>#VALUE!</v>
      </c>
      <c r="AL15" s="37" t="str">
        <f ca="1">IFERROR(INDEX($BD$6:$BD$53,MATCH(AI15,$BN$6:$BN$53,0)),"")</f>
        <v>Canada</v>
      </c>
      <c r="AM15" s="38">
        <f t="shared" ca="1" si="69"/>
        <v>6</v>
      </c>
      <c r="AN15" s="39">
        <f t="shared" ca="1" si="69"/>
        <v>3</v>
      </c>
      <c r="AO15" s="39">
        <f t="shared" ca="1" si="69"/>
        <v>2</v>
      </c>
      <c r="AP15" s="39">
        <f t="shared" ca="1" si="69"/>
        <v>0</v>
      </c>
      <c r="AQ15" s="39">
        <f t="shared" ca="1" si="69"/>
        <v>1</v>
      </c>
      <c r="AR15" s="39">
        <f t="shared" ca="1" si="69"/>
        <v>4</v>
      </c>
      <c r="AS15" s="39">
        <f t="shared" ca="1" si="69"/>
        <v>1</v>
      </c>
      <c r="AT15" s="74">
        <f t="shared" ca="1" si="69"/>
        <v>3</v>
      </c>
      <c r="AU15" s="330">
        <f ca="1">INDEX($DL$6:$DL$53,MATCH(AI15,$DP$6:$DP$53,0))</f>
        <v>1</v>
      </c>
      <c r="AV15" s="182" t="str">
        <f ca="1">INDEX($BD$6:$BD$53,MATCH(AI15,$BM$6:$BM$53,0))</f>
        <v>Canada</v>
      </c>
      <c r="AW15" s="210"/>
      <c r="AX15" s="171"/>
      <c r="AY15" s="203" t="str">
        <f ca="1">+A14</f>
        <v>Bosnia and Herzegovina</v>
      </c>
      <c r="AZ15" s="204"/>
      <c r="BA15" s="176"/>
      <c r="BC15" s="16" t="str">
        <f ca="1">+INDEX(T_Equipos[Grupo],MATCH(WORLDCUP!BD15,T_Equipos[NombreEquipo],0))</f>
        <v>C</v>
      </c>
      <c r="BD15" s="16" t="str">
        <f ca="1">+Equipos!B11</f>
        <v>Morocco</v>
      </c>
      <c r="BE15" s="16">
        <f t="shared" ca="1" si="16"/>
        <v>4</v>
      </c>
      <c r="BF15" s="16">
        <f t="shared" ca="1" si="41"/>
        <v>3</v>
      </c>
      <c r="BG15" s="16">
        <f t="shared" ca="1" si="17"/>
        <v>1</v>
      </c>
      <c r="BH15" s="16">
        <f t="shared" ca="1" si="18"/>
        <v>1</v>
      </c>
      <c r="BI15" s="16">
        <f t="shared" ca="1" si="19"/>
        <v>1</v>
      </c>
      <c r="BJ15" s="16">
        <f t="shared" ca="1" si="20"/>
        <v>4</v>
      </c>
      <c r="BK15" s="16">
        <f t="shared" ca="1" si="21"/>
        <v>3</v>
      </c>
      <c r="BL15" s="16">
        <f t="shared" ca="1" si="42"/>
        <v>1</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4</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P.2 (2)</v>
      </c>
      <c r="BU15" s="16">
        <f t="shared" ca="1" si="24"/>
        <v>0</v>
      </c>
      <c r="BV15" s="16">
        <f t="shared" ca="1" si="25"/>
        <v>1</v>
      </c>
      <c r="BW15" s="16">
        <f t="shared" ca="1" si="26"/>
        <v>0</v>
      </c>
      <c r="BX15" s="16">
        <f t="shared" ca="1" si="48"/>
        <v>1</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P.2 (2)</v>
      </c>
      <c r="CA15" s="16">
        <f t="shared" ca="1" si="27"/>
        <v>1</v>
      </c>
      <c r="CB15" s="16">
        <f t="shared" ca="1" si="28"/>
        <v>1</v>
      </c>
      <c r="CC15" s="16">
        <f t="shared" ca="1" si="49"/>
        <v>0</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P.2 (2)</v>
      </c>
      <c r="CF15" s="16">
        <f t="shared" ca="1" si="29"/>
        <v>1</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P.2 (2)</v>
      </c>
      <c r="CI15" s="16">
        <f t="shared" ca="1" si="30"/>
        <v>0</v>
      </c>
      <c r="CJ15" s="16">
        <f t="shared" ca="1" si="31"/>
        <v>1</v>
      </c>
      <c r="CK15" s="16">
        <f t="shared" ca="1" si="32"/>
        <v>0</v>
      </c>
      <c r="CL15" s="16">
        <f t="shared" ca="1" si="50"/>
        <v>1</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P.2 (2)</v>
      </c>
      <c r="CO15" s="16">
        <f t="shared" ca="1" si="33"/>
        <v>1</v>
      </c>
      <c r="CP15" s="16">
        <f t="shared" ca="1" si="34"/>
        <v>1</v>
      </c>
      <c r="CQ15" s="16">
        <f t="shared" ca="1" si="51"/>
        <v>0</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P.2 (2)</v>
      </c>
      <c r="CT15" s="16">
        <f t="shared" ca="1" si="35"/>
        <v>1</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P.2 (2)</v>
      </c>
      <c r="CW15" s="16">
        <f t="shared" ca="1" si="36"/>
        <v>1</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P.2 (2)</v>
      </c>
      <c r="CZ15" s="16">
        <f t="shared" ca="1" si="37"/>
        <v>4</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P.2 (2)</v>
      </c>
      <c r="DC15" s="16">
        <f ca="1">IF(DB15="-","-",COUNTIFS(T_Equipos[Rank],"&lt;"&amp;INDEX(T_Equipos[Rank],MATCH(BD15,T_Equipos[NombreEquipo],0)),$BC$6:$BC$53,INDEX(T_Equipos[Grupo],MATCH(BD15,T_Equipos[NombreEquipo],0)))+1)</f>
        <v>2</v>
      </c>
      <c r="DD15" s="16">
        <f ca="1">DA15+COUNTIFS($DB$6:$DB$53,DB15,$DC$6:DC$53,"&lt;"&amp;DC15,$BC$6:$BC$53,INDEX(T_Equipos[Grupo],MATCH(BD15,T_Equipos[NombreEquipo],0)))</f>
        <v>2</v>
      </c>
      <c r="DE15" s="16"/>
      <c r="DF15" s="16">
        <f t="shared" ca="1" si="52"/>
        <v>2.0019999999999998</v>
      </c>
      <c r="DG15" s="16">
        <f ca="1">IF(DB15="-","-",COUNTIFS(DF$6:DF$53,"&lt;"&amp;DF15,$BC$6:$BC$53,INDEX(T_Equipos[Grupo],MATCH(BD15,T_Equipos[NombreEquipo],0))))</f>
        <v>1</v>
      </c>
      <c r="DH15" s="16">
        <f ca="1">DA15+COUNTIFS(DB$6:DB$53,DB15,DG$6:DG$53,"&lt;"&amp;DG15,$BC$6:$BC$53,INDEX(T_Equipos[Grupo],MATCH(BD15,T_Equipos[NombreEquipo],0)))</f>
        <v>2</v>
      </c>
      <c r="DI15" s="16"/>
      <c r="DJ15" s="16">
        <f t="shared" ca="1" si="38"/>
        <v>2</v>
      </c>
      <c r="DK15" s="16">
        <f t="shared" ca="1" si="39"/>
        <v>12</v>
      </c>
      <c r="DL15" s="16">
        <f t="shared" ca="1" si="40"/>
        <v>2</v>
      </c>
      <c r="DM15" s="16" t="str">
        <f t="shared" ca="1" si="46"/>
        <v>2.2</v>
      </c>
      <c r="DN15" s="16" t="e" cm="1" vm="9">
        <f t="array" aca="1" ref="DN15" ca="1">OFFSET(Horarios!$P$3,DJ15-1,0,DL15,1)</f>
        <v>#VALUE!</v>
      </c>
      <c r="DO15" s="16"/>
      <c r="DP15" s="16" t="s">
        <v>668</v>
      </c>
      <c r="DQ15" s="16" t="str">
        <f t="shared" ca="1" si="47"/>
        <v>Morocco</v>
      </c>
    </row>
    <row r="16" spans="1:121" ht="15.95" customHeight="1">
      <c r="A16" s="16" t="str">
        <f ca="1">+Equipos!B9</f>
        <v>Switzerland</v>
      </c>
      <c r="B16" s="16"/>
      <c r="C16" s="16"/>
      <c r="D16" s="16" t="str">
        <f t="shared" si="53"/>
        <v>Local</v>
      </c>
      <c r="E16" s="16" t="str">
        <f t="shared" ca="1" si="54"/>
        <v>-</v>
      </c>
      <c r="F16" s="16" t="str">
        <f t="shared" ca="1" si="55"/>
        <v>-</v>
      </c>
      <c r="G16" s="16"/>
      <c r="H16" s="16" t="str">
        <f t="shared" ca="1" si="56"/>
        <v>-</v>
      </c>
      <c r="I16" s="16" t="str">
        <f t="shared" ca="1" si="57"/>
        <v>-</v>
      </c>
      <c r="J16" s="16"/>
      <c r="K16" s="16" t="str">
        <f t="shared" ca="1" si="58"/>
        <v>-</v>
      </c>
      <c r="L16" s="16" t="str">
        <f t="shared" ca="1" si="59"/>
        <v>-</v>
      </c>
      <c r="M16" s="16"/>
      <c r="N16" s="16" t="str">
        <f t="shared" ca="1" si="60"/>
        <v>-</v>
      </c>
      <c r="O16" s="16" t="str">
        <f t="shared" ca="1" si="61"/>
        <v>-</v>
      </c>
      <c r="P16" s="16"/>
      <c r="Q16" s="16" t="str">
        <f t="shared" ca="1" si="62"/>
        <v>-</v>
      </c>
      <c r="R16" s="16" t="str">
        <f t="shared" ca="1" si="63"/>
        <v>-</v>
      </c>
      <c r="S16" s="16"/>
      <c r="T16" s="16" t="str">
        <f t="shared" ca="1" si="64"/>
        <v>-</v>
      </c>
      <c r="U16" s="16" t="str">
        <f t="shared" ca="1" si="65"/>
        <v>-</v>
      </c>
      <c r="V16" s="17"/>
      <c r="W16" s="632"/>
      <c r="X16" s="24">
        <f ca="1">Horarios!C16</f>
        <v>46197.875</v>
      </c>
      <c r="Y16" s="25">
        <f ca="1">Horarios!C16</f>
        <v>46197.875</v>
      </c>
      <c r="Z16" s="26" t="str">
        <f>$Z$8</f>
        <v>R3</v>
      </c>
      <c r="AA16" s="27" t="str">
        <f ca="1">A16</f>
        <v>Switzerland</v>
      </c>
      <c r="AB16" s="49" t="e" cm="1" vm="8">
        <f t="array" aca="1" ref="AB16" ca="1">Ver_flag_local</f>
        <v>#VALUE!</v>
      </c>
      <c r="AC16" s="50">
        <v>1</v>
      </c>
      <c r="AD16" s="51">
        <v>0</v>
      </c>
      <c r="AE16" s="595" t="e" cm="1" vm="5">
        <f t="array" aca="1" ref="AE16" ca="1">Ver_flag_visit</f>
        <v>#VALUE!</v>
      </c>
      <c r="AF16" s="32" t="str">
        <f ca="1">A13</f>
        <v>Canada</v>
      </c>
      <c r="AG16" s="323">
        <f t="shared" si="66"/>
        <v>1</v>
      </c>
      <c r="AH16" s="195">
        <v>51</v>
      </c>
      <c r="AI16" s="181" t="str">
        <f t="shared" si="70"/>
        <v>3B</v>
      </c>
      <c r="AJ16" s="73">
        <v>3</v>
      </c>
      <c r="AK16" s="602" t="e" cm="1" vm="6">
        <f t="array" aca="1" ref="AK16" ca="1">Ver_flag_visit</f>
        <v>#VALUE!</v>
      </c>
      <c r="AL16" s="37" t="str">
        <f ca="1">IFERROR(INDEX($BD$6:$BD$53,MATCH(AI16,$BN$6:$BN$53,0)),"")</f>
        <v>Bosnia and Herzegovina</v>
      </c>
      <c r="AM16" s="38">
        <f t="shared" ca="1" si="69"/>
        <v>3</v>
      </c>
      <c r="AN16" s="39">
        <f t="shared" ca="1" si="69"/>
        <v>3</v>
      </c>
      <c r="AO16" s="39">
        <f t="shared" ca="1" si="69"/>
        <v>1</v>
      </c>
      <c r="AP16" s="39">
        <f t="shared" ca="1" si="69"/>
        <v>0</v>
      </c>
      <c r="AQ16" s="39">
        <f t="shared" ca="1" si="69"/>
        <v>2</v>
      </c>
      <c r="AR16" s="39">
        <f t="shared" ca="1" si="69"/>
        <v>2</v>
      </c>
      <c r="AS16" s="39">
        <f t="shared" ca="1" si="69"/>
        <v>3</v>
      </c>
      <c r="AT16" s="74">
        <f t="shared" ca="1" si="69"/>
        <v>-1</v>
      </c>
      <c r="AU16" s="330">
        <f ca="1">INDEX($DL$6:$DL$53,MATCH(AI16,$DP$6:$DP$53,0))</f>
        <v>1</v>
      </c>
      <c r="AV16" s="182" t="str">
        <f ca="1">INDEX($BD$6:$BD$53,MATCH(AI16,$BM$6:$BM$53,0))</f>
        <v>Bosnia and Herzegovina</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0</v>
      </c>
      <c r="BK16" s="16">
        <f t="shared" ca="1" si="21"/>
        <v>10</v>
      </c>
      <c r="BL16" s="16">
        <f t="shared" ca="1" si="42"/>
        <v>-10</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2</v>
      </c>
      <c r="DK16" s="16">
        <f t="shared" ca="1" si="39"/>
        <v>12</v>
      </c>
      <c r="DL16" s="16">
        <f t="shared" ca="1" si="40"/>
        <v>2</v>
      </c>
      <c r="DM16" s="16" t="str">
        <f t="shared" ca="1" si="46"/>
        <v>2.2</v>
      </c>
      <c r="DN16" s="16" t="e" cm="1" vm="9">
        <f t="array" aca="1" ref="DN16" ca="1">OFFSET(Horarios!$P$3,DJ16-1,0,DL16,1)</f>
        <v>#VALUE!</v>
      </c>
      <c r="DO16" s="16"/>
      <c r="DP16" s="16" t="s">
        <v>92</v>
      </c>
      <c r="DQ16" s="16" t="str">
        <f t="shared" ca="1" si="47"/>
        <v>Scotland</v>
      </c>
    </row>
    <row r="17" spans="1:121" ht="15.95" customHeight="1" thickBot="1">
      <c r="A17" s="16"/>
      <c r="B17" s="16"/>
      <c r="C17" s="16"/>
      <c r="D17" s="16" t="str">
        <f t="shared" si="53"/>
        <v>Local</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33"/>
      <c r="X17" s="28">
        <f ca="1">Horarios!C17</f>
        <v>46197.875</v>
      </c>
      <c r="Y17" s="29">
        <f ca="1">Horarios!C17</f>
        <v>46197.875</v>
      </c>
      <c r="Z17" s="30" t="str">
        <f>$Z$8</f>
        <v>R3</v>
      </c>
      <c r="AA17" s="31" t="str">
        <f ca="1">A14</f>
        <v>Bosnia and Herzegovina</v>
      </c>
      <c r="AB17" s="52" t="e" cm="1" vm="6">
        <f t="array" aca="1" ref="AB17" ca="1">Ver_flag_local</f>
        <v>#VALUE!</v>
      </c>
      <c r="AC17" s="53">
        <v>2</v>
      </c>
      <c r="AD17" s="54">
        <v>0</v>
      </c>
      <c r="AE17" s="596" t="e" cm="1" vm="7">
        <f t="array" aca="1" ref="AE17" ca="1">Ver_flag_visit</f>
        <v>#VALUE!</v>
      </c>
      <c r="AF17" s="33" t="str">
        <f ca="1">A15</f>
        <v>Qatar</v>
      </c>
      <c r="AG17" s="323">
        <f t="shared" si="66"/>
        <v>1</v>
      </c>
      <c r="AH17" s="195">
        <v>52</v>
      </c>
      <c r="AI17" s="181" t="str">
        <f t="shared" si="70"/>
        <v>4B</v>
      </c>
      <c r="AJ17" s="75">
        <v>4</v>
      </c>
      <c r="AK17" s="603" t="e" cm="1" vm="7">
        <f t="array" aca="1" ref="AK17" ca="1">Ver_flag_visit</f>
        <v>#VALUE!</v>
      </c>
      <c r="AL17" s="76" t="str">
        <f ca="1">IFERROR(INDEX($BD$6:$BD$53,MATCH(AI17,$BN$6:$BN$53,0)),"")</f>
        <v>Qatar</v>
      </c>
      <c r="AM17" s="77">
        <f t="shared" ca="1" si="69"/>
        <v>0</v>
      </c>
      <c r="AN17" s="78">
        <f t="shared" ca="1" si="69"/>
        <v>3</v>
      </c>
      <c r="AO17" s="78">
        <f t="shared" ca="1" si="69"/>
        <v>0</v>
      </c>
      <c r="AP17" s="78">
        <f t="shared" ca="1" si="69"/>
        <v>0</v>
      </c>
      <c r="AQ17" s="78">
        <f t="shared" ca="1" si="69"/>
        <v>3</v>
      </c>
      <c r="AR17" s="78">
        <f t="shared" ca="1" si="69"/>
        <v>0</v>
      </c>
      <c r="AS17" s="78">
        <f t="shared" ca="1" si="69"/>
        <v>7</v>
      </c>
      <c r="AT17" s="79">
        <f t="shared" ca="1" si="69"/>
        <v>-7</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4</v>
      </c>
      <c r="BF17" s="16">
        <f t="shared" ca="1" si="41"/>
        <v>3</v>
      </c>
      <c r="BG17" s="16">
        <f t="shared" ca="1" si="17"/>
        <v>1</v>
      </c>
      <c r="BH17" s="16">
        <f t="shared" ca="1" si="18"/>
        <v>1</v>
      </c>
      <c r="BI17" s="16">
        <f t="shared" ca="1" si="19"/>
        <v>1</v>
      </c>
      <c r="BJ17" s="16">
        <f t="shared" ca="1" si="20"/>
        <v>4</v>
      </c>
      <c r="BK17" s="16">
        <f t="shared" ca="1" si="21"/>
        <v>3</v>
      </c>
      <c r="BL17" s="16">
        <f t="shared" ca="1" si="42"/>
        <v>1</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4</v>
      </c>
      <c r="BS17" s="16">
        <f ca="1">BP17+COUNTIFS($BQ$6:$BQ$53,BQ17,$BR$6:BR$53,"&gt;"&amp;BR17,$BC$6:$BC$53,INDEX(T_Equipos[Grupo],MATCH(BD17,T_Equipos[NombreEquipo],0)))</f>
        <v>2</v>
      </c>
      <c r="BT17" s="16" t="str">
        <f ca="1">IF(COUNTIFS($BS$6:$BS$53,BS17,$BC$6:$BC$53,INDEX(T_Equipos[Grupo],MATCH(BD17,T_Equipos[NombreEquipo],0)))=1,"-","P."&amp;BS17&amp;" ("&amp;COUNTIFS($BS$6:$BS$53,BS17,$BC$6:$BC$53,INDEX(T_Equipos[Grupo],MATCH(BD17,T_Equipos[NombreEquipo],0)))&amp;")")</f>
        <v>P.2 (2)</v>
      </c>
      <c r="BU17" s="16">
        <f t="shared" ca="1" si="24"/>
        <v>0</v>
      </c>
      <c r="BV17" s="16">
        <f t="shared" ca="1" si="25"/>
        <v>1</v>
      </c>
      <c r="BW17" s="16">
        <f t="shared" ca="1" si="26"/>
        <v>0</v>
      </c>
      <c r="BX17" s="16">
        <f t="shared" ca="1" si="48"/>
        <v>1</v>
      </c>
      <c r="BY17" s="16">
        <f ca="1">BS17+COUNTIFS($BT$6:$BT$53,BT17,$BX$6:BX$53,"&gt;"&amp;BX17,$BC$6:$BC$53,INDEX(T_Equipos[Grupo],MATCH(BD17,T_Equipos[NombreEquipo],0)))</f>
        <v>2</v>
      </c>
      <c r="BZ17" s="16" t="str">
        <f ca="1">IF(COUNTIFS($BY$6:$BY$53,BY17,$BC$6:$BC$53,INDEX(T_Equipos[Grupo],MATCH(BD17,T_Equipos[NombreEquipo],0)))=1,"-","P."&amp;BY17&amp;" ("&amp;COUNTIFS($BY$6:$BY$53,BY17,$BC$6:$BC$53,INDEX(T_Equipos[Grupo],MATCH(BD17,T_Equipos[NombreEquipo],0)))&amp;")")</f>
        <v>P.2 (2)</v>
      </c>
      <c r="CA17" s="16">
        <f t="shared" ca="1" si="27"/>
        <v>1</v>
      </c>
      <c r="CB17" s="16">
        <f t="shared" ca="1" si="28"/>
        <v>1</v>
      </c>
      <c r="CC17" s="16">
        <f t="shared" ca="1" si="49"/>
        <v>0</v>
      </c>
      <c r="CD17" s="16">
        <f ca="1">BY17+COUNTIFS($BZ$6:$BZ$53,BZ17,$CC$6:CC$53,"&gt;"&amp;CC17,$BC$6:$BC$53,INDEX(T_Equipos[Grupo],MATCH(BD17,T_Equipos[NombreEquipo],0)))</f>
        <v>2</v>
      </c>
      <c r="CE17" s="16" t="str">
        <f ca="1">IF(COUNTIFS($CD$6:$CD$53,CD17,$BC$6:$BC$53,INDEX(T_Equipos[Grupo],MATCH(BD17,T_Equipos[NombreEquipo],0)))=1,"-","P."&amp;CD17&amp;" ("&amp;COUNTIFS($CD$6:$CD$53,CD17,$BC$6:$BC$53,INDEX(T_Equipos[Grupo],MATCH(BD17,T_Equipos[NombreEquipo],0)))&amp;")")</f>
        <v>P.2 (2)</v>
      </c>
      <c r="CF17" s="16">
        <f t="shared" ca="1" si="29"/>
        <v>1</v>
      </c>
      <c r="CG17" s="16">
        <f ca="1">CD17+COUNTIFS($CE$6:$CE$53,CE17,$CF$6:CF$53,"&gt;"&amp;CF17,$BC$6:$BC$53,INDEX(T_Equipos[Grupo],MATCH(BD17,T_Equipos[NombreEquipo],0)))</f>
        <v>2</v>
      </c>
      <c r="CH17" s="16" t="str">
        <f ca="1">IF(COUNTIFS($CG$6:$CG$53,CG17,$BC$6:$BC$53,INDEX(T_Equipos[Grupo],MATCH(BD17,T_Equipos[NombreEquipo],0)))=1,"-","P."&amp;CG17&amp;" ("&amp;COUNTIFS($CG$6:$CG$53,CG17,$BC$6:$BC$53,INDEX(T_Equipos[Grupo],MATCH(BD17,T_Equipos[NombreEquipo],0)))&amp;")")</f>
        <v>P.2 (2)</v>
      </c>
      <c r="CI17" s="16">
        <f t="shared" ca="1" si="30"/>
        <v>0</v>
      </c>
      <c r="CJ17" s="16">
        <f t="shared" ca="1" si="31"/>
        <v>1</v>
      </c>
      <c r="CK17" s="16">
        <f t="shared" ca="1" si="32"/>
        <v>0</v>
      </c>
      <c r="CL17" s="16">
        <f t="shared" ca="1" si="50"/>
        <v>1</v>
      </c>
      <c r="CM17" s="16">
        <f ca="1">CG17+COUNTIFS($CH$6:$CH$53,CH17,$CL$6:CL$53,"&gt;"&amp;CL17,$BC$6:$BC$53,INDEX(T_Equipos[Grupo],MATCH(BD17,T_Equipos[NombreEquipo],0)))</f>
        <v>2</v>
      </c>
      <c r="CN17" s="16" t="str">
        <f ca="1">IF(COUNTIFS($CM$6:$CM$53,CM17,$BC$6:$BC$53,INDEX(T_Equipos[Grupo],MATCH(BD17,T_Equipos[NombreEquipo],0)))=1,"-","P."&amp;CM17&amp;" ("&amp;COUNTIFS($CM$6:$CM$53,CM17,$BC$6:$BC$53,INDEX(T_Equipos[Grupo],MATCH(BD17,T_Equipos[NombreEquipo],0)))&amp;")")</f>
        <v>P.2 (2)</v>
      </c>
      <c r="CO17" s="16">
        <f t="shared" ca="1" si="33"/>
        <v>1</v>
      </c>
      <c r="CP17" s="16">
        <f t="shared" ca="1" si="34"/>
        <v>1</v>
      </c>
      <c r="CQ17" s="16">
        <f t="shared" ca="1" si="51"/>
        <v>0</v>
      </c>
      <c r="CR17" s="16">
        <f ca="1">CM17+COUNTIFS($CN$6:$CN$53,CN17,$CQ$6:CQ$53,"&gt;"&amp;CQ17,$BC$6:$BC$53,INDEX(T_Equipos[Grupo],MATCH(BD17,T_Equipos[NombreEquipo],0)))</f>
        <v>2</v>
      </c>
      <c r="CS17" s="16" t="str">
        <f ca="1">IF(COUNTIFS($CR$6:$CR$53,CR17,$BC$6:$BC$53,INDEX(T_Equipos[Grupo],MATCH(BD17,T_Equipos[NombreEquipo],0)))=1,"-","P."&amp;CR17&amp;" ("&amp;COUNTIFS($CR$6:$CR$53,CR17,$BC$6:$BC$53,INDEX(T_Equipos[Grupo],MATCH(BD17,T_Equipos[NombreEquipo],0)))&amp;")")</f>
        <v>P.2 (2)</v>
      </c>
      <c r="CT17" s="16">
        <f t="shared" ca="1" si="35"/>
        <v>1</v>
      </c>
      <c r="CU17" s="16">
        <f ca="1">CR17+COUNTIFS($CS$6:$CS$53,CS17,$CT$6:CT$53,"&gt;"&amp;CT17,$BC$6:$BC$53,INDEX(T_Equipos[Grupo],MATCH(BD17,T_Equipos[NombreEquipo],0)))</f>
        <v>2</v>
      </c>
      <c r="CV17" s="16" t="str">
        <f ca="1">IF(COUNTIFS($CU$6:$CU$53,CU17,$BC$6:$BC$53,INDEX(T_Equipos[Grupo],MATCH(BD17,T_Equipos[NombreEquipo],0)))=1,"-","P."&amp;CU17&amp;" ("&amp;COUNTIFS($CU$6:$CU$53,CU17,$BC$6:$BC$53,INDEX(T_Equipos[Grupo],MATCH(BD17,T_Equipos[NombreEquipo],0)))&amp;")")</f>
        <v>P.2 (2)</v>
      </c>
      <c r="CW17" s="16">
        <f t="shared" ca="1" si="36"/>
        <v>1</v>
      </c>
      <c r="CX17" s="16">
        <f ca="1">CU17+COUNTIFS($CV$6:$CV$53,CV17,$CW$6:CW$53,"&gt;"&amp;CW17,$BC$6:$BC$53,INDEX(T_Equipos[Grupo],MATCH(BD17,T_Equipos[NombreEquipo],0)))</f>
        <v>2</v>
      </c>
      <c r="CY17" s="16" t="str">
        <f ca="1">IF(COUNTIFS($CX$6:$CX$53,CX17,$BC$6:$BC$53,INDEX(T_Equipos[Grupo],MATCH(BD17,T_Equipos[NombreEquipo],0)))=1,"-","P."&amp;CX17&amp;" ("&amp;COUNTIFS($CX$6:$CX$53,CX17,$BC$6:$BC$53,INDEX(T_Equipos[Grupo],MATCH(BD17,T_Equipos[NombreEquipo],0)))&amp;")")</f>
        <v>P.2 (2)</v>
      </c>
      <c r="CZ17" s="16">
        <f t="shared" ca="1" si="37"/>
        <v>4</v>
      </c>
      <c r="DA17" s="16">
        <f ca="1">CX17+COUNTIFS($CY$6:$CY$53,CY17,$CZ$6:CZ$53,"&gt;"&amp;CZ17,$BC$6:$BC$53,INDEX(T_Equipos[Grupo],MATCH(BD17,T_Equipos[NombreEquipo],0)))</f>
        <v>2</v>
      </c>
      <c r="DB17" s="16" t="str">
        <f ca="1">IF(COUNTIFS($DA$6:$DA$53,DA17,$BC$6:$BC$53,INDEX(T_Equipos[Grupo],MATCH(BD17,T_Equipos[NombreEquipo],0)))=1,"-","P."&amp;DA17&amp;" ("&amp;COUNTIFS($DA$6:$DA$53,DA17,$BC$6:$BC$53,INDEX(T_Equipos[Grupo],MATCH(BD17,T_Equipos[NombreEquipo],0)))&amp;")")</f>
        <v>P.2 (2)</v>
      </c>
      <c r="DC17" s="16">
        <f ca="1">IF(DB17="-","-",COUNTIFS(T_Equipos[Rank],"&lt;"&amp;INDEX(T_Equipos[Rank],MATCH(BD17,T_Equipos[NombreEquipo],0)),$BC$6:$BC$53,INDEX(T_Equipos[Grupo],MATCH(BD17,T_Equipos[NombreEquipo],0)))+1)</f>
        <v>4</v>
      </c>
      <c r="DD17" s="16">
        <f ca="1">DA17+COUNTIFS($DB$6:$DB$53,DB17,$DC$6:DC$53,"&lt;"&amp;DC17,$BC$6:$BC$53,INDEX(T_Equipos[Grupo],MATCH(BD17,T_Equipos[NombreEquipo],0)))</f>
        <v>3</v>
      </c>
      <c r="DE17" s="16"/>
      <c r="DF17" s="16">
        <f t="shared" ca="1" si="52"/>
        <v>3.0030000000000001</v>
      </c>
      <c r="DG17" s="16">
        <f ca="1">IF(DB17="-","-",COUNTIFS(DF$6:DF$53,"&lt;"&amp;DF17,$BC$6:$BC$53,INDEX(T_Equipos[Grupo],MATCH(BD17,T_Equipos[NombreEquipo],0))))</f>
        <v>2</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5.95"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4</v>
      </c>
      <c r="BF18" s="16">
        <f t="shared" ca="1" si="41"/>
        <v>3</v>
      </c>
      <c r="BG18" s="16">
        <f t="shared" ca="1" si="17"/>
        <v>1</v>
      </c>
      <c r="BH18" s="16">
        <f t="shared" ca="1" si="18"/>
        <v>1</v>
      </c>
      <c r="BI18" s="16">
        <f t="shared" ca="1" si="19"/>
        <v>1</v>
      </c>
      <c r="BJ18" s="16">
        <f t="shared" ca="1" si="20"/>
        <v>2</v>
      </c>
      <c r="BK18" s="16">
        <f t="shared" ca="1" si="21"/>
        <v>4</v>
      </c>
      <c r="BL18" s="16">
        <f t="shared" ca="1" si="42"/>
        <v>-2</v>
      </c>
      <c r="BM18" s="16" t="str">
        <f t="shared" ca="1" si="22"/>
        <v>3D</v>
      </c>
      <c r="BN18" s="16" t="str">
        <f t="shared" ca="1" si="23"/>
        <v>3D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4</v>
      </c>
      <c r="BS18" s="16">
        <f ca="1">BP18+COUNTIFS($BQ$6:$BQ$53,BQ18,$BR$6:BR$53,"&gt;"&amp;BR18,$BC$6:$BC$53,INDEX(T_Equipos[Grupo],MATCH(BD18,T_Equipos[NombreEquipo],0)))</f>
        <v>3</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3</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3</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3</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3</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3</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3</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3</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3</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3</v>
      </c>
      <c r="DE18" s="16"/>
      <c r="DF18" s="16">
        <f t="shared" ca="1" si="52"/>
        <v>3</v>
      </c>
      <c r="DG18" s="16" t="str">
        <f ca="1">IF(DB18="-","-",COUNTIFS(DF$6:DF$53,"&lt;"&amp;DF18,$BC$6:$BC$53,INDEX(T_Equipos[Grupo],MATCH(BD18,T_Equipos[NombreEquipo],0))))</f>
        <v>-</v>
      </c>
      <c r="DH18" s="16">
        <f ca="1">DA18+COUNTIFS(DB$6:DB$53,DB18,DG$6:DG$53,"&lt;"&amp;DG18,$BC$6:$BC$53,INDEX(T_Equipos[Grupo],MATCH(BD18,T_Equipos[NombreEquipo],0)))</f>
        <v>3</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Australia</v>
      </c>
    </row>
    <row r="19" spans="1:121" ht="15.9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0</v>
      </c>
      <c r="BF19" s="16">
        <f t="shared" ca="1" si="41"/>
        <v>3</v>
      </c>
      <c r="BG19" s="16">
        <f t="shared" ca="1" si="17"/>
        <v>0</v>
      </c>
      <c r="BH19" s="16">
        <f t="shared" ca="1" si="18"/>
        <v>0</v>
      </c>
      <c r="BI19" s="16">
        <f t="shared" ca="1" si="19"/>
        <v>3</v>
      </c>
      <c r="BJ19" s="16">
        <f t="shared" ca="1" si="20"/>
        <v>1</v>
      </c>
      <c r="BK19" s="16">
        <f t="shared" ca="1" si="21"/>
        <v>6</v>
      </c>
      <c r="BL19" s="16">
        <f t="shared" ca="1" si="42"/>
        <v>-5</v>
      </c>
      <c r="BM19" s="16" t="str">
        <f t="shared" ca="1" si="22"/>
        <v>4D</v>
      </c>
      <c r="BN19" s="16" t="str">
        <f t="shared" ca="1" si="23"/>
        <v>4D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0</v>
      </c>
      <c r="BS19" s="16">
        <f ca="1">BP19+COUNTIFS($BQ$6:$BQ$53,BQ19,$BR$6:BR$53,"&gt;"&amp;BR19,$BC$6:$BC$53,INDEX(T_Equipos[Grupo],MATCH(BD19,T_Equipos[NombreEquipo],0)))</f>
        <v>4</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4</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4</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4</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4</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4</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4</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4</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4</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4</v>
      </c>
      <c r="DE19" s="16"/>
      <c r="DF19" s="16">
        <f t="shared" ca="1" si="52"/>
        <v>4</v>
      </c>
      <c r="DG19" s="16" t="str">
        <f ca="1">IF(DB19="-","-",COUNTIFS(DF$6:DF$53,"&lt;"&amp;DF19,$BC$6:$BC$53,INDEX(T_Equipos[Grupo],MATCH(BD19,T_Equipos[NombreEquipo],0))))</f>
        <v>-</v>
      </c>
      <c r="DH19" s="16">
        <f ca="1">DA19+COUNTIFS(DB$6:DB$53,DB19,DG$6:DG$53,"&lt;"&amp;DG19,$BC$6:$BC$53,INDEX(T_Equipos[Grupo],MATCH(BD19,T_Equipos[NombreEquipo],0)))</f>
        <v>4</v>
      </c>
      <c r="DI19" s="16"/>
      <c r="DJ19" s="16">
        <f t="shared" ca="1" si="38"/>
        <v>2</v>
      </c>
      <c r="DK19" s="16">
        <f t="shared" ca="1" si="39"/>
        <v>12</v>
      </c>
      <c r="DL19" s="16">
        <f t="shared" ca="1" si="40"/>
        <v>1</v>
      </c>
      <c r="DM19" s="16" t="str">
        <f t="shared" ca="1" si="46"/>
        <v>2.1</v>
      </c>
      <c r="DN19" s="16" cm="1">
        <f t="array" aca="1" ref="DN19" ca="1">OFFSET(Horarios!$P$3,DJ19-1,0,DL19,1)</f>
        <v>2</v>
      </c>
      <c r="DO19" s="16"/>
      <c r="DP19" s="16" t="s">
        <v>671</v>
      </c>
      <c r="DQ19" s="16" t="str">
        <f t="shared" ca="1" si="47"/>
        <v>Turkey</v>
      </c>
    </row>
    <row r="20" spans="1:121" ht="15.95" customHeight="1" thickBot="1">
      <c r="A20" s="16" t="s">
        <v>32</v>
      </c>
      <c r="B20" s="16" t="s">
        <v>2</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P.2 (2)</v>
      </c>
      <c r="G20" s="16"/>
      <c r="H20" s="16" t="str">
        <f t="shared" ref="H20:H25" ca="1" si="74">IF(D20="Pendiente","-",INDEX($BZ$6:$BZ$53,MATCH($AA20,$BD$6:$BD$53,0)))</f>
        <v>-</v>
      </c>
      <c r="I20" s="16" t="str">
        <f t="shared" ref="I20:I25" ca="1" si="75">IF(D20="Pendiente","-",INDEX($BZ$6:$BZ$53,MATCH($AF20,$BD$6:$BD$53,0)))</f>
        <v>P.2 (2)</v>
      </c>
      <c r="J20" s="16"/>
      <c r="K20" s="16" t="str">
        <f t="shared" ref="K20:K25" ca="1" si="76">IF(D20="Pendiente","-",INDEX($CE$6:$CE$53,MATCH($AA20,$BD$6:$BD$53,0)))</f>
        <v>-</v>
      </c>
      <c r="L20" s="16" t="str">
        <f t="shared" ref="L20:L25" ca="1" si="77">IF(D20="Pendiente","-",INDEX($CE$6:$CE$53,MATCH($AF20,$BD$6:$BD$53,0)))</f>
        <v>P.2 (2)</v>
      </c>
      <c r="M20" s="16"/>
      <c r="N20" s="16" t="str">
        <f t="shared" ref="N20:N25" ca="1" si="78">IF(D20="Pendiente","-",INDEX($CH$6:$CH$53,MATCH($AA20,$BD$6:$BD$53,0)))</f>
        <v>-</v>
      </c>
      <c r="O20" s="16" t="str">
        <f t="shared" ref="O20:O25" ca="1" si="79">IF(D20="Pendiente","-",INDEX($CH$6:$CH$53,MATCH($AF20,$BD$6:$BD$53,0)))</f>
        <v>P.2 (2)</v>
      </c>
      <c r="P20" s="16"/>
      <c r="Q20" s="16" t="str">
        <f t="shared" ref="Q20:Q25" ca="1" si="80">IF(D20="Pendiente","-",INDEX($CN$6:$CN$53,MATCH($AA20,$BD$6:$BD$53,0)))</f>
        <v>-</v>
      </c>
      <c r="R20" s="16" t="str">
        <f t="shared" ref="R20:R25" ca="1" si="81">IF(D20="Pendiente","-",INDEX($CN$6:$CN$53,MATCH($AF20,$BD$6:$BD$53,0)))</f>
        <v>P.2 (2)</v>
      </c>
      <c r="S20" s="16"/>
      <c r="T20" s="16" t="str">
        <f t="shared" ref="T20:T25" ca="1" si="82">IF(D20="Pendiente","-",INDEX($CS$6:$CS$53,MATCH($AA20,$BD$6:$BD$53,0)))</f>
        <v>-</v>
      </c>
      <c r="U20" s="16" t="str">
        <f t="shared" ref="U20:U25" ca="1" si="83">IF(D20="Pendiente","-",INDEX($CS$6:$CS$53,MATCH($AF20,$BD$6:$BD$53,0)))</f>
        <v>P.2 (2)</v>
      </c>
      <c r="V20" s="17"/>
      <c r="W20" s="641" t="s">
        <v>2</v>
      </c>
      <c r="X20" s="24">
        <f ca="1">Horarios!C20</f>
        <v>46187</v>
      </c>
      <c r="Y20" s="25">
        <f ca="1">Horarios!C20</f>
        <v>46187</v>
      </c>
      <c r="Z20" s="26" t="str">
        <f>$Z$4</f>
        <v>R1</v>
      </c>
      <c r="AA20" s="27" t="str">
        <f ca="1">A21</f>
        <v>Brazil</v>
      </c>
      <c r="AB20" s="49" t="e" cm="1" vm="10">
        <f t="array" aca="1" ref="AB20" ca="1">Ver_flag_local</f>
        <v>#VALUE!</v>
      </c>
      <c r="AC20" s="50">
        <v>2</v>
      </c>
      <c r="AD20" s="51">
        <v>1</v>
      </c>
      <c r="AE20" s="595" t="e" cm="1" vm="11">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IT'S A DRAW! Choose the order of the Nations to determine their rankings.</v>
      </c>
      <c r="AW20" s="167"/>
      <c r="AX20" s="167"/>
      <c r="AY20" s="154"/>
      <c r="AZ20" s="155"/>
      <c r="BA20" s="176"/>
      <c r="BC20" s="16" t="str">
        <f ca="1">+INDEX(T_Equipos[Grupo],MATCH(WORLDCUP!BD20,T_Equipos[NombreEquipo],0))</f>
        <v>D</v>
      </c>
      <c r="BD20" s="16" t="str">
        <f ca="1">+Equipos!B16</f>
        <v>Australia</v>
      </c>
      <c r="BE20" s="16">
        <f t="shared" ca="1" si="16"/>
        <v>7</v>
      </c>
      <c r="BF20" s="16">
        <f t="shared" ca="1" si="41"/>
        <v>3</v>
      </c>
      <c r="BG20" s="16">
        <f t="shared" ca="1" si="17"/>
        <v>2</v>
      </c>
      <c r="BH20" s="16">
        <f t="shared" ca="1" si="18"/>
        <v>1</v>
      </c>
      <c r="BI20" s="16">
        <f t="shared" ca="1" si="19"/>
        <v>0</v>
      </c>
      <c r="BJ20" s="16">
        <f t="shared" ca="1" si="20"/>
        <v>6</v>
      </c>
      <c r="BK20" s="16">
        <f t="shared" ca="1" si="21"/>
        <v>1</v>
      </c>
      <c r="BL20" s="16">
        <f t="shared" ca="1" si="42"/>
        <v>5</v>
      </c>
      <c r="BM20" s="16" t="str">
        <f t="shared" ca="1" si="22"/>
        <v>1D</v>
      </c>
      <c r="BN20" s="16" t="str">
        <f t="shared" ca="1" si="23"/>
        <v>1D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7</v>
      </c>
      <c r="BS20" s="16">
        <f ca="1">BP20+COUNTIFS($BQ$6:$BQ$53,BQ20,$BR$6:BR$53,"&gt;"&amp;BR20,$BC$6:$BC$53,INDEX(T_Equipos[Grupo],MATCH(BD20,T_Equipos[NombreEquipo],0)))</f>
        <v>1</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1</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1</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1</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1</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1</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1</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1</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1</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1</v>
      </c>
      <c r="DE20" s="16"/>
      <c r="DF20" s="16">
        <f t="shared" ca="1" si="52"/>
        <v>1</v>
      </c>
      <c r="DG20" s="16" t="str">
        <f ca="1">IF(DB20="-","-",COUNTIFS(DF$6:DF$53,"&lt;"&amp;DF20,$BC$6:$BC$53,INDEX(T_Equipos[Grupo],MATCH(BD20,T_Equipos[NombreEquipo],0))))</f>
        <v>-</v>
      </c>
      <c r="DH20" s="16">
        <f ca="1">DA20+COUNTIFS(DB$6:DB$53,DB20,DG$6:DG$53,"&lt;"&amp;DG20,$BC$6:$BC$53,INDEX(T_Equipos[Grupo],MATCH(BD20,T_Equipos[NombreEquipo],0)))</f>
        <v>1</v>
      </c>
      <c r="DI20" s="16"/>
      <c r="DJ20" s="16">
        <f t="shared" ca="1" si="38"/>
        <v>3</v>
      </c>
      <c r="DK20" s="16">
        <f t="shared" ca="1" si="39"/>
        <v>12</v>
      </c>
      <c r="DL20" s="16">
        <f t="shared" ca="1" si="40"/>
        <v>1</v>
      </c>
      <c r="DM20" s="16" t="str">
        <f t="shared" ca="1" si="46"/>
        <v>3.1</v>
      </c>
      <c r="DN20" s="16" cm="1">
        <f t="array" aca="1" ref="DN20" ca="1">OFFSET(Horarios!$P$3,DJ20-1,0,DL20,1)</f>
        <v>3</v>
      </c>
      <c r="DO20" s="16"/>
      <c r="DP20" s="16" t="s">
        <v>93</v>
      </c>
      <c r="DQ20" s="16" t="str">
        <f t="shared" ca="1" si="47"/>
        <v>United States</v>
      </c>
    </row>
    <row r="21" spans="1:121" ht="15.95" customHeight="1">
      <c r="A21" s="16" t="str">
        <f ca="1">+Equipos!B10</f>
        <v>Brazil</v>
      </c>
      <c r="B21" s="16"/>
      <c r="C21" s="16"/>
      <c r="D21" s="16" t="str">
        <f t="shared" si="71"/>
        <v>Visitante</v>
      </c>
      <c r="E21" s="16" t="str">
        <f t="shared" ca="1" si="72"/>
        <v>-</v>
      </c>
      <c r="F21" s="16" t="str">
        <f t="shared" ca="1" si="73"/>
        <v>P.2 (2)</v>
      </c>
      <c r="G21" s="16"/>
      <c r="H21" s="16" t="str">
        <f t="shared" ca="1" si="74"/>
        <v>-</v>
      </c>
      <c r="I21" s="16" t="str">
        <f t="shared" ca="1" si="75"/>
        <v>P.2 (2)</v>
      </c>
      <c r="J21" s="16"/>
      <c r="K21" s="16" t="str">
        <f t="shared" ca="1" si="76"/>
        <v>-</v>
      </c>
      <c r="L21" s="16" t="str">
        <f t="shared" ca="1" si="77"/>
        <v>P.2 (2)</v>
      </c>
      <c r="M21" s="16"/>
      <c r="N21" s="16" t="str">
        <f t="shared" ca="1" si="78"/>
        <v>-</v>
      </c>
      <c r="O21" s="16" t="str">
        <f t="shared" ca="1" si="79"/>
        <v>P.2 (2)</v>
      </c>
      <c r="P21" s="16"/>
      <c r="Q21" s="16" t="str">
        <f t="shared" ca="1" si="80"/>
        <v>-</v>
      </c>
      <c r="R21" s="16" t="str">
        <f t="shared" ca="1" si="81"/>
        <v>P.2 (2)</v>
      </c>
      <c r="S21" s="16"/>
      <c r="T21" s="16" t="str">
        <f t="shared" ca="1" si="82"/>
        <v>-</v>
      </c>
      <c r="U21" s="16" t="str">
        <f t="shared" ca="1" si="83"/>
        <v>P.2 (2)</v>
      </c>
      <c r="V21" s="17"/>
      <c r="W21" s="641"/>
      <c r="X21" s="24">
        <f ca="1">Horarios!C21</f>
        <v>46187.125</v>
      </c>
      <c r="Y21" s="25">
        <f ca="1">Horarios!C21</f>
        <v>46187.125</v>
      </c>
      <c r="Z21" s="26" t="str">
        <f>$Z$4</f>
        <v>R1</v>
      </c>
      <c r="AA21" s="27" t="str">
        <f ca="1">A23</f>
        <v>Haiti</v>
      </c>
      <c r="AB21" s="49" t="e" cm="1" vm="12">
        <f t="array" aca="1" ref="AB21" ca="1">Ver_flag_local</f>
        <v>#VALUE!</v>
      </c>
      <c r="AC21" s="50">
        <v>0</v>
      </c>
      <c r="AD21" s="51">
        <v>3</v>
      </c>
      <c r="AE21" s="595" t="e" cm="1" vm="13">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2</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5</v>
      </c>
      <c r="BF21" s="16">
        <f t="shared" ca="1" si="41"/>
        <v>3</v>
      </c>
      <c r="BG21" s="16">
        <f t="shared" ca="1" si="17"/>
        <v>1</v>
      </c>
      <c r="BH21" s="16">
        <f t="shared" ca="1" si="18"/>
        <v>2</v>
      </c>
      <c r="BI21" s="16">
        <f t="shared" ca="1" si="19"/>
        <v>0</v>
      </c>
      <c r="BJ21" s="16">
        <f t="shared" ca="1" si="20"/>
        <v>3</v>
      </c>
      <c r="BK21" s="16">
        <f t="shared" ca="1" si="21"/>
        <v>1</v>
      </c>
      <c r="BL21" s="16">
        <f t="shared" ca="1" si="42"/>
        <v>2</v>
      </c>
      <c r="BM21" s="16" t="str">
        <f t="shared" ca="1" si="22"/>
        <v>2D</v>
      </c>
      <c r="BN21" s="16" t="str">
        <f t="shared" ca="1" si="23"/>
        <v>2D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5</v>
      </c>
      <c r="BS21" s="16">
        <f ca="1">BP21+COUNTIFS($BQ$6:$BQ$53,BQ21,$BR$6:BR$53,"&gt;"&amp;BR21,$BC$6:$BC$53,INDEX(T_Equipos[Grupo],MATCH(BD21,T_Equipos[NombreEquipo],0)))</f>
        <v>2</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2</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2</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2</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2</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2</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2</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2</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2</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2</v>
      </c>
      <c r="DE21" s="16"/>
      <c r="DF21" s="16">
        <f t="shared" ca="1" si="52"/>
        <v>2</v>
      </c>
      <c r="DG21" s="16" t="str">
        <f ca="1">IF(DB21="-","-",COUNTIFS(DF$6:DF$53,"&lt;"&amp;DF21,$BC$6:$BC$53,INDEX(T_Equipos[Grupo],MATCH(BD21,T_Equipos[NombreEquipo],0))))</f>
        <v>-</v>
      </c>
      <c r="DH21" s="16">
        <f ca="1">DA21+COUNTIFS(DB$6:DB$53,DB21,DG$6:DG$53,"&lt;"&amp;DG21,$BC$6:$BC$53,INDEX(T_Equipos[Grupo],MATCH(BD21,T_Equipos[NombreEquipo],0)))</f>
        <v>2</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Paraguay</v>
      </c>
    </row>
    <row r="22" spans="1:121" ht="15.95" customHeight="1">
      <c r="A22" s="16" t="str">
        <f ca="1">+Equipos!B11</f>
        <v>Morocco</v>
      </c>
      <c r="B22" s="16"/>
      <c r="C22" s="16"/>
      <c r="D22" s="16" t="str">
        <f t="shared" si="71"/>
        <v>Empate</v>
      </c>
      <c r="E22" s="16" t="str">
        <f t="shared" ca="1" si="72"/>
        <v>P.2 (2)</v>
      </c>
      <c r="F22" s="16" t="str">
        <f t="shared" ca="1" si="73"/>
        <v>P.2 (2)</v>
      </c>
      <c r="G22" s="16"/>
      <c r="H22" s="16" t="str">
        <f t="shared" ca="1" si="74"/>
        <v>P.2 (2)</v>
      </c>
      <c r="I22" s="16" t="str">
        <f t="shared" ca="1" si="75"/>
        <v>P.2 (2)</v>
      </c>
      <c r="J22" s="16"/>
      <c r="K22" s="16" t="str">
        <f t="shared" ca="1" si="76"/>
        <v>P.2 (2)</v>
      </c>
      <c r="L22" s="16" t="str">
        <f t="shared" ca="1" si="77"/>
        <v>P.2 (2)</v>
      </c>
      <c r="M22" s="16"/>
      <c r="N22" s="16" t="str">
        <f t="shared" ca="1" si="78"/>
        <v>P.2 (2)</v>
      </c>
      <c r="O22" s="16" t="str">
        <f t="shared" ca="1" si="79"/>
        <v>P.2 (2)</v>
      </c>
      <c r="P22" s="16"/>
      <c r="Q22" s="16" t="str">
        <f t="shared" ca="1" si="80"/>
        <v>P.2 (2)</v>
      </c>
      <c r="R22" s="16" t="str">
        <f t="shared" ca="1" si="81"/>
        <v>P.2 (2)</v>
      </c>
      <c r="S22" s="16"/>
      <c r="T22" s="16" t="str">
        <f t="shared" ca="1" si="82"/>
        <v>P.2 (2)</v>
      </c>
      <c r="U22" s="16" t="str">
        <f t="shared" ca="1" si="83"/>
        <v>P.2 (2)</v>
      </c>
      <c r="V22" s="17"/>
      <c r="W22" s="641"/>
      <c r="X22" s="24">
        <f ca="1">Horarios!C22</f>
        <v>46193</v>
      </c>
      <c r="Y22" s="25">
        <f ca="1">Horarios!C22</f>
        <v>46193</v>
      </c>
      <c r="Z22" s="26" t="str">
        <f>$Z$6</f>
        <v>R2</v>
      </c>
      <c r="AA22" s="27" t="str">
        <f ca="1">A24</f>
        <v>Scotland</v>
      </c>
      <c r="AB22" s="49" t="e" cm="1" vm="13">
        <f t="array" aca="1" ref="AB22" ca="1">Ver_flag_local</f>
        <v>#VALUE!</v>
      </c>
      <c r="AC22" s="50">
        <v>1</v>
      </c>
      <c r="AD22" s="51">
        <v>1</v>
      </c>
      <c r="AE22" s="595" t="e" cm="1" vm="11">
        <f t="array" aca="1" ref="AE22" ca="1">Ver_flag_visit</f>
        <v>#VALUE!</v>
      </c>
      <c r="AF22" s="32" t="str">
        <f ca="1">A22</f>
        <v>Morocco</v>
      </c>
      <c r="AG22" s="323">
        <f t="shared" si="84"/>
        <v>1</v>
      </c>
      <c r="AH22" s="195">
        <v>30</v>
      </c>
      <c r="AI22" s="181" t="str">
        <f>AJ22&amp;$B$20</f>
        <v>1C</v>
      </c>
      <c r="AJ22" s="40">
        <v>1</v>
      </c>
      <c r="AK22" s="601" t="e" cm="1" vm="10">
        <f t="array" aca="1" ref="AK22" ca="1">Ver_flag_visit</f>
        <v>#VALUE!</v>
      </c>
      <c r="AL22" s="34" t="str">
        <f ca="1">IFERROR(INDEX($BD$6:$BD$53,MATCH(AI22,$BN$6:$BN$53,0)),"")</f>
        <v>Brazil</v>
      </c>
      <c r="AM22" s="35">
        <f t="shared" ref="AM22:AT25" ca="1" si="87">INDEX($BE$6:$BN$53,MATCH($AL22,$BD$6:$BD$53,0),MATCH(AM$5,$BE$5:$BN$5,0))</f>
        <v>9</v>
      </c>
      <c r="AN22" s="36">
        <f t="shared" ca="1" si="87"/>
        <v>3</v>
      </c>
      <c r="AO22" s="36">
        <f t="shared" ca="1" si="87"/>
        <v>3</v>
      </c>
      <c r="AP22" s="36">
        <f t="shared" ca="1" si="87"/>
        <v>0</v>
      </c>
      <c r="AQ22" s="36">
        <f t="shared" ca="1" si="87"/>
        <v>0</v>
      </c>
      <c r="AR22" s="36">
        <f t="shared" ca="1" si="87"/>
        <v>9</v>
      </c>
      <c r="AS22" s="36">
        <f t="shared" ca="1" si="87"/>
        <v>1</v>
      </c>
      <c r="AT22" s="41">
        <f t="shared" ca="1" si="87"/>
        <v>8</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9</v>
      </c>
      <c r="BF22" s="16">
        <f t="shared" ca="1" si="41"/>
        <v>3</v>
      </c>
      <c r="BG22" s="16">
        <f t="shared" ca="1" si="17"/>
        <v>3</v>
      </c>
      <c r="BH22" s="16">
        <f t="shared" ca="1" si="18"/>
        <v>0</v>
      </c>
      <c r="BI22" s="16">
        <f t="shared" ca="1" si="19"/>
        <v>0</v>
      </c>
      <c r="BJ22" s="16">
        <f t="shared" ca="1" si="20"/>
        <v>7</v>
      </c>
      <c r="BK22" s="16">
        <f t="shared" ca="1" si="21"/>
        <v>1</v>
      </c>
      <c r="BL22" s="16">
        <f t="shared" ca="1" si="42"/>
        <v>6</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Germany</v>
      </c>
    </row>
    <row r="23" spans="1:121" ht="15.95" customHeight="1">
      <c r="A23" s="16" t="str">
        <f ca="1">+Equipos!B12</f>
        <v>Haiti</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41"/>
      <c r="X23" s="24">
        <f ca="1">Horarios!C23</f>
        <v>46193.104166666664</v>
      </c>
      <c r="Y23" s="25">
        <f ca="1">Horarios!C23</f>
        <v>46193.104166666664</v>
      </c>
      <c r="Z23" s="26" t="str">
        <f>$Z$6</f>
        <v>R2</v>
      </c>
      <c r="AA23" s="27" t="str">
        <f ca="1">A21</f>
        <v>Brazil</v>
      </c>
      <c r="AB23" s="49" t="e" cm="1" vm="10">
        <f t="array" aca="1" ref="AB23" ca="1">Ver_flag_local</f>
        <v>#VALUE!</v>
      </c>
      <c r="AC23" s="50">
        <v>5</v>
      </c>
      <c r="AD23" s="51">
        <v>0</v>
      </c>
      <c r="AE23" s="595" t="e" cm="1" vm="12">
        <f t="array" aca="1" ref="AE23" ca="1">Ver_flag_visit</f>
        <v>#VALUE!</v>
      </c>
      <c r="AF23" s="32" t="str">
        <f ca="1">A23</f>
        <v>Haiti</v>
      </c>
      <c r="AG23" s="323">
        <f t="shared" si="84"/>
        <v>1</v>
      </c>
      <c r="AH23" s="195">
        <v>29</v>
      </c>
      <c r="AI23" s="181" t="str">
        <f t="shared" ref="AI23:AI25" si="88">AJ23&amp;$B$20</f>
        <v>2C</v>
      </c>
      <c r="AJ23" s="42">
        <v>2</v>
      </c>
      <c r="AK23" s="602" t="e" cm="1" vm="11">
        <f t="array" aca="1" ref="AK23" ca="1">Ver_flag_visit</f>
        <v>#VALUE!</v>
      </c>
      <c r="AL23" s="37" t="str">
        <f ca="1">IFERROR(INDEX($BD$6:$BD$53,MATCH(AI23,$BN$6:$BN$53,0)),"")</f>
        <v>Morocco</v>
      </c>
      <c r="AM23" s="38">
        <f t="shared" ca="1" si="87"/>
        <v>4</v>
      </c>
      <c r="AN23" s="39">
        <f t="shared" ca="1" si="87"/>
        <v>3</v>
      </c>
      <c r="AO23" s="39">
        <f t="shared" ca="1" si="87"/>
        <v>1</v>
      </c>
      <c r="AP23" s="39">
        <f t="shared" ca="1" si="87"/>
        <v>1</v>
      </c>
      <c r="AQ23" s="39">
        <f t="shared" ca="1" si="87"/>
        <v>1</v>
      </c>
      <c r="AR23" s="39">
        <f t="shared" ca="1" si="87"/>
        <v>4</v>
      </c>
      <c r="AS23" s="39">
        <f t="shared" ca="1" si="87"/>
        <v>3</v>
      </c>
      <c r="AT23" s="43">
        <f t="shared" ca="1" si="87"/>
        <v>1</v>
      </c>
      <c r="AU23" s="330">
        <f ca="1">INDEX($DL$6:$DL$53,MATCH(AI23,$DP$6:$DP$53,0))</f>
        <v>2</v>
      </c>
      <c r="AV23" s="182" t="str">
        <f ca="1">INDEX($BD$6:$BD$53,MATCH(AI23,$BM$6:$BM$53,0))</f>
        <v>Morocco</v>
      </c>
      <c r="AW23" s="210">
        <v>2</v>
      </c>
      <c r="AX23" s="171"/>
      <c r="AY23" s="203" t="str">
        <f ca="1">+A22</f>
        <v>Morocco</v>
      </c>
      <c r="AZ23" s="204"/>
      <c r="BA23" s="176"/>
      <c r="BC23" s="16" t="str">
        <f ca="1">+INDEX(T_Equipos[Grupo],MATCH(WORLDCUP!BD23,T_Equipos[NombreEquipo],0))</f>
        <v>E</v>
      </c>
      <c r="BD23" s="16" t="str">
        <f ca="1">+Equipos!B19</f>
        <v>Curaçao</v>
      </c>
      <c r="BE23" s="16">
        <f t="shared" ca="1" si="16"/>
        <v>1</v>
      </c>
      <c r="BF23" s="16">
        <f t="shared" ca="1" si="41"/>
        <v>3</v>
      </c>
      <c r="BG23" s="16">
        <f t="shared" ca="1" si="17"/>
        <v>0</v>
      </c>
      <c r="BH23" s="16">
        <f t="shared" ca="1" si="18"/>
        <v>1</v>
      </c>
      <c r="BI23" s="16">
        <f t="shared" ca="1" si="19"/>
        <v>2</v>
      </c>
      <c r="BJ23" s="16">
        <f t="shared" ca="1" si="20"/>
        <v>1</v>
      </c>
      <c r="BK23" s="16">
        <f t="shared" ca="1" si="21"/>
        <v>6</v>
      </c>
      <c r="BL23" s="16">
        <f t="shared" ca="1" si="42"/>
        <v>-5</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1</v>
      </c>
      <c r="BS23" s="16">
        <f ca="1">BP23+COUNTIFS($BQ$6:$BQ$53,BQ23,$BR$6:BR$53,"&gt;"&amp;BR23,$BC$6:$BC$53,INDEX(T_Equipos[Grupo],MATCH(BD23,T_Equipos[NombreEquipo],0)))</f>
        <v>3</v>
      </c>
      <c r="BT23" s="16" t="str">
        <f ca="1">IF(COUNTIFS($BS$6:$BS$53,BS23,$BC$6:$BC$53,INDEX(T_Equipos[Grupo],MATCH(BD23,T_Equipos[NombreEquipo],0)))=1,"-","P."&amp;BS23&amp;" ("&amp;COUNTIFS($BS$6:$BS$53,BS23,$BC$6:$BC$53,INDEX(T_Equipos[Grupo],MATCH(BD23,T_Equipos[NombreEquipo],0)))&amp;")")</f>
        <v>P.3 (2)</v>
      </c>
      <c r="BU23" s="16">
        <f t="shared" ca="1" si="24"/>
        <v>0</v>
      </c>
      <c r="BV23" s="16">
        <f t="shared" ca="1" si="25"/>
        <v>1</v>
      </c>
      <c r="BW23" s="16">
        <f t="shared" ca="1" si="26"/>
        <v>0</v>
      </c>
      <c r="BX23" s="16">
        <f t="shared" ca="1" si="48"/>
        <v>1</v>
      </c>
      <c r="BY23" s="16">
        <f ca="1">BS23+COUNTIFS($BT$6:$BT$53,BT23,$BX$6:BX$53,"&gt;"&amp;BX23,$BC$6:$BC$53,INDEX(T_Equipos[Grupo],MATCH(BD23,T_Equipos[NombreEquipo],0)))</f>
        <v>3</v>
      </c>
      <c r="BZ23" s="16" t="str">
        <f ca="1">IF(COUNTIFS($BY$6:$BY$53,BY23,$BC$6:$BC$53,INDEX(T_Equipos[Grupo],MATCH(BD23,T_Equipos[NombreEquipo],0)))=1,"-","P."&amp;BY23&amp;" ("&amp;COUNTIFS($BY$6:$BY$53,BY23,$BC$6:$BC$53,INDEX(T_Equipos[Grupo],MATCH(BD23,T_Equipos[NombreEquipo],0)))&amp;")")</f>
        <v>P.3 (2)</v>
      </c>
      <c r="CA23" s="16">
        <f t="shared" ca="1" si="27"/>
        <v>1</v>
      </c>
      <c r="CB23" s="16">
        <f t="shared" ca="1" si="28"/>
        <v>1</v>
      </c>
      <c r="CC23" s="16">
        <f t="shared" ca="1" si="49"/>
        <v>0</v>
      </c>
      <c r="CD23" s="16">
        <f ca="1">BY23+COUNTIFS($BZ$6:$BZ$53,BZ23,$CC$6:CC$53,"&gt;"&amp;CC23,$BC$6:$BC$53,INDEX(T_Equipos[Grupo],MATCH(BD23,T_Equipos[NombreEquipo],0)))</f>
        <v>3</v>
      </c>
      <c r="CE23" s="16" t="str">
        <f ca="1">IF(COUNTIFS($CD$6:$CD$53,CD23,$BC$6:$BC$53,INDEX(T_Equipos[Grupo],MATCH(BD23,T_Equipos[NombreEquipo],0)))=1,"-","P."&amp;CD23&amp;" ("&amp;COUNTIFS($CD$6:$CD$53,CD23,$BC$6:$BC$53,INDEX(T_Equipos[Grupo],MATCH(BD23,T_Equipos[NombreEquipo],0)))&amp;")")</f>
        <v>P.3 (2)</v>
      </c>
      <c r="CF23" s="16">
        <f t="shared" ca="1" si="29"/>
        <v>1</v>
      </c>
      <c r="CG23" s="16">
        <f ca="1">CD23+COUNTIFS($CE$6:$CE$53,CE23,$CF$6:CF$53,"&gt;"&amp;CF23,$BC$6:$BC$53,INDEX(T_Equipos[Grupo],MATCH(BD23,T_Equipos[NombreEquipo],0)))</f>
        <v>3</v>
      </c>
      <c r="CH23" s="16" t="str">
        <f ca="1">IF(COUNTIFS($CG$6:$CG$53,CG23,$BC$6:$BC$53,INDEX(T_Equipos[Grupo],MATCH(BD23,T_Equipos[NombreEquipo],0)))=1,"-","P."&amp;CG23&amp;" ("&amp;COUNTIFS($CG$6:$CG$53,CG23,$BC$6:$BC$53,INDEX(T_Equipos[Grupo],MATCH(BD23,T_Equipos[NombreEquipo],0)))&amp;")")</f>
        <v>P.3 (2)</v>
      </c>
      <c r="CI23" s="16">
        <f t="shared" ca="1" si="30"/>
        <v>0</v>
      </c>
      <c r="CJ23" s="16">
        <f t="shared" ca="1" si="31"/>
        <v>1</v>
      </c>
      <c r="CK23" s="16">
        <f t="shared" ca="1" si="32"/>
        <v>0</v>
      </c>
      <c r="CL23" s="16">
        <f t="shared" ca="1" si="50"/>
        <v>1</v>
      </c>
      <c r="CM23" s="16">
        <f ca="1">CG23+COUNTIFS($CH$6:$CH$53,CH23,$CL$6:CL$53,"&gt;"&amp;CL23,$BC$6:$BC$53,INDEX(T_Equipos[Grupo],MATCH(BD23,T_Equipos[NombreEquipo],0)))</f>
        <v>3</v>
      </c>
      <c r="CN23" s="16" t="str">
        <f ca="1">IF(COUNTIFS($CM$6:$CM$53,CM23,$BC$6:$BC$53,INDEX(T_Equipos[Grupo],MATCH(BD23,T_Equipos[NombreEquipo],0)))=1,"-","P."&amp;CM23&amp;" ("&amp;COUNTIFS($CM$6:$CM$53,CM23,$BC$6:$BC$53,INDEX(T_Equipos[Grupo],MATCH(BD23,T_Equipos[NombreEquipo],0)))&amp;")")</f>
        <v>P.3 (2)</v>
      </c>
      <c r="CO23" s="16">
        <f t="shared" ca="1" si="33"/>
        <v>1</v>
      </c>
      <c r="CP23" s="16">
        <f t="shared" ca="1" si="34"/>
        <v>1</v>
      </c>
      <c r="CQ23" s="16">
        <f t="shared" ca="1" si="51"/>
        <v>0</v>
      </c>
      <c r="CR23" s="16">
        <f ca="1">CM23+COUNTIFS($CN$6:$CN$53,CN23,$CQ$6:CQ$53,"&gt;"&amp;CQ23,$BC$6:$BC$53,INDEX(T_Equipos[Grupo],MATCH(BD23,T_Equipos[NombreEquipo],0)))</f>
        <v>3</v>
      </c>
      <c r="CS23" s="16" t="str">
        <f ca="1">IF(COUNTIFS($CR$6:$CR$53,CR23,$BC$6:$BC$53,INDEX(T_Equipos[Grupo],MATCH(BD23,T_Equipos[NombreEquipo],0)))=1,"-","P."&amp;CR23&amp;" ("&amp;COUNTIFS($CR$6:$CR$53,CR23,$BC$6:$BC$53,INDEX(T_Equipos[Grupo],MATCH(BD23,T_Equipos[NombreEquipo],0)))&amp;")")</f>
        <v>P.3 (2)</v>
      </c>
      <c r="CT23" s="16">
        <f t="shared" ca="1" si="35"/>
        <v>1</v>
      </c>
      <c r="CU23" s="16">
        <f ca="1">CR23+COUNTIFS($CS$6:$CS$53,CS23,$CT$6:CT$53,"&gt;"&amp;CT23,$BC$6:$BC$53,INDEX(T_Equipos[Grupo],MATCH(BD23,T_Equipos[NombreEquipo],0)))</f>
        <v>3</v>
      </c>
      <c r="CV23" s="16" t="str">
        <f ca="1">IF(COUNTIFS($CU$6:$CU$53,CU23,$BC$6:$BC$53,INDEX(T_Equipos[Grupo],MATCH(BD23,T_Equipos[NombreEquipo],0)))=1,"-","P."&amp;CU23&amp;" ("&amp;COUNTIFS($CU$6:$CU$53,CU23,$BC$6:$BC$53,INDEX(T_Equipos[Grupo],MATCH(BD23,T_Equipos[NombreEquipo],0)))&amp;")")</f>
        <v>P.3 (2)</v>
      </c>
      <c r="CW23" s="16">
        <f t="shared" ca="1" si="36"/>
        <v>-5</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Ecuador</v>
      </c>
    </row>
    <row r="24" spans="1:121" ht="15.95" customHeight="1">
      <c r="A24" s="16" t="str">
        <f ca="1">+Equipos!B13</f>
        <v>Scotland</v>
      </c>
      <c r="B24" s="16"/>
      <c r="C24" s="16"/>
      <c r="D24" s="16" t="str">
        <f t="shared" si="71"/>
        <v>Visitante</v>
      </c>
      <c r="E24" s="16" t="str">
        <f t="shared" ca="1" si="72"/>
        <v>P.2 (2)</v>
      </c>
      <c r="F24" s="16" t="str">
        <f t="shared" ca="1" si="73"/>
        <v>-</v>
      </c>
      <c r="G24" s="16"/>
      <c r="H24" s="16" t="str">
        <f t="shared" ca="1" si="74"/>
        <v>P.2 (2)</v>
      </c>
      <c r="I24" s="16" t="str">
        <f t="shared" ca="1" si="75"/>
        <v>-</v>
      </c>
      <c r="J24" s="16"/>
      <c r="K24" s="16" t="str">
        <f t="shared" ca="1" si="76"/>
        <v>P.2 (2)</v>
      </c>
      <c r="L24" s="16" t="str">
        <f t="shared" ca="1" si="77"/>
        <v>-</v>
      </c>
      <c r="M24" s="16"/>
      <c r="N24" s="16" t="str">
        <f t="shared" ca="1" si="78"/>
        <v>P.2 (2)</v>
      </c>
      <c r="O24" s="16" t="str">
        <f t="shared" ca="1" si="79"/>
        <v>-</v>
      </c>
      <c r="P24" s="16"/>
      <c r="Q24" s="16" t="str">
        <f t="shared" ca="1" si="80"/>
        <v>P.2 (2)</v>
      </c>
      <c r="R24" s="16" t="str">
        <f t="shared" ca="1" si="81"/>
        <v>-</v>
      </c>
      <c r="S24" s="16"/>
      <c r="T24" s="16" t="str">
        <f t="shared" ca="1" si="82"/>
        <v>P.2 (2)</v>
      </c>
      <c r="U24" s="16" t="str">
        <f t="shared" ca="1" si="83"/>
        <v>-</v>
      </c>
      <c r="V24" s="17"/>
      <c r="W24" s="641"/>
      <c r="X24" s="24">
        <f ca="1">Horarios!C24</f>
        <v>46198</v>
      </c>
      <c r="Y24" s="25">
        <f ca="1">Horarios!C24</f>
        <v>46198</v>
      </c>
      <c r="Z24" s="26" t="str">
        <f>$Z$8</f>
        <v>R3</v>
      </c>
      <c r="AA24" s="27" t="str">
        <f ca="1">A24</f>
        <v>Scotland</v>
      </c>
      <c r="AB24" s="49" t="e" cm="1" vm="13">
        <f t="array" aca="1" ref="AB24" ca="1">Ver_flag_local</f>
        <v>#VALUE!</v>
      </c>
      <c r="AC24" s="50">
        <v>0</v>
      </c>
      <c r="AD24" s="51">
        <v>2</v>
      </c>
      <c r="AE24" s="595" t="e" cm="1" vm="10">
        <f t="array" aca="1" ref="AE24" ca="1">Ver_flag_visit</f>
        <v>#VALUE!</v>
      </c>
      <c r="AF24" s="32" t="str">
        <f ca="1">A21</f>
        <v>Brazil</v>
      </c>
      <c r="AG24" s="323">
        <f t="shared" si="84"/>
        <v>1</v>
      </c>
      <c r="AH24" s="195">
        <v>49</v>
      </c>
      <c r="AI24" s="181" t="str">
        <f t="shared" si="88"/>
        <v>3C</v>
      </c>
      <c r="AJ24" s="42">
        <v>3</v>
      </c>
      <c r="AK24" s="602" t="e" cm="1" vm="13">
        <f t="array" aca="1" ref="AK24" ca="1">Ver_flag_visit</f>
        <v>#VALUE!</v>
      </c>
      <c r="AL24" s="37" t="str">
        <f ca="1">IFERROR(INDEX($BD$6:$BD$53,MATCH(AI24,$BN$6:$BN$53,0)),"")</f>
        <v>Scotland</v>
      </c>
      <c r="AM24" s="38">
        <f t="shared" ca="1" si="87"/>
        <v>4</v>
      </c>
      <c r="AN24" s="39">
        <f t="shared" ca="1" si="87"/>
        <v>3</v>
      </c>
      <c r="AO24" s="39">
        <f t="shared" ca="1" si="87"/>
        <v>1</v>
      </c>
      <c r="AP24" s="39">
        <f t="shared" ca="1" si="87"/>
        <v>1</v>
      </c>
      <c r="AQ24" s="39">
        <f t="shared" ca="1" si="87"/>
        <v>1</v>
      </c>
      <c r="AR24" s="39">
        <f t="shared" ca="1" si="87"/>
        <v>4</v>
      </c>
      <c r="AS24" s="39">
        <f t="shared" ca="1" si="87"/>
        <v>3</v>
      </c>
      <c r="AT24" s="43">
        <f t="shared" ca="1" si="87"/>
        <v>1</v>
      </c>
      <c r="AU24" s="330">
        <f ca="1">INDEX($DL$6:$DL$53,MATCH(AI24,$DP$6:$DP$53,0))</f>
        <v>2</v>
      </c>
      <c r="AV24" s="182" t="str">
        <f ca="1">INDEX($BD$6:$BD$53,MATCH(AI24,$BM$6:$BM$53,0))</f>
        <v>Scotland</v>
      </c>
      <c r="AW24" s="210">
        <v>3</v>
      </c>
      <c r="AX24" s="171"/>
      <c r="AY24" s="201" t="str">
        <f ca="1">+A23</f>
        <v>Haiti</v>
      </c>
      <c r="AZ24" s="202"/>
      <c r="BA24" s="176"/>
      <c r="BC24" s="16" t="str">
        <f ca="1">+INDEX(T_Equipos[Grupo],MATCH(WORLDCUP!BD24,T_Equipos[NombreEquipo],0))</f>
        <v>E</v>
      </c>
      <c r="BD24" s="16" t="str">
        <f ca="1">+Equipos!B20</f>
        <v>Ivory Coast</v>
      </c>
      <c r="BE24" s="16">
        <f t="shared" ca="1" si="16"/>
        <v>1</v>
      </c>
      <c r="BF24" s="16">
        <f t="shared" ca="1" si="41"/>
        <v>3</v>
      </c>
      <c r="BG24" s="16">
        <f t="shared" ca="1" si="17"/>
        <v>0</v>
      </c>
      <c r="BH24" s="16">
        <f t="shared" ca="1" si="18"/>
        <v>1</v>
      </c>
      <c r="BI24" s="16">
        <f t="shared" ca="1" si="19"/>
        <v>2</v>
      </c>
      <c r="BJ24" s="16">
        <f t="shared" ca="1" si="20"/>
        <v>3</v>
      </c>
      <c r="BK24" s="16">
        <f t="shared" ca="1" si="21"/>
        <v>5</v>
      </c>
      <c r="BL24" s="16">
        <f t="shared" ca="1" si="42"/>
        <v>-2</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1</v>
      </c>
      <c r="BS24" s="16">
        <f ca="1">BP24+COUNTIFS($BQ$6:$BQ$53,BQ24,$BR$6:BR$53,"&gt;"&amp;BR24,$BC$6:$BC$53,INDEX(T_Equipos[Grupo],MATCH(BD24,T_Equipos[NombreEquipo],0)))</f>
        <v>3</v>
      </c>
      <c r="BT24" s="16" t="str">
        <f ca="1">IF(COUNTIFS($BS$6:$BS$53,BS24,$BC$6:$BC$53,INDEX(T_Equipos[Grupo],MATCH(BD24,T_Equipos[NombreEquipo],0)))=1,"-","P."&amp;BS24&amp;" ("&amp;COUNTIFS($BS$6:$BS$53,BS24,$BC$6:$BC$53,INDEX(T_Equipos[Grupo],MATCH(BD24,T_Equipos[NombreEquipo],0)))&amp;")")</f>
        <v>P.3 (2)</v>
      </c>
      <c r="BU24" s="16">
        <f t="shared" ca="1" si="24"/>
        <v>0</v>
      </c>
      <c r="BV24" s="16">
        <f t="shared" ca="1" si="25"/>
        <v>1</v>
      </c>
      <c r="BW24" s="16">
        <f t="shared" ca="1" si="26"/>
        <v>0</v>
      </c>
      <c r="BX24" s="16">
        <f t="shared" ca="1" si="48"/>
        <v>1</v>
      </c>
      <c r="BY24" s="16">
        <f ca="1">BS24+COUNTIFS($BT$6:$BT$53,BT24,$BX$6:BX$53,"&gt;"&amp;BX24,$BC$6:$BC$53,INDEX(T_Equipos[Grupo],MATCH(BD24,T_Equipos[NombreEquipo],0)))</f>
        <v>3</v>
      </c>
      <c r="BZ24" s="16" t="str">
        <f ca="1">IF(COUNTIFS($BY$6:$BY$53,BY24,$BC$6:$BC$53,INDEX(T_Equipos[Grupo],MATCH(BD24,T_Equipos[NombreEquipo],0)))=1,"-","P."&amp;BY24&amp;" ("&amp;COUNTIFS($BY$6:$BY$53,BY24,$BC$6:$BC$53,INDEX(T_Equipos[Grupo],MATCH(BD24,T_Equipos[NombreEquipo],0)))&amp;")")</f>
        <v>P.3 (2)</v>
      </c>
      <c r="CA24" s="16">
        <f t="shared" ca="1" si="27"/>
        <v>1</v>
      </c>
      <c r="CB24" s="16">
        <f t="shared" ca="1" si="28"/>
        <v>1</v>
      </c>
      <c r="CC24" s="16">
        <f t="shared" ca="1" si="49"/>
        <v>0</v>
      </c>
      <c r="CD24" s="16">
        <f ca="1">BY24+COUNTIFS($BZ$6:$BZ$53,BZ24,$CC$6:CC$53,"&gt;"&amp;CC24,$BC$6:$BC$53,INDEX(T_Equipos[Grupo],MATCH(BD24,T_Equipos[NombreEquipo],0)))</f>
        <v>3</v>
      </c>
      <c r="CE24" s="16" t="str">
        <f ca="1">IF(COUNTIFS($CD$6:$CD$53,CD24,$BC$6:$BC$53,INDEX(T_Equipos[Grupo],MATCH(BD24,T_Equipos[NombreEquipo],0)))=1,"-","P."&amp;CD24&amp;" ("&amp;COUNTIFS($CD$6:$CD$53,CD24,$BC$6:$BC$53,INDEX(T_Equipos[Grupo],MATCH(BD24,T_Equipos[NombreEquipo],0)))&amp;")")</f>
        <v>P.3 (2)</v>
      </c>
      <c r="CF24" s="16">
        <f t="shared" ca="1" si="29"/>
        <v>1</v>
      </c>
      <c r="CG24" s="16">
        <f ca="1">CD24+COUNTIFS($CE$6:$CE$53,CE24,$CF$6:CF$53,"&gt;"&amp;CF24,$BC$6:$BC$53,INDEX(T_Equipos[Grupo],MATCH(BD24,T_Equipos[NombreEquipo],0)))</f>
        <v>3</v>
      </c>
      <c r="CH24" s="16" t="str">
        <f ca="1">IF(COUNTIFS($CG$6:$CG$53,CG24,$BC$6:$BC$53,INDEX(T_Equipos[Grupo],MATCH(BD24,T_Equipos[NombreEquipo],0)))=1,"-","P."&amp;CG24&amp;" ("&amp;COUNTIFS($CG$6:$CG$53,CG24,$BC$6:$BC$53,INDEX(T_Equipos[Grupo],MATCH(BD24,T_Equipos[NombreEquipo],0)))&amp;")")</f>
        <v>P.3 (2)</v>
      </c>
      <c r="CI24" s="16">
        <f t="shared" ca="1" si="30"/>
        <v>0</v>
      </c>
      <c r="CJ24" s="16">
        <f t="shared" ca="1" si="31"/>
        <v>1</v>
      </c>
      <c r="CK24" s="16">
        <f t="shared" ca="1" si="32"/>
        <v>0</v>
      </c>
      <c r="CL24" s="16">
        <f t="shared" ca="1" si="50"/>
        <v>1</v>
      </c>
      <c r="CM24" s="16">
        <f ca="1">CG24+COUNTIFS($CH$6:$CH$53,CH24,$CL$6:CL$53,"&gt;"&amp;CL24,$BC$6:$BC$53,INDEX(T_Equipos[Grupo],MATCH(BD24,T_Equipos[NombreEquipo],0)))</f>
        <v>3</v>
      </c>
      <c r="CN24" s="16" t="str">
        <f ca="1">IF(COUNTIFS($CM$6:$CM$53,CM24,$BC$6:$BC$53,INDEX(T_Equipos[Grupo],MATCH(BD24,T_Equipos[NombreEquipo],0)))=1,"-","P."&amp;CM24&amp;" ("&amp;COUNTIFS($CM$6:$CM$53,CM24,$BC$6:$BC$53,INDEX(T_Equipos[Grupo],MATCH(BD24,T_Equipos[NombreEquipo],0)))&amp;")")</f>
        <v>P.3 (2)</v>
      </c>
      <c r="CO24" s="16">
        <f t="shared" ca="1" si="33"/>
        <v>1</v>
      </c>
      <c r="CP24" s="16">
        <f t="shared" ca="1" si="34"/>
        <v>1</v>
      </c>
      <c r="CQ24" s="16">
        <f t="shared" ca="1" si="51"/>
        <v>0</v>
      </c>
      <c r="CR24" s="16">
        <f ca="1">CM24+COUNTIFS($CN$6:$CN$53,CN24,$CQ$6:CQ$53,"&gt;"&amp;CQ24,$BC$6:$BC$53,INDEX(T_Equipos[Grupo],MATCH(BD24,T_Equipos[NombreEquipo],0)))</f>
        <v>3</v>
      </c>
      <c r="CS24" s="16" t="str">
        <f ca="1">IF(COUNTIFS($CR$6:$CR$53,CR24,$BC$6:$BC$53,INDEX(T_Equipos[Grupo],MATCH(BD24,T_Equipos[NombreEquipo],0)))=1,"-","P."&amp;CR24&amp;" ("&amp;COUNTIFS($CR$6:$CR$53,CR24,$BC$6:$BC$53,INDEX(T_Equipos[Grupo],MATCH(BD24,T_Equipos[NombreEquipo],0)))&amp;")")</f>
        <v>P.3 (2)</v>
      </c>
      <c r="CT24" s="16">
        <f t="shared" ca="1" si="35"/>
        <v>1</v>
      </c>
      <c r="CU24" s="16">
        <f ca="1">CR24+COUNTIFS($CS$6:$CS$53,CS24,$CT$6:CT$53,"&gt;"&amp;CT24,$BC$6:$BC$53,INDEX(T_Equipos[Grupo],MATCH(BD24,T_Equipos[NombreEquipo],0)))</f>
        <v>3</v>
      </c>
      <c r="CV24" s="16" t="str">
        <f ca="1">IF(COUNTIFS($CU$6:$CU$53,CU24,$BC$6:$BC$53,INDEX(T_Equipos[Grupo],MATCH(BD24,T_Equipos[NombreEquipo],0)))=1,"-","P."&amp;CU24&amp;" ("&amp;COUNTIFS($CU$6:$CU$53,CU24,$BC$6:$BC$53,INDEX(T_Equipos[Grupo],MATCH(BD24,T_Equipos[NombreEquipo],0)))&amp;")")</f>
        <v>P.3 (2)</v>
      </c>
      <c r="CW24" s="16">
        <f t="shared" ca="1" si="36"/>
        <v>-2</v>
      </c>
      <c r="CX24" s="16">
        <f ca="1">CU24+COUNTIFS($CV$6:$CV$53,CV24,$CW$6:CW$53,"&gt;"&amp;CW24,$BC$6:$BC$53,INDEX(T_Equipos[Grupo],MATCH(BD24,T_Equipos[NombreEquipo],0)))</f>
        <v>3</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3</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3</v>
      </c>
      <c r="DE24" s="16"/>
      <c r="DF24" s="16">
        <f t="shared" ca="1" si="52"/>
        <v>3</v>
      </c>
      <c r="DG24" s="16" t="str">
        <f ca="1">IF(DB24="-","-",COUNTIFS(DF$6:DF$53,"&lt;"&amp;DF24,$BC$6:$BC$53,INDEX(T_Equipos[Grupo],MATCH(BD24,T_Equipos[NombreEquipo],0))))</f>
        <v>-</v>
      </c>
      <c r="DH24" s="16">
        <f ca="1">DA24+COUNTIFS(DB$6:DB$53,DB24,DG$6:DG$53,"&lt;"&amp;DG24,$BC$6:$BC$53,INDEX(T_Equipos[Grupo],MATCH(BD24,T_Equipos[NombreEquipo],0)))</f>
        <v>3</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Ivory Coast</v>
      </c>
    </row>
    <row r="25" spans="1:121" ht="15.95" customHeight="1" thickBot="1">
      <c r="A25" s="16"/>
      <c r="B25" s="16"/>
      <c r="C25" s="16"/>
      <c r="D25" s="16" t="str">
        <f t="shared" si="71"/>
        <v>Local</v>
      </c>
      <c r="E25" s="16" t="str">
        <f t="shared" ca="1" si="72"/>
        <v>P.2 (2)</v>
      </c>
      <c r="F25" s="16" t="str">
        <f t="shared" ca="1" si="73"/>
        <v>-</v>
      </c>
      <c r="G25" s="16"/>
      <c r="H25" s="16" t="str">
        <f t="shared" ca="1" si="74"/>
        <v>P.2 (2)</v>
      </c>
      <c r="I25" s="16" t="str">
        <f t="shared" ca="1" si="75"/>
        <v>-</v>
      </c>
      <c r="J25" s="16"/>
      <c r="K25" s="16" t="str">
        <f t="shared" ca="1" si="76"/>
        <v>P.2 (2)</v>
      </c>
      <c r="L25" s="16" t="str">
        <f t="shared" ca="1" si="77"/>
        <v>-</v>
      </c>
      <c r="M25" s="16"/>
      <c r="N25" s="16" t="str">
        <f t="shared" ca="1" si="78"/>
        <v>P.2 (2)</v>
      </c>
      <c r="O25" s="16" t="str">
        <f t="shared" ca="1" si="79"/>
        <v>-</v>
      </c>
      <c r="P25" s="16"/>
      <c r="Q25" s="16" t="str">
        <f t="shared" ca="1" si="80"/>
        <v>P.2 (2)</v>
      </c>
      <c r="R25" s="16" t="str">
        <f t="shared" ca="1" si="81"/>
        <v>-</v>
      </c>
      <c r="S25" s="16"/>
      <c r="T25" s="16" t="str">
        <f t="shared" ca="1" si="82"/>
        <v>P.2 (2)</v>
      </c>
      <c r="U25" s="16" t="str">
        <f t="shared" ca="1" si="83"/>
        <v>-</v>
      </c>
      <c r="V25" s="17"/>
      <c r="W25" s="642"/>
      <c r="X25" s="28">
        <f ca="1">Horarios!C25</f>
        <v>46198</v>
      </c>
      <c r="Y25" s="29">
        <f ca="1">Horarios!C25</f>
        <v>46198</v>
      </c>
      <c r="Z25" s="30" t="str">
        <f>$Z$8</f>
        <v>R3</v>
      </c>
      <c r="AA25" s="31" t="str">
        <f ca="1">A22</f>
        <v>Morocco</v>
      </c>
      <c r="AB25" s="52" t="e" cm="1" vm="11">
        <f t="array" aca="1" ref="AB25" ca="1">Ver_flag_local</f>
        <v>#VALUE!</v>
      </c>
      <c r="AC25" s="53">
        <v>2</v>
      </c>
      <c r="AD25" s="54">
        <v>0</v>
      </c>
      <c r="AE25" s="596" t="e" cm="1" vm="12">
        <f t="array" aca="1" ref="AE25" ca="1">Ver_flag_visit</f>
        <v>#VALUE!</v>
      </c>
      <c r="AF25" s="33" t="str">
        <f ca="1">A23</f>
        <v>Haiti</v>
      </c>
      <c r="AG25" s="323">
        <f t="shared" si="84"/>
        <v>1</v>
      </c>
      <c r="AH25" s="195">
        <v>50</v>
      </c>
      <c r="AI25" s="181" t="str">
        <f t="shared" si="88"/>
        <v>4C</v>
      </c>
      <c r="AJ25" s="44">
        <v>4</v>
      </c>
      <c r="AK25" s="604" t="e" cm="1" vm="12">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0</v>
      </c>
      <c r="AS25" s="47">
        <f t="shared" ca="1" si="87"/>
        <v>10</v>
      </c>
      <c r="AT25" s="48">
        <f t="shared" ca="1" si="87"/>
        <v>-10</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6</v>
      </c>
      <c r="BF25" s="16">
        <f t="shared" ca="1" si="41"/>
        <v>3</v>
      </c>
      <c r="BG25" s="16">
        <f t="shared" ca="1" si="17"/>
        <v>2</v>
      </c>
      <c r="BH25" s="16">
        <f t="shared" ca="1" si="18"/>
        <v>0</v>
      </c>
      <c r="BI25" s="16">
        <f t="shared" ca="1" si="19"/>
        <v>1</v>
      </c>
      <c r="BJ25" s="16">
        <f t="shared" ca="1" si="20"/>
        <v>4</v>
      </c>
      <c r="BK25" s="16">
        <f t="shared" ca="1" si="21"/>
        <v>3</v>
      </c>
      <c r="BL25" s="16">
        <f t="shared" ca="1" si="42"/>
        <v>1</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6</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Curaçao</v>
      </c>
    </row>
    <row r="26" spans="1:121" ht="15.95"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9</v>
      </c>
      <c r="BF26" s="16">
        <f t="shared" ca="1" si="41"/>
        <v>3</v>
      </c>
      <c r="BG26" s="16">
        <f t="shared" ca="1" si="17"/>
        <v>3</v>
      </c>
      <c r="BH26" s="16">
        <f t="shared" ca="1" si="18"/>
        <v>0</v>
      </c>
      <c r="BI26" s="16">
        <f t="shared" ca="1" si="19"/>
        <v>0</v>
      </c>
      <c r="BJ26" s="16">
        <f t="shared" ca="1" si="20"/>
        <v>7</v>
      </c>
      <c r="BK26" s="16">
        <f t="shared" ca="1" si="21"/>
        <v>2</v>
      </c>
      <c r="BL26" s="16">
        <f t="shared" ca="1" si="42"/>
        <v>5</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9</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676</v>
      </c>
      <c r="DQ26" s="16" t="str">
        <f t="shared" ca="1" si="47"/>
        <v>Netherlands</v>
      </c>
    </row>
    <row r="27" spans="1:121" ht="15.9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6</v>
      </c>
      <c r="BF27" s="16">
        <f t="shared" ca="1" si="41"/>
        <v>3</v>
      </c>
      <c r="BG27" s="16">
        <f t="shared" ca="1" si="17"/>
        <v>2</v>
      </c>
      <c r="BH27" s="16">
        <f t="shared" ca="1" si="18"/>
        <v>0</v>
      </c>
      <c r="BI27" s="16">
        <f t="shared" ca="1" si="19"/>
        <v>1</v>
      </c>
      <c r="BJ27" s="16">
        <f t="shared" ca="1" si="20"/>
        <v>6</v>
      </c>
      <c r="BK27" s="16">
        <f t="shared" ca="1" si="21"/>
        <v>3</v>
      </c>
      <c r="BL27" s="16">
        <f t="shared" ca="1" si="42"/>
        <v>3</v>
      </c>
      <c r="BM27" s="16" t="str">
        <f t="shared" ca="1" si="22"/>
        <v>2F</v>
      </c>
      <c r="BN27" s="16" t="str">
        <f t="shared" ca="1" si="23"/>
        <v>2F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6</v>
      </c>
      <c r="BS27" s="16">
        <f ca="1">BP27+COUNTIFS($BQ$6:$BQ$53,BQ27,$BR$6:BR$53,"&gt;"&amp;BR27,$BC$6:$BC$53,INDEX(T_Equipos[Grupo],MATCH(BD27,T_Equipos[NombreEquipo],0)))</f>
        <v>2</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2</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2</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2</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2</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2</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2</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2</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2</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2</v>
      </c>
      <c r="DE27" s="16"/>
      <c r="DF27" s="16">
        <f t="shared" ca="1" si="52"/>
        <v>2</v>
      </c>
      <c r="DG27" s="16" t="str">
        <f ca="1">IF(DB27="-","-",COUNTIFS(DF$6:DF$53,"&lt;"&amp;DF27,$BC$6:$BC$53,INDEX(T_Equipos[Grupo],MATCH(BD27,T_Equipos[NombreEquipo],0))))</f>
        <v>-</v>
      </c>
      <c r="DH27" s="16">
        <f ca="1">DA27+COUNTIFS(DB$6:DB$53,DB27,DG$6:DG$53,"&lt;"&amp;DG27,$BC$6:$BC$53,INDEX(T_Equipos[Grupo],MATCH(BD27,T_Equipos[NombreEquipo],0)))</f>
        <v>2</v>
      </c>
      <c r="DI27" s="16"/>
      <c r="DJ27" s="16">
        <f t="shared" ca="1" si="38"/>
        <v>2</v>
      </c>
      <c r="DK27" s="16">
        <f t="shared" ca="1" si="39"/>
        <v>12</v>
      </c>
      <c r="DL27" s="16">
        <f t="shared" ca="1" si="40"/>
        <v>1</v>
      </c>
      <c r="DM27" s="16" t="str">
        <f t="shared" ca="1" si="46"/>
        <v>2.1</v>
      </c>
      <c r="DN27" s="16" cm="1">
        <f t="array" aca="1" ref="DN27" ca="1">OFFSET(Horarios!$P$3,DJ27-1,0,DL27,1)</f>
        <v>2</v>
      </c>
      <c r="DO27" s="16"/>
      <c r="DP27" s="16" t="s">
        <v>677</v>
      </c>
      <c r="DQ27" s="16" t="str">
        <f t="shared" ca="1" si="47"/>
        <v>Japan</v>
      </c>
    </row>
    <row r="28" spans="1:121" ht="15.95" customHeight="1" thickBot="1">
      <c r="A28" s="16" t="s">
        <v>32</v>
      </c>
      <c r="B28" s="16" t="s">
        <v>74</v>
      </c>
      <c r="C28" s="16">
        <f>COUNTIF(Equipos!$C$2:$C$49,WORLDCUP!B28)</f>
        <v>4</v>
      </c>
      <c r="D28" s="16" t="str">
        <f t="shared" ref="D28:D33" si="91">IF(OR(AC28="",AD28=""),"Pendiente",IF(AC28&gt;AD28,"Local",IF(AC28&lt;AD28,"Visitante","Empate")))</f>
        <v>Local</v>
      </c>
      <c r="E28" s="16" t="str">
        <f t="shared" ref="E28:E33" ca="1" si="92">IF(D28="Pendiente","-",INDEX($BT$6:$BT$53,MATCH($AA28,$BD$6:$BD$53,0)))</f>
        <v>-</v>
      </c>
      <c r="F28" s="16" t="str">
        <f t="shared" ref="F28:F33" ca="1" si="93">IF(D28="Pendiente","-",INDEX($BT$6:$BT$53,MATCH($AF28,$BD$6:$BD$53,0)))</f>
        <v>-</v>
      </c>
      <c r="G28" s="16"/>
      <c r="H28" s="16" t="str">
        <f t="shared" ref="H28:H33" ca="1" si="94">IF(D28="Pendiente","-",INDEX($BZ$6:$BZ$53,MATCH($AA28,$BD$6:$BD$53,0)))</f>
        <v>-</v>
      </c>
      <c r="I28" s="16" t="str">
        <f t="shared" ref="I28:I33" ca="1" si="95">IF(D28="Pendiente","-",INDEX($BZ$6:$BZ$53,MATCH($AF28,$BD$6:$BD$53,0)))</f>
        <v>-</v>
      </c>
      <c r="J28" s="16"/>
      <c r="K28" s="16" t="str">
        <f t="shared" ref="K28:K33" ca="1" si="96">IF(D28="Pendiente","-",INDEX($CE$6:$CE$53,MATCH($AA28,$BD$6:$BD$53,0)))</f>
        <v>-</v>
      </c>
      <c r="L28" s="16" t="str">
        <f t="shared" ref="L28:L33" ca="1" si="97">IF(D28="Pendiente","-",INDEX($CE$6:$CE$53,MATCH($AF28,$BD$6:$BD$53,0)))</f>
        <v>-</v>
      </c>
      <c r="M28" s="16"/>
      <c r="N28" s="16" t="str">
        <f t="shared" ref="N28:N33" ca="1" si="98">IF(D28="Pendiente","-",INDEX($CH$6:$CH$53,MATCH($AA28,$BD$6:$BD$53,0)))</f>
        <v>-</v>
      </c>
      <c r="O28" s="16" t="str">
        <f t="shared" ref="O28:O33" ca="1" si="99">IF(D28="Pendiente","-",INDEX($CH$6:$CH$53,MATCH($AF28,$BD$6:$BD$53,0)))</f>
        <v>-</v>
      </c>
      <c r="P28" s="16"/>
      <c r="Q28" s="16" t="str">
        <f t="shared" ref="Q28:Q33" ca="1" si="100">IF(D28="Pendiente","-",INDEX($CN$6:$CN$53,MATCH($AA28,$BD$6:$BD$53,0)))</f>
        <v>-</v>
      </c>
      <c r="R28" s="16" t="str">
        <f t="shared" ref="R28:R33" ca="1" si="101">IF(D28="Pendiente","-",INDEX($CN$6:$CN$53,MATCH($AF28,$BD$6:$BD$53,0)))</f>
        <v>-</v>
      </c>
      <c r="S28" s="16"/>
      <c r="T28" s="16" t="str">
        <f t="shared" ref="T28:T33" ca="1" si="102">IF(D28="Pendiente","-",INDEX($CS$6:$CS$53,MATCH($AA28,$BD$6:$BD$53,0)))</f>
        <v>-</v>
      </c>
      <c r="U28" s="16" t="str">
        <f t="shared" ref="U28:U33" ca="1" si="103">IF(D28="Pendiente","-",INDEX($CS$6:$CS$53,MATCH($AF28,$BD$6:$BD$53,0)))</f>
        <v>-</v>
      </c>
      <c r="V28" s="17"/>
      <c r="W28" s="643" t="s">
        <v>74</v>
      </c>
      <c r="X28" s="24">
        <f ca="1">Horarios!C28</f>
        <v>46186.125</v>
      </c>
      <c r="Y28" s="25">
        <f ca="1">Horarios!C28</f>
        <v>46186.125</v>
      </c>
      <c r="Z28" s="26" t="str">
        <f>$Z$4</f>
        <v>R1</v>
      </c>
      <c r="AA28" s="27" t="str">
        <f ca="1">A29</f>
        <v>United States</v>
      </c>
      <c r="AB28" s="49" t="e" cm="1" vm="14">
        <f t="array" aca="1" ref="AB28" ca="1">Ver_flag_local</f>
        <v>#VALUE!</v>
      </c>
      <c r="AC28" s="50">
        <v>2</v>
      </c>
      <c r="AD28" s="51">
        <v>1</v>
      </c>
      <c r="AE28" s="595" t="e" cm="1" vm="15">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3</v>
      </c>
      <c r="BF28" s="16">
        <f t="shared" ca="1" si="41"/>
        <v>3</v>
      </c>
      <c r="BG28" s="16">
        <f t="shared" ca="1" si="17"/>
        <v>1</v>
      </c>
      <c r="BH28" s="16">
        <f t="shared" ca="1" si="18"/>
        <v>0</v>
      </c>
      <c r="BI28" s="16">
        <f t="shared" ca="1" si="19"/>
        <v>2</v>
      </c>
      <c r="BJ28" s="16">
        <f t="shared" ca="1" si="20"/>
        <v>4</v>
      </c>
      <c r="BK28" s="16">
        <f t="shared" ca="1" si="21"/>
        <v>6</v>
      </c>
      <c r="BL28" s="16">
        <f t="shared" ca="1" si="42"/>
        <v>-2</v>
      </c>
      <c r="BM28" s="16" t="str">
        <f t="shared" ca="1" si="22"/>
        <v>3F</v>
      </c>
      <c r="BN28" s="16" t="str">
        <f t="shared" ca="1" si="23"/>
        <v>3F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3</v>
      </c>
      <c r="BS28" s="16">
        <f ca="1">BP28+COUNTIFS($BQ$6:$BQ$53,BQ28,$BR$6:BR$53,"&gt;"&amp;BR28,$BC$6:$BC$53,INDEX(T_Equipos[Grupo],MATCH(BD28,T_Equipos[NombreEquipo],0)))</f>
        <v>3</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3</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3</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3</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3</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3</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3</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3</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3</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3</v>
      </c>
      <c r="DE28" s="16"/>
      <c r="DF28" s="16">
        <f t="shared" ca="1" si="52"/>
        <v>3</v>
      </c>
      <c r="DG28" s="16" t="str">
        <f ca="1">IF(DB28="-","-",COUNTIFS(DF$6:DF$53,"&lt;"&amp;DF28,$BC$6:$BC$53,INDEX(T_Equipos[Grupo],MATCH(BD28,T_Equipos[NombreEquipo],0))))</f>
        <v>-</v>
      </c>
      <c r="DH28" s="16">
        <f ca="1">DA28+COUNTIFS(DB$6:DB$53,DB28,DG$6:DG$53,"&lt;"&amp;DG28,$BC$6:$BC$53,INDEX(T_Equipos[Grupo],MATCH(BD28,T_Equipos[NombreEquipo],0)))</f>
        <v>3</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Sweden</v>
      </c>
    </row>
    <row r="29" spans="1:121" ht="15.95" customHeight="1">
      <c r="A29" s="16" t="str">
        <f ca="1">+Equipos!B14</f>
        <v>United States</v>
      </c>
      <c r="B29" s="16"/>
      <c r="C29" s="16"/>
      <c r="D29" s="16" t="str">
        <f t="shared" si="91"/>
        <v>Empate</v>
      </c>
      <c r="E29" s="16" t="str">
        <f t="shared" ca="1" si="92"/>
        <v>-</v>
      </c>
      <c r="F29" s="16" t="str">
        <f t="shared" ca="1" si="93"/>
        <v>-</v>
      </c>
      <c r="G29" s="16"/>
      <c r="H29" s="16" t="str">
        <f t="shared" ca="1" si="94"/>
        <v>-</v>
      </c>
      <c r="I29" s="16" t="str">
        <f t="shared" ca="1" si="95"/>
        <v>-</v>
      </c>
      <c r="J29" s="16"/>
      <c r="K29" s="16" t="str">
        <f t="shared" ca="1" si="96"/>
        <v>-</v>
      </c>
      <c r="L29" s="16" t="str">
        <f t="shared" ca="1" si="97"/>
        <v>-</v>
      </c>
      <c r="M29" s="16"/>
      <c r="N29" s="16" t="str">
        <f t="shared" ca="1" si="98"/>
        <v>-</v>
      </c>
      <c r="O29" s="16" t="str">
        <f t="shared" ca="1" si="99"/>
        <v>-</v>
      </c>
      <c r="P29" s="16"/>
      <c r="Q29" s="16" t="str">
        <f t="shared" ca="1" si="100"/>
        <v>-</v>
      </c>
      <c r="R29" s="16" t="str">
        <f t="shared" ca="1" si="101"/>
        <v>-</v>
      </c>
      <c r="S29" s="16"/>
      <c r="T29" s="16" t="str">
        <f t="shared" ca="1" si="102"/>
        <v>-</v>
      </c>
      <c r="U29" s="16" t="str">
        <f t="shared" ca="1" si="103"/>
        <v>-</v>
      </c>
      <c r="V29" s="17"/>
      <c r="W29" s="643"/>
      <c r="X29" s="24">
        <f ca="1">Horarios!C29</f>
        <v>46187.25</v>
      </c>
      <c r="Y29" s="25">
        <f ca="1">Horarios!C29</f>
        <v>46187.25</v>
      </c>
      <c r="Z29" s="26" t="str">
        <f>$Z$4</f>
        <v>R1</v>
      </c>
      <c r="AA29" s="27" t="str">
        <f ca="1">A31</f>
        <v>Australia</v>
      </c>
      <c r="AB29" s="49" t="e" cm="1" vm="16">
        <f t="array" aca="1" ref="AB29" ca="1">Ver_flag_local</f>
        <v>#VALUE!</v>
      </c>
      <c r="AC29" s="50">
        <v>1</v>
      </c>
      <c r="AD29" s="51">
        <v>1</v>
      </c>
      <c r="AE29" s="595" t="e" cm="1" vm="17">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3</v>
      </c>
      <c r="BG29" s="16">
        <f t="shared" ca="1" si="17"/>
        <v>0</v>
      </c>
      <c r="BH29" s="16">
        <f t="shared" ca="1" si="18"/>
        <v>0</v>
      </c>
      <c r="BI29" s="16">
        <f t="shared" ca="1" si="19"/>
        <v>3</v>
      </c>
      <c r="BJ29" s="16">
        <f t="shared" ca="1" si="20"/>
        <v>2</v>
      </c>
      <c r="BK29" s="16">
        <f t="shared" ca="1" si="21"/>
        <v>8</v>
      </c>
      <c r="BL29" s="16">
        <f t="shared" ca="1" si="42"/>
        <v>-6</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5.95" customHeight="1">
      <c r="A30" s="16" t="str">
        <f ca="1">+Equipos!B15</f>
        <v>Paraguay</v>
      </c>
      <c r="B30" s="16"/>
      <c r="C30" s="16"/>
      <c r="D30" s="16" t="str">
        <f t="shared" si="91"/>
        <v>Visitante</v>
      </c>
      <c r="E30" s="16" t="str">
        <f t="shared" ca="1" si="92"/>
        <v>-</v>
      </c>
      <c r="F30" s="16" t="str">
        <f t="shared" ca="1" si="93"/>
        <v>-</v>
      </c>
      <c r="G30" s="16"/>
      <c r="H30" s="16" t="str">
        <f t="shared" ca="1" si="94"/>
        <v>-</v>
      </c>
      <c r="I30" s="16" t="str">
        <f t="shared" ca="1" si="95"/>
        <v>-</v>
      </c>
      <c r="J30" s="16"/>
      <c r="K30" s="16" t="str">
        <f t="shared" ca="1" si="96"/>
        <v>-</v>
      </c>
      <c r="L30" s="16" t="str">
        <f t="shared" ca="1" si="97"/>
        <v>-</v>
      </c>
      <c r="M30" s="16"/>
      <c r="N30" s="16" t="str">
        <f t="shared" ca="1" si="98"/>
        <v>-</v>
      </c>
      <c r="O30" s="16" t="str">
        <f t="shared" ca="1" si="99"/>
        <v>-</v>
      </c>
      <c r="P30" s="16"/>
      <c r="Q30" s="16" t="str">
        <f t="shared" ca="1" si="100"/>
        <v>-</v>
      </c>
      <c r="R30" s="16" t="str">
        <f t="shared" ca="1" si="101"/>
        <v>-</v>
      </c>
      <c r="S30" s="16"/>
      <c r="T30" s="16" t="str">
        <f t="shared" ca="1" si="102"/>
        <v>-</v>
      </c>
      <c r="U30" s="16" t="str">
        <f t="shared" ca="1" si="103"/>
        <v>-</v>
      </c>
      <c r="V30" s="17"/>
      <c r="W30" s="643"/>
      <c r="X30" s="24">
        <f ca="1">Horarios!C30</f>
        <v>46192.875</v>
      </c>
      <c r="Y30" s="25">
        <f ca="1">Horarios!C30</f>
        <v>46192.875</v>
      </c>
      <c r="Z30" s="26" t="str">
        <f>$Z$6</f>
        <v>R2</v>
      </c>
      <c r="AA30" s="27" t="str">
        <f ca="1">A29</f>
        <v>United States</v>
      </c>
      <c r="AB30" s="49" t="e" cm="1" vm="14">
        <f t="array" aca="1" ref="AB30" ca="1">Ver_flag_local</f>
        <v>#VALUE!</v>
      </c>
      <c r="AC30" s="50">
        <v>0</v>
      </c>
      <c r="AD30" s="51">
        <v>3</v>
      </c>
      <c r="AE30" s="595" t="e" cm="1" vm="16">
        <f t="array" aca="1" ref="AE30" ca="1">Ver_flag_visit</f>
        <v>#VALUE!</v>
      </c>
      <c r="AF30" s="32" t="str">
        <f ca="1">A31</f>
        <v>Australia</v>
      </c>
      <c r="AG30" s="323">
        <f t="shared" si="104"/>
        <v>1</v>
      </c>
      <c r="AH30" s="195">
        <v>32</v>
      </c>
      <c r="AI30" s="181" t="str">
        <f>AJ30&amp;$B$28</f>
        <v>1D</v>
      </c>
      <c r="AJ30" s="40">
        <v>1</v>
      </c>
      <c r="AK30" s="601" t="e" cm="1" vm="16">
        <f t="array" aca="1" ref="AK30" ca="1">Ver_flag_visit</f>
        <v>#VALUE!</v>
      </c>
      <c r="AL30" s="34" t="str">
        <f ca="1">IFERROR(INDEX($BD$6:$BD$53,MATCH(AI30,$BN$6:$BN$53,0)),"")</f>
        <v>Australia</v>
      </c>
      <c r="AM30" s="35">
        <f t="shared" ref="AM30:AT33" ca="1" si="107">INDEX($BE$6:$BN$53,MATCH($AL30,$BD$6:$BD$53,0),MATCH(AM$5,$BE$5:$BN$5,0))</f>
        <v>7</v>
      </c>
      <c r="AN30" s="36">
        <f t="shared" ca="1" si="107"/>
        <v>3</v>
      </c>
      <c r="AO30" s="36">
        <f t="shared" ca="1" si="107"/>
        <v>2</v>
      </c>
      <c r="AP30" s="36">
        <f t="shared" ca="1" si="107"/>
        <v>1</v>
      </c>
      <c r="AQ30" s="36">
        <f t="shared" ca="1" si="107"/>
        <v>0</v>
      </c>
      <c r="AR30" s="36">
        <f t="shared" ca="1" si="107"/>
        <v>6</v>
      </c>
      <c r="AS30" s="36">
        <f t="shared" ca="1" si="107"/>
        <v>1</v>
      </c>
      <c r="AT30" s="41">
        <f t="shared" ca="1" si="107"/>
        <v>5</v>
      </c>
      <c r="AU30" s="330">
        <f ca="1">INDEX($DL$6:$DL$53,MATCH(AI30,$DP$6:$DP$53,0))</f>
        <v>1</v>
      </c>
      <c r="AV30" s="182" t="str">
        <f ca="1">INDEX($BD$6:$BD$53,MATCH(AI30,$BM$6:$BM$53,0))</f>
        <v>Australia</v>
      </c>
      <c r="AW30" s="210"/>
      <c r="AX30" s="171"/>
      <c r="AY30" s="201" t="str">
        <f ca="1">+A29</f>
        <v>United States</v>
      </c>
      <c r="AZ30" s="202"/>
      <c r="BA30" s="176"/>
      <c r="BC30" s="16" t="str">
        <f ca="1">+INDEX(T_Equipos[Grupo],MATCH(WORLDCUP!BD30,T_Equipos[NombreEquipo],0))</f>
        <v>G</v>
      </c>
      <c r="BD30" s="16" t="str">
        <f ca="1">+Equipos!B26</f>
        <v>Belgium</v>
      </c>
      <c r="BE30" s="16">
        <f t="shared" ca="1" si="16"/>
        <v>9</v>
      </c>
      <c r="BF30" s="16">
        <f t="shared" ca="1" si="41"/>
        <v>3</v>
      </c>
      <c r="BG30" s="16">
        <f t="shared" ca="1" si="17"/>
        <v>3</v>
      </c>
      <c r="BH30" s="16">
        <f t="shared" ca="1" si="18"/>
        <v>0</v>
      </c>
      <c r="BI30" s="16">
        <f t="shared" ca="1" si="19"/>
        <v>0</v>
      </c>
      <c r="BJ30" s="16">
        <f t="shared" ca="1" si="20"/>
        <v>7</v>
      </c>
      <c r="BK30" s="16">
        <f t="shared" ca="1" si="21"/>
        <v>2</v>
      </c>
      <c r="BL30" s="16">
        <f t="shared" ca="1" si="42"/>
        <v>5</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Belgium</v>
      </c>
    </row>
    <row r="31" spans="1:121" ht="15.95" customHeight="1">
      <c r="A31" s="16" t="str">
        <f ca="1">+Equipos!B16</f>
        <v>Australia</v>
      </c>
      <c r="B31" s="16"/>
      <c r="C31" s="16"/>
      <c r="D31" s="16" t="str">
        <f t="shared" si="91"/>
        <v>Local</v>
      </c>
      <c r="E31" s="16" t="str">
        <f t="shared" ca="1" si="92"/>
        <v>-</v>
      </c>
      <c r="F31" s="16" t="str">
        <f t="shared" ca="1" si="93"/>
        <v>-</v>
      </c>
      <c r="G31" s="16"/>
      <c r="H31" s="16" t="str">
        <f t="shared" ca="1" si="94"/>
        <v>-</v>
      </c>
      <c r="I31" s="16" t="str">
        <f t="shared" ca="1" si="95"/>
        <v>-</v>
      </c>
      <c r="J31" s="16"/>
      <c r="K31" s="16" t="str">
        <f t="shared" ca="1" si="96"/>
        <v>-</v>
      </c>
      <c r="L31" s="16" t="str">
        <f t="shared" ca="1" si="97"/>
        <v>-</v>
      </c>
      <c r="M31" s="16"/>
      <c r="N31" s="16" t="str">
        <f t="shared" ca="1" si="98"/>
        <v>-</v>
      </c>
      <c r="O31" s="16" t="str">
        <f t="shared" ca="1" si="99"/>
        <v>-</v>
      </c>
      <c r="P31" s="16"/>
      <c r="Q31" s="16" t="str">
        <f t="shared" ca="1" si="100"/>
        <v>-</v>
      </c>
      <c r="R31" s="16" t="str">
        <f t="shared" ca="1" si="101"/>
        <v>-</v>
      </c>
      <c r="S31" s="16"/>
      <c r="T31" s="16" t="str">
        <f t="shared" ca="1" si="102"/>
        <v>-</v>
      </c>
      <c r="U31" s="16" t="str">
        <f t="shared" ca="1" si="103"/>
        <v>-</v>
      </c>
      <c r="V31" s="17"/>
      <c r="W31" s="643"/>
      <c r="X31" s="24">
        <f ca="1">Horarios!C31</f>
        <v>46193.208333333336</v>
      </c>
      <c r="Y31" s="25">
        <f ca="1">Horarios!C31</f>
        <v>46193.208333333336</v>
      </c>
      <c r="Z31" s="26" t="str">
        <f>$Z$6</f>
        <v>R2</v>
      </c>
      <c r="AA31" s="27" t="str">
        <f ca="1">A32</f>
        <v>Turkey</v>
      </c>
      <c r="AB31" s="49" t="e" cm="1" vm="17">
        <f t="array" aca="1" ref="AB31" ca="1">Ver_flag_local</f>
        <v>#VALUE!</v>
      </c>
      <c r="AC31" s="50">
        <v>2</v>
      </c>
      <c r="AD31" s="51">
        <v>0</v>
      </c>
      <c r="AE31" s="595" t="e" cm="1" vm="15">
        <f t="array" aca="1" ref="AE31" ca="1">Ver_flag_visit</f>
        <v>#VALUE!</v>
      </c>
      <c r="AF31" s="32" t="str">
        <f ca="1">A30</f>
        <v>Paraguay</v>
      </c>
      <c r="AG31" s="323">
        <f t="shared" si="104"/>
        <v>1</v>
      </c>
      <c r="AH31" s="195">
        <v>31</v>
      </c>
      <c r="AI31" s="181" t="str">
        <f t="shared" ref="AI31:AI33" si="108">AJ31&amp;$B$28</f>
        <v>2D</v>
      </c>
      <c r="AJ31" s="42">
        <v>2</v>
      </c>
      <c r="AK31" s="602" t="e" cm="1" vm="17">
        <f t="array" aca="1" ref="AK31" ca="1">Ver_flag_visit</f>
        <v>#VALUE!</v>
      </c>
      <c r="AL31" s="37" t="str">
        <f ca="1">IFERROR(INDEX($BD$6:$BD$53,MATCH(AI31,$BN$6:$BN$53,0)),"")</f>
        <v>Turkey</v>
      </c>
      <c r="AM31" s="38">
        <f t="shared" ca="1" si="107"/>
        <v>5</v>
      </c>
      <c r="AN31" s="39">
        <f t="shared" ca="1" si="107"/>
        <v>3</v>
      </c>
      <c r="AO31" s="39">
        <f t="shared" ca="1" si="107"/>
        <v>1</v>
      </c>
      <c r="AP31" s="39">
        <f t="shared" ca="1" si="107"/>
        <v>2</v>
      </c>
      <c r="AQ31" s="39">
        <f t="shared" ca="1" si="107"/>
        <v>0</v>
      </c>
      <c r="AR31" s="39">
        <f t="shared" ca="1" si="107"/>
        <v>3</v>
      </c>
      <c r="AS31" s="39">
        <f t="shared" ca="1" si="107"/>
        <v>1</v>
      </c>
      <c r="AT31" s="43">
        <f t="shared" ca="1" si="107"/>
        <v>2</v>
      </c>
      <c r="AU31" s="330">
        <f ca="1">INDEX($DL$6:$DL$53,MATCH(AI31,$DP$6:$DP$53,0))</f>
        <v>1</v>
      </c>
      <c r="AV31" s="182" t="str">
        <f ca="1">INDEX($BD$6:$BD$53,MATCH(AI31,$BM$6:$BM$53,0))</f>
        <v>Turkey</v>
      </c>
      <c r="AW31" s="210"/>
      <c r="AX31" s="171"/>
      <c r="AY31" s="203" t="str">
        <f ca="1">+A30</f>
        <v>Paraguay</v>
      </c>
      <c r="AZ31" s="204"/>
      <c r="BA31" s="176"/>
      <c r="BC31" s="16" t="str">
        <f ca="1">+INDEX(T_Equipos[Grupo],MATCH(WORLDCUP!BD31,T_Equipos[NombreEquipo],0))</f>
        <v>G</v>
      </c>
      <c r="BD31" s="16" t="str">
        <f ca="1">+Equipos!B27</f>
        <v>Egypt</v>
      </c>
      <c r="BE31" s="16">
        <f t="shared" ca="1" si="16"/>
        <v>3</v>
      </c>
      <c r="BF31" s="16">
        <f t="shared" ca="1" si="41"/>
        <v>3</v>
      </c>
      <c r="BG31" s="16">
        <f t="shared" ca="1" si="17"/>
        <v>1</v>
      </c>
      <c r="BH31" s="16">
        <f t="shared" ca="1" si="18"/>
        <v>0</v>
      </c>
      <c r="BI31" s="16">
        <f t="shared" ca="1" si="19"/>
        <v>2</v>
      </c>
      <c r="BJ31" s="16">
        <f t="shared" ca="1" si="20"/>
        <v>4</v>
      </c>
      <c r="BK31" s="16">
        <f t="shared" ca="1" si="21"/>
        <v>5</v>
      </c>
      <c r="BL31" s="16">
        <f t="shared" ca="1" si="42"/>
        <v>-1</v>
      </c>
      <c r="BM31" s="16" t="str">
        <f t="shared" ca="1" si="22"/>
        <v>3G</v>
      </c>
      <c r="BN31" s="16" t="str">
        <f t="shared" ca="1" si="23"/>
        <v>3G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3</v>
      </c>
      <c r="BS31" s="16">
        <f ca="1">BP31+COUNTIFS($BQ$6:$BQ$53,BQ31,$BR$6:BR$53,"&gt;"&amp;BR31,$BC$6:$BC$53,INDEX(T_Equipos[Grupo],MATCH(BD31,T_Equipos[NombreEquipo],0)))</f>
        <v>3</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3</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3</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3</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3</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3</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3</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3</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3</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3</v>
      </c>
      <c r="DE31" s="16"/>
      <c r="DF31" s="16">
        <f t="shared" ca="1" si="52"/>
        <v>3</v>
      </c>
      <c r="DG31" s="16" t="str">
        <f ca="1">IF(DB31="-","-",COUNTIFS(DF$6:DF$53,"&lt;"&amp;DF31,$BC$6:$BC$53,INDEX(T_Equipos[Grupo],MATCH(BD31,T_Equipos[NombreEquipo],0))))</f>
        <v>-</v>
      </c>
      <c r="DH31" s="16">
        <f ca="1">DA31+COUNTIFS(DB$6:DB$53,DB31,DG$6:DG$53,"&lt;"&amp;DG31,$BC$6:$BC$53,INDEX(T_Equipos[Grupo],MATCH(BD31,T_Equipos[NombreEquipo],0)))</f>
        <v>3</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Iran</v>
      </c>
    </row>
    <row r="32" spans="1:121" ht="15.95" customHeight="1">
      <c r="A32" s="16" t="str">
        <f ca="1">+Equipos!B17</f>
        <v>Turkey</v>
      </c>
      <c r="B32" s="16"/>
      <c r="C32" s="16"/>
      <c r="D32" s="16" t="str">
        <f t="shared" si="91"/>
        <v>Empate</v>
      </c>
      <c r="E32" s="16" t="str">
        <f t="shared" ca="1" si="92"/>
        <v>-</v>
      </c>
      <c r="F32" s="16" t="str">
        <f t="shared" ca="1" si="93"/>
        <v>-</v>
      </c>
      <c r="G32" s="16"/>
      <c r="H32" s="16" t="str">
        <f t="shared" ca="1" si="94"/>
        <v>-</v>
      </c>
      <c r="I32" s="16" t="str">
        <f t="shared" ca="1" si="95"/>
        <v>-</v>
      </c>
      <c r="J32" s="16"/>
      <c r="K32" s="16" t="str">
        <f t="shared" ca="1" si="96"/>
        <v>-</v>
      </c>
      <c r="L32" s="16" t="str">
        <f t="shared" ca="1" si="97"/>
        <v>-</v>
      </c>
      <c r="M32" s="16"/>
      <c r="N32" s="16" t="str">
        <f t="shared" ca="1" si="98"/>
        <v>-</v>
      </c>
      <c r="O32" s="16" t="str">
        <f t="shared" ca="1" si="99"/>
        <v>-</v>
      </c>
      <c r="P32" s="16"/>
      <c r="Q32" s="16" t="str">
        <f t="shared" ca="1" si="100"/>
        <v>-</v>
      </c>
      <c r="R32" s="16" t="str">
        <f t="shared" ca="1" si="101"/>
        <v>-</v>
      </c>
      <c r="S32" s="16"/>
      <c r="T32" s="16" t="str">
        <f t="shared" ca="1" si="102"/>
        <v>-</v>
      </c>
      <c r="U32" s="16" t="str">
        <f t="shared" ca="1" si="103"/>
        <v>-</v>
      </c>
      <c r="V32" s="17"/>
      <c r="W32" s="643"/>
      <c r="X32" s="24">
        <f ca="1">Horarios!C32</f>
        <v>46199.166666666664</v>
      </c>
      <c r="Y32" s="25">
        <f ca="1">Horarios!C32</f>
        <v>46199.166666666664</v>
      </c>
      <c r="Z32" s="26" t="str">
        <f>$Z$8</f>
        <v>R3</v>
      </c>
      <c r="AA32" s="27" t="str">
        <f ca="1">A32</f>
        <v>Turkey</v>
      </c>
      <c r="AB32" s="49" t="e" cm="1" vm="17">
        <f t="array" aca="1" ref="AB32" ca="1">Ver_flag_local</f>
        <v>#VALUE!</v>
      </c>
      <c r="AC32" s="50">
        <v>0</v>
      </c>
      <c r="AD32" s="51">
        <v>0</v>
      </c>
      <c r="AE32" s="595" t="e" cm="1" vm="14">
        <f t="array" aca="1" ref="AE32" ca="1">Ver_flag_visit</f>
        <v>#VALUE!</v>
      </c>
      <c r="AF32" s="32" t="str">
        <f ca="1">A29</f>
        <v>United States</v>
      </c>
      <c r="AG32" s="323">
        <f t="shared" si="104"/>
        <v>1</v>
      </c>
      <c r="AH32" s="195">
        <v>59</v>
      </c>
      <c r="AI32" s="181" t="str">
        <f t="shared" si="108"/>
        <v>3D</v>
      </c>
      <c r="AJ32" s="42">
        <v>3</v>
      </c>
      <c r="AK32" s="602" t="e" cm="1" vm="14">
        <f t="array" aca="1" ref="AK32" ca="1">Ver_flag_visit</f>
        <v>#VALUE!</v>
      </c>
      <c r="AL32" s="37" t="str">
        <f ca="1">IFERROR(INDEX($BD$6:$BD$53,MATCH(AI32,$BN$6:$BN$53,0)),"")</f>
        <v>United States</v>
      </c>
      <c r="AM32" s="38">
        <f t="shared" ca="1" si="107"/>
        <v>4</v>
      </c>
      <c r="AN32" s="39">
        <f t="shared" ca="1" si="107"/>
        <v>3</v>
      </c>
      <c r="AO32" s="39">
        <f t="shared" ca="1" si="107"/>
        <v>1</v>
      </c>
      <c r="AP32" s="39">
        <f t="shared" ca="1" si="107"/>
        <v>1</v>
      </c>
      <c r="AQ32" s="39">
        <f t="shared" ca="1" si="107"/>
        <v>1</v>
      </c>
      <c r="AR32" s="39">
        <f t="shared" ca="1" si="107"/>
        <v>2</v>
      </c>
      <c r="AS32" s="39">
        <f t="shared" ca="1" si="107"/>
        <v>4</v>
      </c>
      <c r="AT32" s="43">
        <f t="shared" ca="1" si="107"/>
        <v>-2</v>
      </c>
      <c r="AU32" s="330">
        <f ca="1">INDEX($DL$6:$DL$53,MATCH(AI32,$DP$6:$DP$53,0))</f>
        <v>1</v>
      </c>
      <c r="AV32" s="182" t="str">
        <f ca="1">INDEX($BD$6:$BD$53,MATCH(AI32,$BM$6:$BM$53,0))</f>
        <v>United States</v>
      </c>
      <c r="AW32" s="210"/>
      <c r="AX32" s="171"/>
      <c r="AY32" s="201" t="str">
        <f ca="1">+A31</f>
        <v>Australia</v>
      </c>
      <c r="AZ32" s="202"/>
      <c r="BA32" s="176"/>
      <c r="BC32" s="16" t="str">
        <f ca="1">+INDEX(T_Equipos[Grupo],MATCH(WORLDCUP!BD32,T_Equipos[NombreEquipo],0))</f>
        <v>G</v>
      </c>
      <c r="BD32" s="16" t="str">
        <f ca="1">+Equipos!B28</f>
        <v>Iran</v>
      </c>
      <c r="BE32" s="16">
        <f t="shared" ca="1" si="16"/>
        <v>6</v>
      </c>
      <c r="BF32" s="16">
        <f t="shared" ca="1" si="41"/>
        <v>3</v>
      </c>
      <c r="BG32" s="16">
        <f t="shared" ca="1" si="17"/>
        <v>2</v>
      </c>
      <c r="BH32" s="16">
        <f t="shared" ca="1" si="18"/>
        <v>0</v>
      </c>
      <c r="BI32" s="16">
        <f t="shared" ca="1" si="19"/>
        <v>1</v>
      </c>
      <c r="BJ32" s="16">
        <f t="shared" ca="1" si="20"/>
        <v>5</v>
      </c>
      <c r="BK32" s="16">
        <f t="shared" ca="1" si="21"/>
        <v>3</v>
      </c>
      <c r="BL32" s="16">
        <f t="shared" ca="1" si="42"/>
        <v>2</v>
      </c>
      <c r="BM32" s="16" t="str">
        <f t="shared" ca="1" si="22"/>
        <v>2G</v>
      </c>
      <c r="BN32" s="16" t="str">
        <f t="shared" ca="1" si="23"/>
        <v>2G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6</v>
      </c>
      <c r="BS32" s="16">
        <f ca="1">BP32+COUNTIFS($BQ$6:$BQ$53,BQ32,$BR$6:BR$53,"&gt;"&amp;BR32,$BC$6:$BC$53,INDEX(T_Equipos[Grupo],MATCH(BD32,T_Equipos[NombreEquipo],0)))</f>
        <v>2</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2</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2</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2</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2</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2</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2</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2</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2</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2</v>
      </c>
      <c r="DE32" s="16"/>
      <c r="DF32" s="16">
        <f t="shared" ca="1" si="52"/>
        <v>2</v>
      </c>
      <c r="DG32" s="16" t="str">
        <f ca="1">IF(DB32="-","-",COUNTIFS(DF$6:DF$53,"&lt;"&amp;DF32,$BC$6:$BC$53,INDEX(T_Equipos[Grupo],MATCH(BD32,T_Equipos[NombreEquipo],0))))</f>
        <v>-</v>
      </c>
      <c r="DH32" s="16">
        <f ca="1">DA32+COUNTIFS(DB$6:DB$53,DB32,DG$6:DG$53,"&lt;"&amp;DG32,$BC$6:$BC$53,INDEX(T_Equipos[Grupo],MATCH(BD32,T_Equipos[NombreEquipo],0)))</f>
        <v>2</v>
      </c>
      <c r="DI32" s="16"/>
      <c r="DJ32" s="16">
        <f t="shared" ca="1" si="38"/>
        <v>3</v>
      </c>
      <c r="DK32" s="16">
        <f t="shared" ca="1" si="39"/>
        <v>12</v>
      </c>
      <c r="DL32" s="16">
        <f t="shared" ca="1" si="40"/>
        <v>1</v>
      </c>
      <c r="DM32" s="16" t="str">
        <f t="shared" ca="1" si="46"/>
        <v>3.1</v>
      </c>
      <c r="DN32" s="16" cm="1">
        <f t="array" aca="1" ref="DN32" ca="1">OFFSET(Horarios!$P$3,DJ32-1,0,DL32,1)</f>
        <v>3</v>
      </c>
      <c r="DO32" s="16"/>
      <c r="DP32" s="16" t="s">
        <v>445</v>
      </c>
      <c r="DQ32" s="16" t="str">
        <f t="shared" ca="1" si="47"/>
        <v>Egypt</v>
      </c>
    </row>
    <row r="33" spans="1:121" ht="15.95" customHeight="1" thickBot="1">
      <c r="A33" s="16"/>
      <c r="B33" s="16"/>
      <c r="C33" s="16"/>
      <c r="D33" s="16" t="str">
        <f t="shared" si="91"/>
        <v>Visitante</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44"/>
      <c r="X33" s="28">
        <f ca="1">Horarios!C33</f>
        <v>46199.166666666664</v>
      </c>
      <c r="Y33" s="29">
        <f ca="1">Horarios!C33</f>
        <v>46199.166666666664</v>
      </c>
      <c r="Z33" s="30" t="str">
        <f>$Z$8</f>
        <v>R3</v>
      </c>
      <c r="AA33" s="31" t="str">
        <f ca="1">A30</f>
        <v>Paraguay</v>
      </c>
      <c r="AB33" s="52" t="e" cm="1" vm="15">
        <f t="array" aca="1" ref="AB33" ca="1">Ver_flag_local</f>
        <v>#VALUE!</v>
      </c>
      <c r="AC33" s="53">
        <v>0</v>
      </c>
      <c r="AD33" s="54">
        <v>2</v>
      </c>
      <c r="AE33" s="596" t="e" cm="1" vm="16">
        <f t="array" aca="1" ref="AE33" ca="1">Ver_flag_visit</f>
        <v>#VALUE!</v>
      </c>
      <c r="AF33" s="33" t="str">
        <f ca="1">A31</f>
        <v>Australia</v>
      </c>
      <c r="AG33" s="323">
        <f t="shared" si="104"/>
        <v>1</v>
      </c>
      <c r="AH33" s="195">
        <v>60</v>
      </c>
      <c r="AI33" s="181" t="str">
        <f t="shared" si="108"/>
        <v>4D</v>
      </c>
      <c r="AJ33" s="44">
        <v>4</v>
      </c>
      <c r="AK33" s="604" t="e" cm="1" vm="15">
        <f t="array" aca="1" ref="AK33" ca="1">Ver_flag_visit</f>
        <v>#VALUE!</v>
      </c>
      <c r="AL33" s="45" t="str">
        <f ca="1">IFERROR(INDEX($BD$6:$BD$53,MATCH(AI33,$BN$6:$BN$53,0)),"")</f>
        <v>Paraguay</v>
      </c>
      <c r="AM33" s="46">
        <f t="shared" ca="1" si="107"/>
        <v>0</v>
      </c>
      <c r="AN33" s="47">
        <f t="shared" ca="1" si="107"/>
        <v>3</v>
      </c>
      <c r="AO33" s="47">
        <f t="shared" ca="1" si="107"/>
        <v>0</v>
      </c>
      <c r="AP33" s="47">
        <f t="shared" ca="1" si="107"/>
        <v>0</v>
      </c>
      <c r="AQ33" s="47">
        <f t="shared" ca="1" si="107"/>
        <v>3</v>
      </c>
      <c r="AR33" s="47">
        <f t="shared" ca="1" si="107"/>
        <v>1</v>
      </c>
      <c r="AS33" s="47">
        <f t="shared" ca="1" si="107"/>
        <v>6</v>
      </c>
      <c r="AT33" s="48">
        <f t="shared" ca="1" si="107"/>
        <v>-5</v>
      </c>
      <c r="AU33" s="330">
        <f ca="1">INDEX($DL$6:$DL$53,MATCH(AI33,$DP$6:$DP$53,0))</f>
        <v>1</v>
      </c>
      <c r="AV33" s="182" t="str">
        <f ca="1">INDEX($BD$6:$BD$53,MATCH(AI33,$BM$6:$BM$53,0))</f>
        <v>Paraguay</v>
      </c>
      <c r="AW33" s="210"/>
      <c r="AX33" s="171"/>
      <c r="AY33" s="205" t="str">
        <f ca="1">+A32</f>
        <v>Turkey</v>
      </c>
      <c r="AZ33" s="206"/>
      <c r="BA33" s="176"/>
      <c r="BC33" s="16" t="str">
        <f ca="1">+INDEX(T_Equipos[Grupo],MATCH(WORLDCUP!BD33,T_Equipos[NombreEquipo],0))</f>
        <v>G</v>
      </c>
      <c r="BD33" s="16" t="str">
        <f ca="1">+Equipos!B29</f>
        <v>New Zealand</v>
      </c>
      <c r="BE33" s="16">
        <f t="shared" ca="1" si="16"/>
        <v>0</v>
      </c>
      <c r="BF33" s="16">
        <f t="shared" ca="1" si="41"/>
        <v>3</v>
      </c>
      <c r="BG33" s="16">
        <f t="shared" ca="1" si="17"/>
        <v>0</v>
      </c>
      <c r="BH33" s="16">
        <f t="shared" ca="1" si="18"/>
        <v>0</v>
      </c>
      <c r="BI33" s="16">
        <f t="shared" ca="1" si="19"/>
        <v>3</v>
      </c>
      <c r="BJ33" s="16">
        <f t="shared" ca="1" si="20"/>
        <v>1</v>
      </c>
      <c r="BK33" s="16">
        <f t="shared" ca="1" si="21"/>
        <v>7</v>
      </c>
      <c r="BL33" s="16">
        <f t="shared" ca="1" si="42"/>
        <v>-6</v>
      </c>
      <c r="BM33" s="16" t="str">
        <f t="shared" ca="1" si="22"/>
        <v>4G</v>
      </c>
      <c r="BN33" s="16" t="str">
        <f t="shared" ca="1" si="23"/>
        <v>4G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0</v>
      </c>
      <c r="BS33" s="16">
        <f ca="1">BP33+COUNTIFS($BQ$6:$BQ$53,BQ33,$BR$6:BR$53,"&gt;"&amp;BR33,$BC$6:$BC$53,INDEX(T_Equipos[Grupo],MATCH(BD33,T_Equipos[NombreEquipo],0)))</f>
        <v>4</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4</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4</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4</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4</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4</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4</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4</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4</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4</v>
      </c>
      <c r="DE33" s="16"/>
      <c r="DF33" s="16">
        <f t="shared" ca="1" si="52"/>
        <v>4</v>
      </c>
      <c r="DG33" s="16" t="str">
        <f ca="1">IF(DB33="-","-",COUNTIFS(DF$6:DF$53,"&lt;"&amp;DF33,$BC$6:$BC$53,INDEX(T_Equipos[Grupo],MATCH(BD33,T_Equipos[NombreEquipo],0))))</f>
        <v>-</v>
      </c>
      <c r="DH33" s="16">
        <f ca="1">DA33+COUNTIFS(DB$6:DB$53,DB33,DG$6:DG$53,"&lt;"&amp;DG33,$BC$6:$BC$53,INDEX(T_Equipos[Grupo],MATCH(BD33,T_Equipos[NombreEquipo],0)))</f>
        <v>4</v>
      </c>
      <c r="DI33" s="16"/>
      <c r="DJ33" s="16">
        <f t="shared" ca="1" si="38"/>
        <v>4</v>
      </c>
      <c r="DK33" s="16">
        <f t="shared" ca="1" si="39"/>
        <v>12</v>
      </c>
      <c r="DL33" s="16">
        <f t="shared" ca="1" si="40"/>
        <v>1</v>
      </c>
      <c r="DM33" s="16" t="str">
        <f t="shared" ca="1" si="46"/>
        <v>4.1</v>
      </c>
      <c r="DN33" s="16" cm="1">
        <f t="array" aca="1" ref="DN33" ca="1">OFFSET(Horarios!$P$3,DJ33-1,0,DL33,1)</f>
        <v>4</v>
      </c>
      <c r="DO33" s="16"/>
      <c r="DP33" s="16" t="s">
        <v>681</v>
      </c>
      <c r="DQ33" s="16" t="str">
        <f t="shared" ca="1" si="47"/>
        <v>New Zealand</v>
      </c>
    </row>
    <row r="34" spans="1:121" ht="15.95"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9</v>
      </c>
      <c r="BF34" s="16">
        <f t="shared" ca="1" si="41"/>
        <v>3</v>
      </c>
      <c r="BG34" s="16">
        <f t="shared" ca="1" si="17"/>
        <v>3</v>
      </c>
      <c r="BH34" s="16">
        <f t="shared" ca="1" si="18"/>
        <v>0</v>
      </c>
      <c r="BI34" s="16">
        <f t="shared" ca="1" si="19"/>
        <v>0</v>
      </c>
      <c r="BJ34" s="16">
        <f t="shared" ca="1" si="20"/>
        <v>14</v>
      </c>
      <c r="BK34" s="16">
        <f t="shared" ca="1" si="21"/>
        <v>1</v>
      </c>
      <c r="BL34" s="16">
        <f t="shared" ca="1" si="42"/>
        <v>13</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5.9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0</v>
      </c>
      <c r="BF35" s="16">
        <f t="shared" ca="1" si="41"/>
        <v>3</v>
      </c>
      <c r="BG35" s="16">
        <f t="shared" ca="1" si="17"/>
        <v>0</v>
      </c>
      <c r="BH35" s="16">
        <f t="shared" ca="1" si="18"/>
        <v>0</v>
      </c>
      <c r="BI35" s="16">
        <f t="shared" ca="1" si="19"/>
        <v>3</v>
      </c>
      <c r="BJ35" s="16">
        <f t="shared" ca="1" si="20"/>
        <v>1</v>
      </c>
      <c r="BK35" s="16">
        <f t="shared" ca="1" si="21"/>
        <v>13</v>
      </c>
      <c r="BL35" s="16">
        <f t="shared" ca="1" si="42"/>
        <v>-12</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0</v>
      </c>
      <c r="BS35" s="16">
        <f ca="1">BP35+COUNTIFS($BQ$6:$BQ$53,BQ35,$BR$6:BR$53,"&gt;"&amp;BR35,$BC$6:$BC$53,INDEX(T_Equipos[Grupo],MATCH(BD35,T_Equipos[NombreEquipo],0)))</f>
        <v>4</v>
      </c>
      <c r="BT35" s="16" t="str">
        <f ca="1">IF(COUNTIFS($BS$6:$BS$53,BS35,$BC$6:$BC$53,INDEX(T_Equipos[Grupo],MATCH(BD35,T_Equipos[NombreEquipo],0)))=1,"-","P."&amp;BS35&amp;" ("&amp;COUNTIFS($BS$6:$BS$53,BS35,$BC$6:$BC$53,INDEX(T_Equipos[Grupo],MATCH(BD35,T_Equipos[NombreEquipo],0)))&amp;")")</f>
        <v>-</v>
      </c>
      <c r="BU35" s="16" t="str">
        <f t="shared" ca="1" si="24"/>
        <v>-</v>
      </c>
      <c r="BV35" s="16" t="str">
        <f t="shared" ca="1" si="25"/>
        <v>-</v>
      </c>
      <c r="BW35" s="16" t="str">
        <f t="shared" ca="1" si="26"/>
        <v>-</v>
      </c>
      <c r="BX35" s="16" t="str">
        <f t="shared" ca="1" si="48"/>
        <v>-</v>
      </c>
      <c r="BY35" s="16">
        <f ca="1">BS35+COUNTIFS($BT$6:$BT$53,BT35,$BX$6:BX$53,"&gt;"&amp;BX35,$BC$6:$BC$53,INDEX(T_Equipos[Grupo],MATCH(BD35,T_Equipos[NombreEquipo],0)))</f>
        <v>4</v>
      </c>
      <c r="BZ35" s="16" t="str">
        <f ca="1">IF(COUNTIFS($BY$6:$BY$53,BY35,$BC$6:$BC$53,INDEX(T_Equipos[Grupo],MATCH(BD35,T_Equipos[NombreEquipo],0)))=1,"-","P."&amp;BY35&amp;" ("&amp;COUNTIFS($BY$6:$BY$53,BY35,$BC$6:$BC$53,INDEX(T_Equipos[Grupo],MATCH(BD35,T_Equipos[NombreEquipo],0)))&amp;")")</f>
        <v>-</v>
      </c>
      <c r="CA35" s="16" t="str">
        <f t="shared" ca="1" si="27"/>
        <v>-</v>
      </c>
      <c r="CB35" s="16" t="str">
        <f t="shared" ca="1" si="28"/>
        <v>-</v>
      </c>
      <c r="CC35" s="16" t="str">
        <f t="shared" ca="1" si="49"/>
        <v>-</v>
      </c>
      <c r="CD35" s="16">
        <f ca="1">BY35+COUNTIFS($BZ$6:$BZ$53,BZ35,$CC$6:CC$53,"&gt;"&amp;CC35,$BC$6:$BC$53,INDEX(T_Equipos[Grupo],MATCH(BD35,T_Equipos[NombreEquipo],0)))</f>
        <v>4</v>
      </c>
      <c r="CE35" s="16" t="str">
        <f ca="1">IF(COUNTIFS($CD$6:$CD$53,CD35,$BC$6:$BC$53,INDEX(T_Equipos[Grupo],MATCH(BD35,T_Equipos[NombreEquipo],0)))=1,"-","P."&amp;CD35&amp;" ("&amp;COUNTIFS($CD$6:$CD$53,CD35,$BC$6:$BC$53,INDEX(T_Equipos[Grupo],MATCH(BD35,T_Equipos[NombreEquipo],0)))&amp;")")</f>
        <v>-</v>
      </c>
      <c r="CF35" s="16" t="str">
        <f t="shared" ca="1" si="29"/>
        <v>-</v>
      </c>
      <c r="CG35" s="16">
        <f ca="1">CD35+COUNTIFS($CE$6:$CE$53,CE35,$CF$6:CF$53,"&gt;"&amp;CF35,$BC$6:$BC$53,INDEX(T_Equipos[Grupo],MATCH(BD35,T_Equipos[NombreEquipo],0)))</f>
        <v>4</v>
      </c>
      <c r="CH35" s="16" t="str">
        <f ca="1">IF(COUNTIFS($CG$6:$CG$53,CG35,$BC$6:$BC$53,INDEX(T_Equipos[Grupo],MATCH(BD35,T_Equipos[NombreEquipo],0)))=1,"-","P."&amp;CG35&amp;" ("&amp;COUNTIFS($CG$6:$CG$53,CG35,$BC$6:$BC$53,INDEX(T_Equipos[Grupo],MATCH(BD35,T_Equipos[NombreEquipo],0)))&amp;")")</f>
        <v>-</v>
      </c>
      <c r="CI35" s="16" t="str">
        <f t="shared" ca="1" si="30"/>
        <v>-</v>
      </c>
      <c r="CJ35" s="16" t="str">
        <f t="shared" ca="1" si="31"/>
        <v>-</v>
      </c>
      <c r="CK35" s="16" t="str">
        <f t="shared" ca="1" si="32"/>
        <v>-</v>
      </c>
      <c r="CL35" s="16" t="str">
        <f t="shared" ca="1" si="50"/>
        <v>-</v>
      </c>
      <c r="CM35" s="16">
        <f ca="1">CG35+COUNTIFS($CH$6:$CH$53,CH35,$CL$6:CL$53,"&gt;"&amp;CL35,$BC$6:$BC$53,INDEX(T_Equipos[Grupo],MATCH(BD35,T_Equipos[NombreEquipo],0)))</f>
        <v>4</v>
      </c>
      <c r="CN35" s="16" t="str">
        <f ca="1">IF(COUNTIFS($CM$6:$CM$53,CM35,$BC$6:$BC$53,INDEX(T_Equipos[Grupo],MATCH(BD35,T_Equipos[NombreEquipo],0)))=1,"-","P."&amp;CM35&amp;" ("&amp;COUNTIFS($CM$6:$CM$53,CM35,$BC$6:$BC$53,INDEX(T_Equipos[Grupo],MATCH(BD35,T_Equipos[NombreEquipo],0)))&amp;")")</f>
        <v>-</v>
      </c>
      <c r="CO35" s="16" t="str">
        <f t="shared" ca="1" si="33"/>
        <v>-</v>
      </c>
      <c r="CP35" s="16" t="str">
        <f t="shared" ca="1" si="34"/>
        <v>-</v>
      </c>
      <c r="CQ35" s="16" t="str">
        <f t="shared" ca="1" si="51"/>
        <v>-</v>
      </c>
      <c r="CR35" s="16">
        <f ca="1">CM35+COUNTIFS($CN$6:$CN$53,CN35,$CQ$6:CQ$53,"&gt;"&amp;CQ35,$BC$6:$BC$53,INDEX(T_Equipos[Grupo],MATCH(BD35,T_Equipos[NombreEquipo],0)))</f>
        <v>4</v>
      </c>
      <c r="CS35" s="16" t="str">
        <f ca="1">IF(COUNTIFS($CR$6:$CR$53,CR35,$BC$6:$BC$53,INDEX(T_Equipos[Grupo],MATCH(BD35,T_Equipos[NombreEquipo],0)))=1,"-","P."&amp;CR35&amp;" ("&amp;COUNTIFS($CR$6:$CR$53,CR35,$BC$6:$BC$53,INDEX(T_Equipos[Grupo],MATCH(BD35,T_Equipos[NombreEquipo],0)))&amp;")")</f>
        <v>-</v>
      </c>
      <c r="CT35" s="16" t="str">
        <f t="shared" ca="1" si="35"/>
        <v>-</v>
      </c>
      <c r="CU35" s="16">
        <f ca="1">CR35+COUNTIFS($CS$6:$CS$53,CS35,$CT$6:CT$53,"&gt;"&amp;CT35,$BC$6:$BC$53,INDEX(T_Equipos[Grupo],MATCH(BD35,T_Equipos[NombreEquipo],0)))</f>
        <v>4</v>
      </c>
      <c r="CV35" s="16" t="str">
        <f ca="1">IF(COUNTIFS($CU$6:$CU$53,CU35,$BC$6:$BC$53,INDEX(T_Equipos[Grupo],MATCH(BD35,T_Equipos[NombreEquipo],0)))=1,"-","P."&amp;CU35&amp;" ("&amp;COUNTIFS($CU$6:$CU$53,CU35,$BC$6:$BC$53,INDEX(T_Equipos[Grupo],MATCH(BD35,T_Equipos[NombreEquipo],0)))&amp;")")</f>
        <v>-</v>
      </c>
      <c r="CW35" s="16" t="str">
        <f t="shared" ca="1" si="36"/>
        <v>-</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Uruguay</v>
      </c>
    </row>
    <row r="36" spans="1:121" ht="15.95" customHeight="1" thickBot="1">
      <c r="A36" s="16" t="s">
        <v>32</v>
      </c>
      <c r="B36" s="16" t="s">
        <v>3</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P.3 (2)</v>
      </c>
      <c r="G36" s="16"/>
      <c r="H36" s="16" t="str">
        <f t="shared" ref="H36:H41" ca="1" si="114">IF(D36="Pendiente","-",INDEX($BZ$6:$BZ$53,MATCH($AA36,$BD$6:$BD$53,0)))</f>
        <v>-</v>
      </c>
      <c r="I36" s="16" t="str">
        <f t="shared" ref="I36:I41" ca="1" si="115">IF(D36="Pendiente","-",INDEX($BZ$6:$BZ$53,MATCH($AF36,$BD$6:$BD$53,0)))</f>
        <v>P.3 (2)</v>
      </c>
      <c r="J36" s="16"/>
      <c r="K36" s="16" t="str">
        <f t="shared" ref="K36:K41" ca="1" si="116">IF(D36="Pendiente","-",INDEX($CE$6:$CE$53,MATCH($AA36,$BD$6:$BD$53,0)))</f>
        <v>-</v>
      </c>
      <c r="L36" s="16" t="str">
        <f t="shared" ref="L36:L41" ca="1" si="117">IF(D36="Pendiente","-",INDEX($CE$6:$CE$53,MATCH($AF36,$BD$6:$BD$53,0)))</f>
        <v>P.3 (2)</v>
      </c>
      <c r="M36" s="16"/>
      <c r="N36" s="16" t="str">
        <f t="shared" ref="N36:N41" ca="1" si="118">IF(D36="Pendiente","-",INDEX($CH$6:$CH$53,MATCH($AA36,$BD$6:$BD$53,0)))</f>
        <v>-</v>
      </c>
      <c r="O36" s="16" t="str">
        <f t="shared" ref="O36:O41" ca="1" si="119">IF(D36="Pendiente","-",INDEX($CH$6:$CH$53,MATCH($AF36,$BD$6:$BD$53,0)))</f>
        <v>P.3 (2)</v>
      </c>
      <c r="P36" s="16"/>
      <c r="Q36" s="16" t="str">
        <f t="shared" ref="Q36:Q41" ca="1" si="120">IF(D36="Pendiente","-",INDEX($CN$6:$CN$53,MATCH($AA36,$BD$6:$BD$53,0)))</f>
        <v>-</v>
      </c>
      <c r="R36" s="16" t="str">
        <f t="shared" ref="R36:R41" ca="1" si="121">IF(D36="Pendiente","-",INDEX($CN$6:$CN$53,MATCH($AF36,$BD$6:$BD$53,0)))</f>
        <v>P.3 (2)</v>
      </c>
      <c r="S36" s="16"/>
      <c r="T36" s="16" t="str">
        <f t="shared" ref="T36:T41" ca="1" si="122">IF(D36="Pendiente","-",INDEX($CS$6:$CS$53,MATCH($AA36,$BD$6:$BD$53,0)))</f>
        <v>-</v>
      </c>
      <c r="U36" s="16" t="str">
        <f t="shared" ref="U36:U41" ca="1" si="123">IF(D36="Pendiente","-",INDEX($CS$6:$CS$53,MATCH($AF36,$BD$6:$BD$53,0)))</f>
        <v>P.3 (2)</v>
      </c>
      <c r="V36" s="17"/>
      <c r="W36" s="645" t="s">
        <v>3</v>
      </c>
      <c r="X36" s="24">
        <f ca="1">Horarios!C36</f>
        <v>46187.791666666664</v>
      </c>
      <c r="Y36" s="25">
        <f ca="1">Horarios!C36</f>
        <v>46187.791666666664</v>
      </c>
      <c r="Z36" s="26" t="str">
        <f>$Z$4</f>
        <v>R1</v>
      </c>
      <c r="AA36" s="27" t="str">
        <f ca="1">A37</f>
        <v>Germany</v>
      </c>
      <c r="AB36" s="49" t="e" cm="1" vm="18">
        <f t="array" aca="1" ref="AB36" ca="1">Ver_flag_local</f>
        <v>#VALUE!</v>
      </c>
      <c r="AC36" s="50">
        <v>3</v>
      </c>
      <c r="AD36" s="51">
        <v>0</v>
      </c>
      <c r="AE36" s="595" t="e" cm="1" vm="19">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3</v>
      </c>
      <c r="BF36" s="16">
        <f t="shared" ca="1" si="41"/>
        <v>3</v>
      </c>
      <c r="BG36" s="16">
        <f t="shared" ca="1" si="17"/>
        <v>1</v>
      </c>
      <c r="BH36" s="16">
        <f t="shared" ca="1" si="18"/>
        <v>0</v>
      </c>
      <c r="BI36" s="16">
        <f t="shared" ca="1" si="19"/>
        <v>2</v>
      </c>
      <c r="BJ36" s="16">
        <f t="shared" ca="1" si="20"/>
        <v>2</v>
      </c>
      <c r="BK36" s="16">
        <f t="shared" ca="1" si="21"/>
        <v>9</v>
      </c>
      <c r="BL36" s="16">
        <f t="shared" ca="1" si="42"/>
        <v>-7</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3</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v>
      </c>
      <c r="BU36" s="16" t="str">
        <f t="shared" ca="1" si="24"/>
        <v>-</v>
      </c>
      <c r="BV36" s="16" t="str">
        <f t="shared" ca="1" si="25"/>
        <v>-</v>
      </c>
      <c r="BW36" s="16" t="str">
        <f t="shared" ca="1" si="26"/>
        <v>-</v>
      </c>
      <c r="BX36" s="16" t="str">
        <f t="shared" ca="1" si="48"/>
        <v>-</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v>
      </c>
      <c r="CA36" s="16" t="str">
        <f t="shared" ca="1" si="27"/>
        <v>-</v>
      </c>
      <c r="CB36" s="16" t="str">
        <f t="shared" ca="1" si="28"/>
        <v>-</v>
      </c>
      <c r="CC36" s="16" t="str">
        <f t="shared" ca="1" si="49"/>
        <v>-</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v>
      </c>
      <c r="CF36" s="16" t="str">
        <f t="shared" ca="1" si="29"/>
        <v>-</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v>
      </c>
      <c r="CI36" s="16" t="str">
        <f t="shared" ca="1" si="30"/>
        <v>-</v>
      </c>
      <c r="CJ36" s="16" t="str">
        <f t="shared" ca="1" si="31"/>
        <v>-</v>
      </c>
      <c r="CK36" s="16" t="str">
        <f t="shared" ca="1" si="32"/>
        <v>-</v>
      </c>
      <c r="CL36" s="16" t="str">
        <f t="shared" ca="1" si="50"/>
        <v>-</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v>
      </c>
      <c r="CO36" s="16" t="str">
        <f t="shared" ca="1" si="33"/>
        <v>-</v>
      </c>
      <c r="CP36" s="16" t="str">
        <f t="shared" ca="1" si="34"/>
        <v>-</v>
      </c>
      <c r="CQ36" s="16" t="str">
        <f t="shared" ca="1" si="51"/>
        <v>-</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v>
      </c>
      <c r="CT36" s="16" t="str">
        <f t="shared" ca="1" si="35"/>
        <v>-</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v>
      </c>
      <c r="CW36" s="16" t="str">
        <f t="shared" ca="1" si="36"/>
        <v>-</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446</v>
      </c>
      <c r="DQ36" s="16" t="str">
        <f t="shared" ca="1" si="47"/>
        <v>Saudi Arabia</v>
      </c>
    </row>
    <row r="37" spans="1:121" ht="15.95" customHeight="1">
      <c r="A37" s="16" t="str">
        <f ca="1">+Equipos!B18</f>
        <v>Germany</v>
      </c>
      <c r="B37" s="16"/>
      <c r="C37" s="16"/>
      <c r="D37" s="16" t="str">
        <f t="shared" si="111"/>
        <v>Visitante</v>
      </c>
      <c r="E37" s="16" t="str">
        <f t="shared" ca="1" si="112"/>
        <v>P.3 (2)</v>
      </c>
      <c r="F37" s="16" t="str">
        <f t="shared" ca="1" si="113"/>
        <v>-</v>
      </c>
      <c r="G37" s="16"/>
      <c r="H37" s="16" t="str">
        <f t="shared" ca="1" si="114"/>
        <v>P.3 (2)</v>
      </c>
      <c r="I37" s="16" t="str">
        <f t="shared" ca="1" si="115"/>
        <v>-</v>
      </c>
      <c r="J37" s="16"/>
      <c r="K37" s="16" t="str">
        <f t="shared" ca="1" si="116"/>
        <v>P.3 (2)</v>
      </c>
      <c r="L37" s="16" t="str">
        <f t="shared" ca="1" si="117"/>
        <v>-</v>
      </c>
      <c r="M37" s="16"/>
      <c r="N37" s="16" t="str">
        <f t="shared" ca="1" si="118"/>
        <v>P.3 (2)</v>
      </c>
      <c r="O37" s="16" t="str">
        <f t="shared" ca="1" si="119"/>
        <v>-</v>
      </c>
      <c r="P37" s="16"/>
      <c r="Q37" s="16" t="str">
        <f t="shared" ca="1" si="120"/>
        <v>P.3 (2)</v>
      </c>
      <c r="R37" s="16" t="str">
        <f t="shared" ca="1" si="121"/>
        <v>-</v>
      </c>
      <c r="S37" s="16"/>
      <c r="T37" s="16" t="str">
        <f t="shared" ca="1" si="122"/>
        <v>P.3 (2)</v>
      </c>
      <c r="U37" s="16" t="str">
        <f t="shared" ca="1" si="123"/>
        <v>-</v>
      </c>
      <c r="V37" s="17"/>
      <c r="W37" s="645"/>
      <c r="X37" s="24">
        <f ca="1">Horarios!C37</f>
        <v>46188.041666666664</v>
      </c>
      <c r="Y37" s="25">
        <f ca="1">Horarios!C37</f>
        <v>46188.041666666664</v>
      </c>
      <c r="Z37" s="26" t="str">
        <f>$Z$4</f>
        <v>R1</v>
      </c>
      <c r="AA37" s="27" t="str">
        <f ca="1">A39</f>
        <v>Ivory Coast</v>
      </c>
      <c r="AB37" s="49" t="e" cm="1" vm="20">
        <f t="array" aca="1" ref="AB37" ca="1">Ver_flag_local</f>
        <v>#VALUE!</v>
      </c>
      <c r="AC37" s="50">
        <v>1</v>
      </c>
      <c r="AD37" s="51">
        <v>2</v>
      </c>
      <c r="AE37" s="595" t="e" cm="1" vm="21">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6</v>
      </c>
      <c r="BF37" s="16">
        <f t="shared" ca="1" si="41"/>
        <v>3</v>
      </c>
      <c r="BG37" s="16">
        <f t="shared" ca="1" si="17"/>
        <v>2</v>
      </c>
      <c r="BH37" s="16">
        <f t="shared" ca="1" si="18"/>
        <v>0</v>
      </c>
      <c r="BI37" s="16">
        <f t="shared" ca="1" si="19"/>
        <v>1</v>
      </c>
      <c r="BJ37" s="16">
        <f t="shared" ca="1" si="20"/>
        <v>9</v>
      </c>
      <c r="BK37" s="16">
        <f t="shared" ca="1" si="21"/>
        <v>3</v>
      </c>
      <c r="BL37" s="16">
        <f t="shared" ca="1" si="42"/>
        <v>6</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6</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v>
      </c>
      <c r="BU37" s="16" t="str">
        <f t="shared" ca="1" si="24"/>
        <v>-</v>
      </c>
      <c r="BV37" s="16" t="str">
        <f t="shared" ca="1" si="25"/>
        <v>-</v>
      </c>
      <c r="BW37" s="16" t="str">
        <f t="shared" ca="1" si="26"/>
        <v>-</v>
      </c>
      <c r="BX37" s="16" t="str">
        <f t="shared" ca="1" si="48"/>
        <v>-</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v>
      </c>
      <c r="CA37" s="16" t="str">
        <f t="shared" ca="1" si="27"/>
        <v>-</v>
      </c>
      <c r="CB37" s="16" t="str">
        <f t="shared" ca="1" si="28"/>
        <v>-</v>
      </c>
      <c r="CC37" s="16" t="str">
        <f t="shared" ca="1" si="49"/>
        <v>-</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v>
      </c>
      <c r="CF37" s="16" t="str">
        <f t="shared" ca="1" si="29"/>
        <v>-</v>
      </c>
      <c r="CG37" s="16">
        <f ca="1">CD37+COUNTIFS($CE$6:$CE$53,CE37,$CF$6:CF$53,"&gt;"&amp;CF37,$BC$6:$BC$53,INDEX(T_Equipos[Grupo],MATCH(BD37,T_Equipos[NombreEquipo],0)))</f>
        <v>2</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2</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2</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2</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684</v>
      </c>
      <c r="DQ37" s="16" t="str">
        <f t="shared" ca="1" si="47"/>
        <v>Cape Verde</v>
      </c>
    </row>
    <row r="38" spans="1:121" ht="15.95" customHeight="1">
      <c r="A38" s="16" t="str">
        <f ca="1">+Equipos!B19</f>
        <v>Curaçao</v>
      </c>
      <c r="B38" s="16"/>
      <c r="C38" s="16"/>
      <c r="D38" s="16" t="str">
        <f t="shared" si="111"/>
        <v>Local</v>
      </c>
      <c r="E38" s="16" t="str">
        <f t="shared" ca="1" si="112"/>
        <v>-</v>
      </c>
      <c r="F38" s="16" t="str">
        <f t="shared" ca="1" si="113"/>
        <v>P.3 (2)</v>
      </c>
      <c r="G38" s="16"/>
      <c r="H38" s="16" t="str">
        <f t="shared" ca="1" si="114"/>
        <v>-</v>
      </c>
      <c r="I38" s="16" t="str">
        <f t="shared" ca="1" si="115"/>
        <v>P.3 (2)</v>
      </c>
      <c r="J38" s="16"/>
      <c r="K38" s="16" t="str">
        <f t="shared" ca="1" si="116"/>
        <v>-</v>
      </c>
      <c r="L38" s="16" t="str">
        <f t="shared" ca="1" si="117"/>
        <v>P.3 (2)</v>
      </c>
      <c r="M38" s="16"/>
      <c r="N38" s="16" t="str">
        <f t="shared" ca="1" si="118"/>
        <v>-</v>
      </c>
      <c r="O38" s="16" t="str">
        <f t="shared" ca="1" si="119"/>
        <v>P.3 (2)</v>
      </c>
      <c r="P38" s="16"/>
      <c r="Q38" s="16" t="str">
        <f t="shared" ca="1" si="120"/>
        <v>-</v>
      </c>
      <c r="R38" s="16" t="str">
        <f t="shared" ca="1" si="121"/>
        <v>P.3 (2)</v>
      </c>
      <c r="S38" s="16"/>
      <c r="T38" s="16" t="str">
        <f t="shared" ca="1" si="122"/>
        <v>-</v>
      </c>
      <c r="U38" s="16" t="str">
        <f t="shared" ca="1" si="123"/>
        <v>P.3 (2)</v>
      </c>
      <c r="V38" s="17"/>
      <c r="W38" s="645"/>
      <c r="X38" s="24">
        <f ca="1">Horarios!C38</f>
        <v>46193.916666666664</v>
      </c>
      <c r="Y38" s="25">
        <f ca="1">Horarios!C38</f>
        <v>46193.916666666664</v>
      </c>
      <c r="Z38" s="26" t="str">
        <f>$Z$6</f>
        <v>R2</v>
      </c>
      <c r="AA38" s="27" t="str">
        <f ca="1">A37</f>
        <v>Germany</v>
      </c>
      <c r="AB38" s="49" t="e" cm="1" vm="18">
        <f t="array" aca="1" ref="AB38" ca="1">Ver_flag_local</f>
        <v>#VALUE!</v>
      </c>
      <c r="AC38" s="50">
        <v>2</v>
      </c>
      <c r="AD38" s="51">
        <v>1</v>
      </c>
      <c r="AE38" s="595" t="e" cm="1" vm="20">
        <f t="array" aca="1" ref="AE38" ca="1">Ver_flag_visit</f>
        <v>#VALUE!</v>
      </c>
      <c r="AF38" s="32" t="str">
        <f ca="1">A39</f>
        <v>Ivory Coast</v>
      </c>
      <c r="AG38" s="323">
        <f t="shared" si="124"/>
        <v>1</v>
      </c>
      <c r="AH38" s="195">
        <v>33</v>
      </c>
      <c r="AI38" s="181" t="str">
        <f>AJ38&amp;$B$36</f>
        <v>1E</v>
      </c>
      <c r="AJ38" s="40">
        <v>1</v>
      </c>
      <c r="AK38" s="601" t="e" cm="1" vm="18">
        <f t="array" aca="1" ref="AK38" ca="1">Ver_flag_visit</f>
        <v>#VALUE!</v>
      </c>
      <c r="AL38" s="34" t="str">
        <f ca="1">IFERROR(INDEX($BD$6:$BD$53,MATCH(AI38,$BN$6:$BN$53,0)),"")</f>
        <v>Germany</v>
      </c>
      <c r="AM38" s="35">
        <f t="shared" ref="AM38:AT41" ca="1" si="127">INDEX($BE$6:$BN$53,MATCH($AL38,$BD$6:$BD$53,0),MATCH(AM$5,$BE$5:$BN$5,0))</f>
        <v>9</v>
      </c>
      <c r="AN38" s="36">
        <f t="shared" ca="1" si="127"/>
        <v>3</v>
      </c>
      <c r="AO38" s="36">
        <f t="shared" ca="1" si="127"/>
        <v>3</v>
      </c>
      <c r="AP38" s="36">
        <f t="shared" ca="1" si="127"/>
        <v>0</v>
      </c>
      <c r="AQ38" s="36">
        <f t="shared" ca="1" si="127"/>
        <v>0</v>
      </c>
      <c r="AR38" s="36">
        <f t="shared" ca="1" si="127"/>
        <v>7</v>
      </c>
      <c r="AS38" s="36">
        <f t="shared" ca="1" si="127"/>
        <v>1</v>
      </c>
      <c r="AT38" s="41">
        <f t="shared" ca="1" si="127"/>
        <v>6</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7</v>
      </c>
      <c r="BF38" s="16">
        <f t="shared" ca="1" si="41"/>
        <v>3</v>
      </c>
      <c r="BG38" s="16">
        <f t="shared" ca="1" si="17"/>
        <v>2</v>
      </c>
      <c r="BH38" s="16">
        <f t="shared" ca="1" si="18"/>
        <v>1</v>
      </c>
      <c r="BI38" s="16">
        <f t="shared" ca="1" si="19"/>
        <v>0</v>
      </c>
      <c r="BJ38" s="16">
        <f t="shared" ca="1" si="20"/>
        <v>8</v>
      </c>
      <c r="BK38" s="16">
        <f t="shared" ca="1" si="21"/>
        <v>3</v>
      </c>
      <c r="BL38" s="16">
        <f t="shared" ca="1" si="42"/>
        <v>5</v>
      </c>
      <c r="BM38" s="16" t="str">
        <f t="shared" ca="1" si="22"/>
        <v>2I</v>
      </c>
      <c r="BN38" s="16" t="str">
        <f t="shared" ca="1" si="23"/>
        <v>2I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7</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P.1 (2)</v>
      </c>
      <c r="BU38" s="16">
        <f t="shared" ca="1" si="24"/>
        <v>0</v>
      </c>
      <c r="BV38" s="16">
        <f t="shared" ca="1" si="25"/>
        <v>1</v>
      </c>
      <c r="BW38" s="16">
        <f t="shared" ca="1" si="26"/>
        <v>0</v>
      </c>
      <c r="BX38" s="16">
        <f t="shared" ca="1" si="48"/>
        <v>1</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P.1 (2)</v>
      </c>
      <c r="CA38" s="16">
        <f t="shared" ca="1" si="27"/>
        <v>2</v>
      </c>
      <c r="CB38" s="16">
        <f t="shared" ca="1" si="28"/>
        <v>2</v>
      </c>
      <c r="CC38" s="16">
        <f t="shared" ca="1" si="49"/>
        <v>0</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P.1 (2)</v>
      </c>
      <c r="CF38" s="16">
        <f t="shared" ca="1" si="29"/>
        <v>2</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P.1 (2)</v>
      </c>
      <c r="CI38" s="16">
        <f t="shared" ca="1" si="30"/>
        <v>0</v>
      </c>
      <c r="CJ38" s="16">
        <f t="shared" ca="1" si="31"/>
        <v>1</v>
      </c>
      <c r="CK38" s="16">
        <f t="shared" ca="1" si="32"/>
        <v>0</v>
      </c>
      <c r="CL38" s="16">
        <f t="shared" ca="1" si="50"/>
        <v>1</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P.1 (2)</v>
      </c>
      <c r="CO38" s="16">
        <f t="shared" ca="1" si="33"/>
        <v>2</v>
      </c>
      <c r="CP38" s="16">
        <f t="shared" ca="1" si="34"/>
        <v>2</v>
      </c>
      <c r="CQ38" s="16">
        <f t="shared" ca="1" si="51"/>
        <v>0</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P.1 (2)</v>
      </c>
      <c r="CT38" s="16">
        <f t="shared" ca="1" si="35"/>
        <v>2</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P.1 (2)</v>
      </c>
      <c r="CW38" s="16">
        <f t="shared" ca="1" si="36"/>
        <v>5</v>
      </c>
      <c r="CX38" s="16">
        <f ca="1">CU38+COUNTIFS($CV$6:$CV$53,CV38,$CW$6:CW$53,"&gt;"&amp;CW38,$BC$6:$BC$53,INDEX(T_Equipos[Grupo],MATCH(BD38,T_Equipos[NombreEquipo],0)))</f>
        <v>2</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2</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2</v>
      </c>
      <c r="DE38" s="16"/>
      <c r="DF38" s="16">
        <f t="shared" ca="1" si="52"/>
        <v>2</v>
      </c>
      <c r="DG38" s="16" t="str">
        <f ca="1">IF(DB38="-","-",COUNTIFS(DF$6:DF$53,"&lt;"&amp;DF38,$BC$6:$BC$53,INDEX(T_Equipos[Grupo],MATCH(BD38,T_Equipos[NombreEquipo],0))))</f>
        <v>-</v>
      </c>
      <c r="DH38" s="16">
        <f ca="1">DA38+COUNTIFS(DB$6:DB$53,DB38,DG$6:DG$53,"&lt;"&amp;DG38,$BC$6:$BC$53,INDEX(T_Equipos[Grupo],MATCH(BD38,T_Equipos[NombreEquipo],0)))</f>
        <v>2</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Senegal</v>
      </c>
    </row>
    <row r="39" spans="1:121" ht="15.95" customHeight="1">
      <c r="A39" s="16" t="str">
        <f ca="1">+Equipos!B20</f>
        <v>Ivory Coast</v>
      </c>
      <c r="B39" s="16"/>
      <c r="C39" s="16"/>
      <c r="D39" s="16" t="str">
        <f t="shared" si="111"/>
        <v>Local</v>
      </c>
      <c r="E39" s="16" t="str">
        <f t="shared" ca="1" si="112"/>
        <v>-</v>
      </c>
      <c r="F39" s="16" t="str">
        <f t="shared" ca="1" si="113"/>
        <v>P.3 (2)</v>
      </c>
      <c r="G39" s="16"/>
      <c r="H39" s="16" t="str">
        <f t="shared" ca="1" si="114"/>
        <v>-</v>
      </c>
      <c r="I39" s="16" t="str">
        <f t="shared" ca="1" si="115"/>
        <v>P.3 (2)</v>
      </c>
      <c r="J39" s="16"/>
      <c r="K39" s="16" t="str">
        <f t="shared" ca="1" si="116"/>
        <v>-</v>
      </c>
      <c r="L39" s="16" t="str">
        <f t="shared" ca="1" si="117"/>
        <v>P.3 (2)</v>
      </c>
      <c r="M39" s="16"/>
      <c r="N39" s="16" t="str">
        <f t="shared" ca="1" si="118"/>
        <v>-</v>
      </c>
      <c r="O39" s="16" t="str">
        <f t="shared" ca="1" si="119"/>
        <v>P.3 (2)</v>
      </c>
      <c r="P39" s="16"/>
      <c r="Q39" s="16" t="str">
        <f t="shared" ca="1" si="120"/>
        <v>-</v>
      </c>
      <c r="R39" s="16" t="str">
        <f t="shared" ca="1" si="121"/>
        <v>P.3 (2)</v>
      </c>
      <c r="S39" s="16"/>
      <c r="T39" s="16" t="str">
        <f t="shared" ca="1" si="122"/>
        <v>-</v>
      </c>
      <c r="U39" s="16" t="str">
        <f t="shared" ca="1" si="123"/>
        <v>P.3 (2)</v>
      </c>
      <c r="V39" s="17"/>
      <c r="W39" s="645"/>
      <c r="X39" s="24">
        <f ca="1">Horarios!C39</f>
        <v>46194.083333333336</v>
      </c>
      <c r="Y39" s="25">
        <f ca="1">Horarios!C39</f>
        <v>46194.083333333336</v>
      </c>
      <c r="Z39" s="26" t="str">
        <f>$Z$6</f>
        <v>R2</v>
      </c>
      <c r="AA39" s="27" t="str">
        <f ca="1">A40</f>
        <v>Ecuador</v>
      </c>
      <c r="AB39" s="49" t="e" cm="1" vm="21">
        <f t="array" aca="1" ref="AB39" ca="1">Ver_flag_local</f>
        <v>#VALUE!</v>
      </c>
      <c r="AC39" s="50">
        <v>2</v>
      </c>
      <c r="AD39" s="51">
        <v>0</v>
      </c>
      <c r="AE39" s="595" t="e" cm="1" vm="19">
        <f t="array" aca="1" ref="AE39" ca="1">Ver_flag_visit</f>
        <v>#VALUE!</v>
      </c>
      <c r="AF39" s="32" t="str">
        <f ca="1">A38</f>
        <v>Curaçao</v>
      </c>
      <c r="AG39" s="323">
        <f t="shared" si="124"/>
        <v>1</v>
      </c>
      <c r="AH39" s="195">
        <v>34</v>
      </c>
      <c r="AI39" s="181" t="str">
        <f t="shared" ref="AI39:AI41" si="128">AJ39&amp;$B$36</f>
        <v>2E</v>
      </c>
      <c r="AJ39" s="42">
        <v>2</v>
      </c>
      <c r="AK39" s="602" t="e" cm="1" vm="21">
        <f t="array" aca="1" ref="AK39" ca="1">Ver_flag_visit</f>
        <v>#VALUE!</v>
      </c>
      <c r="AL39" s="37" t="str">
        <f ca="1">IFERROR(INDEX($BD$6:$BD$53,MATCH(AI39,$BN$6:$BN$53,0)),"")</f>
        <v>Ecuador</v>
      </c>
      <c r="AM39" s="38">
        <f t="shared" ca="1" si="127"/>
        <v>6</v>
      </c>
      <c r="AN39" s="39">
        <f t="shared" ca="1" si="127"/>
        <v>3</v>
      </c>
      <c r="AO39" s="39">
        <f t="shared" ca="1" si="127"/>
        <v>2</v>
      </c>
      <c r="AP39" s="39">
        <f t="shared" ca="1" si="127"/>
        <v>0</v>
      </c>
      <c r="AQ39" s="39">
        <f t="shared" ca="1" si="127"/>
        <v>1</v>
      </c>
      <c r="AR39" s="39">
        <f t="shared" ca="1" si="127"/>
        <v>4</v>
      </c>
      <c r="AS39" s="39">
        <f t="shared" ca="1" si="127"/>
        <v>3</v>
      </c>
      <c r="AT39" s="43">
        <f t="shared" ca="1" si="127"/>
        <v>1</v>
      </c>
      <c r="AU39" s="330">
        <f ca="1">INDEX($DL$6:$DL$53,MATCH(AI39,$DP$6:$DP$53,0))</f>
        <v>1</v>
      </c>
      <c r="AV39" s="182" t="str">
        <f ca="1">INDEX($BD$6:$BD$53,MATCH(AI39,$BM$6:$BM$53,0))</f>
        <v>Ecuador</v>
      </c>
      <c r="AW39" s="210"/>
      <c r="AX39" s="171"/>
      <c r="AY39" s="203" t="str">
        <f ca="1">+A38</f>
        <v>Curaçao</v>
      </c>
      <c r="AZ39" s="204"/>
      <c r="BA39" s="176"/>
      <c r="BC39" s="16" t="str">
        <f ca="1">+INDEX(T_Equipos[Grupo],MATCH(WORLDCUP!BD39,T_Equipos[NombreEquipo],0))</f>
        <v>I</v>
      </c>
      <c r="BD39" s="16" t="str">
        <f ca="1">+Equipos!B35</f>
        <v>Senegal</v>
      </c>
      <c r="BE39" s="16">
        <f t="shared" ca="1" si="16"/>
        <v>7</v>
      </c>
      <c r="BF39" s="16">
        <f t="shared" ca="1" si="41"/>
        <v>3</v>
      </c>
      <c r="BG39" s="16">
        <f t="shared" ca="1" si="17"/>
        <v>2</v>
      </c>
      <c r="BH39" s="16">
        <f t="shared" ca="1" si="18"/>
        <v>1</v>
      </c>
      <c r="BI39" s="16">
        <f t="shared" ca="1" si="19"/>
        <v>0</v>
      </c>
      <c r="BJ39" s="16">
        <f t="shared" ca="1" si="20"/>
        <v>9</v>
      </c>
      <c r="BK39" s="16">
        <f t="shared" ca="1" si="21"/>
        <v>3</v>
      </c>
      <c r="BL39" s="16">
        <f t="shared" ca="1" si="42"/>
        <v>6</v>
      </c>
      <c r="BM39" s="16" t="str">
        <f t="shared" ca="1" si="22"/>
        <v>1I</v>
      </c>
      <c r="BN39" s="16" t="str">
        <f t="shared" ca="1" si="23"/>
        <v>1I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7</v>
      </c>
      <c r="BS39" s="16">
        <f ca="1">BP39+COUNTIFS($BQ$6:$BQ$53,BQ39,$BR$6:BR$53,"&gt;"&amp;BR39,$BC$6:$BC$53,INDEX(T_Equipos[Grupo],MATCH(BD39,T_Equipos[NombreEquipo],0)))</f>
        <v>1</v>
      </c>
      <c r="BT39" s="16" t="str">
        <f ca="1">IF(COUNTIFS($BS$6:$BS$53,BS39,$BC$6:$BC$53,INDEX(T_Equipos[Grupo],MATCH(BD39,T_Equipos[NombreEquipo],0)))=1,"-","P."&amp;BS39&amp;" ("&amp;COUNTIFS($BS$6:$BS$53,BS39,$BC$6:$BC$53,INDEX(T_Equipos[Grupo],MATCH(BD39,T_Equipos[NombreEquipo],0)))&amp;")")</f>
        <v>P.1 (2)</v>
      </c>
      <c r="BU39" s="16">
        <f t="shared" ca="1" si="24"/>
        <v>0</v>
      </c>
      <c r="BV39" s="16">
        <f t="shared" ca="1" si="25"/>
        <v>1</v>
      </c>
      <c r="BW39" s="16">
        <f t="shared" ca="1" si="26"/>
        <v>0</v>
      </c>
      <c r="BX39" s="16">
        <f t="shared" ca="1" si="48"/>
        <v>1</v>
      </c>
      <c r="BY39" s="16">
        <f ca="1">BS39+COUNTIFS($BT$6:$BT$53,BT39,$BX$6:BX$53,"&gt;"&amp;BX39,$BC$6:$BC$53,INDEX(T_Equipos[Grupo],MATCH(BD39,T_Equipos[NombreEquipo],0)))</f>
        <v>1</v>
      </c>
      <c r="BZ39" s="16" t="str">
        <f ca="1">IF(COUNTIFS($BY$6:$BY$53,BY39,$BC$6:$BC$53,INDEX(T_Equipos[Grupo],MATCH(BD39,T_Equipos[NombreEquipo],0)))=1,"-","P."&amp;BY39&amp;" ("&amp;COUNTIFS($BY$6:$BY$53,BY39,$BC$6:$BC$53,INDEX(T_Equipos[Grupo],MATCH(BD39,T_Equipos[NombreEquipo],0)))&amp;")")</f>
        <v>P.1 (2)</v>
      </c>
      <c r="CA39" s="16">
        <f t="shared" ca="1" si="27"/>
        <v>2</v>
      </c>
      <c r="CB39" s="16">
        <f t="shared" ca="1" si="28"/>
        <v>2</v>
      </c>
      <c r="CC39" s="16">
        <f t="shared" ca="1" si="49"/>
        <v>0</v>
      </c>
      <c r="CD39" s="16">
        <f ca="1">BY39+COUNTIFS($BZ$6:$BZ$53,BZ39,$CC$6:CC$53,"&gt;"&amp;CC39,$BC$6:$BC$53,INDEX(T_Equipos[Grupo],MATCH(BD39,T_Equipos[NombreEquipo],0)))</f>
        <v>1</v>
      </c>
      <c r="CE39" s="16" t="str">
        <f ca="1">IF(COUNTIFS($CD$6:$CD$53,CD39,$BC$6:$BC$53,INDEX(T_Equipos[Grupo],MATCH(BD39,T_Equipos[NombreEquipo],0)))=1,"-","P."&amp;CD39&amp;" ("&amp;COUNTIFS($CD$6:$CD$53,CD39,$BC$6:$BC$53,INDEX(T_Equipos[Grupo],MATCH(BD39,T_Equipos[NombreEquipo],0)))&amp;")")</f>
        <v>P.1 (2)</v>
      </c>
      <c r="CF39" s="16">
        <f t="shared" ca="1" si="29"/>
        <v>2</v>
      </c>
      <c r="CG39" s="16">
        <f ca="1">CD39+COUNTIFS($CE$6:$CE$53,CE39,$CF$6:CF$53,"&gt;"&amp;CF39,$BC$6:$BC$53,INDEX(T_Equipos[Grupo],MATCH(BD39,T_Equipos[NombreEquipo],0)))</f>
        <v>1</v>
      </c>
      <c r="CH39" s="16" t="str">
        <f ca="1">IF(COUNTIFS($CG$6:$CG$53,CG39,$BC$6:$BC$53,INDEX(T_Equipos[Grupo],MATCH(BD39,T_Equipos[NombreEquipo],0)))=1,"-","P."&amp;CG39&amp;" ("&amp;COUNTIFS($CG$6:$CG$53,CG39,$BC$6:$BC$53,INDEX(T_Equipos[Grupo],MATCH(BD39,T_Equipos[NombreEquipo],0)))&amp;")")</f>
        <v>P.1 (2)</v>
      </c>
      <c r="CI39" s="16">
        <f t="shared" ca="1" si="30"/>
        <v>0</v>
      </c>
      <c r="CJ39" s="16">
        <f t="shared" ca="1" si="31"/>
        <v>1</v>
      </c>
      <c r="CK39" s="16">
        <f t="shared" ca="1" si="32"/>
        <v>0</v>
      </c>
      <c r="CL39" s="16">
        <f t="shared" ca="1" si="50"/>
        <v>1</v>
      </c>
      <c r="CM39" s="16">
        <f ca="1">CG39+COUNTIFS($CH$6:$CH$53,CH39,$CL$6:CL$53,"&gt;"&amp;CL39,$BC$6:$BC$53,INDEX(T_Equipos[Grupo],MATCH(BD39,T_Equipos[NombreEquipo],0)))</f>
        <v>1</v>
      </c>
      <c r="CN39" s="16" t="str">
        <f ca="1">IF(COUNTIFS($CM$6:$CM$53,CM39,$BC$6:$BC$53,INDEX(T_Equipos[Grupo],MATCH(BD39,T_Equipos[NombreEquipo],0)))=1,"-","P."&amp;CM39&amp;" ("&amp;COUNTIFS($CM$6:$CM$53,CM39,$BC$6:$BC$53,INDEX(T_Equipos[Grupo],MATCH(BD39,T_Equipos[NombreEquipo],0)))&amp;")")</f>
        <v>P.1 (2)</v>
      </c>
      <c r="CO39" s="16">
        <f t="shared" ca="1" si="33"/>
        <v>2</v>
      </c>
      <c r="CP39" s="16">
        <f t="shared" ca="1" si="34"/>
        <v>2</v>
      </c>
      <c r="CQ39" s="16">
        <f t="shared" ca="1" si="51"/>
        <v>0</v>
      </c>
      <c r="CR39" s="16">
        <f ca="1">CM39+COUNTIFS($CN$6:$CN$53,CN39,$CQ$6:CQ$53,"&gt;"&amp;CQ39,$BC$6:$BC$53,INDEX(T_Equipos[Grupo],MATCH(BD39,T_Equipos[NombreEquipo],0)))</f>
        <v>1</v>
      </c>
      <c r="CS39" s="16" t="str">
        <f ca="1">IF(COUNTIFS($CR$6:$CR$53,CR39,$BC$6:$BC$53,INDEX(T_Equipos[Grupo],MATCH(BD39,T_Equipos[NombreEquipo],0)))=1,"-","P."&amp;CR39&amp;" ("&amp;COUNTIFS($CR$6:$CR$53,CR39,$BC$6:$BC$53,INDEX(T_Equipos[Grupo],MATCH(BD39,T_Equipos[NombreEquipo],0)))&amp;")")</f>
        <v>P.1 (2)</v>
      </c>
      <c r="CT39" s="16">
        <f t="shared" ca="1" si="35"/>
        <v>2</v>
      </c>
      <c r="CU39" s="16">
        <f ca="1">CR39+COUNTIFS($CS$6:$CS$53,CS39,$CT$6:CT$53,"&gt;"&amp;CT39,$BC$6:$BC$53,INDEX(T_Equipos[Grupo],MATCH(BD39,T_Equipos[NombreEquipo],0)))</f>
        <v>1</v>
      </c>
      <c r="CV39" s="16" t="str">
        <f ca="1">IF(COUNTIFS($CU$6:$CU$53,CU39,$BC$6:$BC$53,INDEX(T_Equipos[Grupo],MATCH(BD39,T_Equipos[NombreEquipo],0)))=1,"-","P."&amp;CU39&amp;" ("&amp;COUNTIFS($CU$6:$CU$53,CU39,$BC$6:$BC$53,INDEX(T_Equipos[Grupo],MATCH(BD39,T_Equipos[NombreEquipo],0)))&amp;")")</f>
        <v>P.1 (2)</v>
      </c>
      <c r="CW39" s="16">
        <f t="shared" ca="1" si="36"/>
        <v>6</v>
      </c>
      <c r="CX39" s="16">
        <f ca="1">CU39+COUNTIFS($CV$6:$CV$53,CV39,$CW$6:CW$53,"&gt;"&amp;CW39,$BC$6:$BC$53,INDEX(T_Equipos[Grupo],MATCH(BD39,T_Equipos[NombreEquipo],0)))</f>
        <v>1</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1</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1</v>
      </c>
      <c r="DE39" s="16"/>
      <c r="DF39" s="16">
        <f t="shared" ca="1" si="52"/>
        <v>1</v>
      </c>
      <c r="DG39" s="16" t="str">
        <f ca="1">IF(DB39="-","-",COUNTIFS(DF$6:DF$53,"&lt;"&amp;DF39,$BC$6:$BC$53,INDEX(T_Equipos[Grupo],MATCH(BD39,T_Equipos[NombreEquipo],0))))</f>
        <v>-</v>
      </c>
      <c r="DH39" s="16">
        <f ca="1">DA39+COUNTIFS(DB$6:DB$53,DB39,DG$6:DG$53,"&lt;"&amp;DG39,$BC$6:$BC$53,INDEX(T_Equipos[Grupo],MATCH(BD39,T_Equipos[NombreEquipo],0)))</f>
        <v>1</v>
      </c>
      <c r="DI39" s="16"/>
      <c r="DJ39" s="16">
        <f t="shared" ca="1" si="38"/>
        <v>2</v>
      </c>
      <c r="DK39" s="16">
        <f t="shared" ca="1" si="39"/>
        <v>12</v>
      </c>
      <c r="DL39" s="16">
        <f t="shared" ca="1" si="40"/>
        <v>1</v>
      </c>
      <c r="DM39" s="16" t="str">
        <f t="shared" ca="1" si="46"/>
        <v>2.1</v>
      </c>
      <c r="DN39" s="16" cm="1">
        <f t="array" aca="1" ref="DN39" ca="1">OFFSET(Horarios!$P$3,DJ39-1,0,DL39,1)</f>
        <v>2</v>
      </c>
      <c r="DO39" s="16"/>
      <c r="DP39" s="16" t="s">
        <v>686</v>
      </c>
      <c r="DQ39" s="16" t="str">
        <f t="shared" ca="1" si="47"/>
        <v>France</v>
      </c>
    </row>
    <row r="40" spans="1:121" ht="15.95" customHeight="1">
      <c r="A40" s="16" t="str">
        <f ca="1">+Equipos!B21</f>
        <v>Ecuador</v>
      </c>
      <c r="B40" s="16"/>
      <c r="C40" s="16"/>
      <c r="D40" s="16" t="str">
        <f t="shared" si="111"/>
        <v>Empate</v>
      </c>
      <c r="E40" s="16" t="str">
        <f t="shared" ca="1" si="112"/>
        <v>P.3 (2)</v>
      </c>
      <c r="F40" s="16" t="str">
        <f t="shared" ca="1" si="113"/>
        <v>P.3 (2)</v>
      </c>
      <c r="G40" s="16"/>
      <c r="H40" s="16" t="str">
        <f t="shared" ca="1" si="114"/>
        <v>P.3 (2)</v>
      </c>
      <c r="I40" s="16" t="str">
        <f t="shared" ca="1" si="115"/>
        <v>P.3 (2)</v>
      </c>
      <c r="J40" s="16"/>
      <c r="K40" s="16" t="str">
        <f t="shared" ca="1" si="116"/>
        <v>P.3 (2)</v>
      </c>
      <c r="L40" s="16" t="str">
        <f t="shared" ca="1" si="117"/>
        <v>P.3 (2)</v>
      </c>
      <c r="M40" s="16"/>
      <c r="N40" s="16" t="str">
        <f t="shared" ca="1" si="118"/>
        <v>P.3 (2)</v>
      </c>
      <c r="O40" s="16" t="str">
        <f t="shared" ca="1" si="119"/>
        <v>P.3 (2)</v>
      </c>
      <c r="P40" s="16"/>
      <c r="Q40" s="16" t="str">
        <f t="shared" ca="1" si="120"/>
        <v>P.3 (2)</v>
      </c>
      <c r="R40" s="16" t="str">
        <f t="shared" ca="1" si="121"/>
        <v>P.3 (2)</v>
      </c>
      <c r="S40" s="16"/>
      <c r="T40" s="16" t="str">
        <f t="shared" ca="1" si="122"/>
        <v>P.3 (2)</v>
      </c>
      <c r="U40" s="16" t="str">
        <f t="shared" ca="1" si="123"/>
        <v>P.3 (2)</v>
      </c>
      <c r="V40" s="17"/>
      <c r="W40" s="645"/>
      <c r="X40" s="24">
        <f ca="1">Horarios!C40</f>
        <v>46198.916666666664</v>
      </c>
      <c r="Y40" s="25">
        <f ca="1">Horarios!C40</f>
        <v>46198.916666666664</v>
      </c>
      <c r="Z40" s="26" t="str">
        <f>$Z$8</f>
        <v>R3</v>
      </c>
      <c r="AA40" s="27" t="str">
        <f ca="1">A38</f>
        <v>Curaçao</v>
      </c>
      <c r="AB40" s="49" t="e" cm="1" vm="19">
        <f t="array" aca="1" ref="AB40" ca="1">Ver_flag_local</f>
        <v>#VALUE!</v>
      </c>
      <c r="AC40" s="50">
        <v>1</v>
      </c>
      <c r="AD40" s="51">
        <v>1</v>
      </c>
      <c r="AE40" s="595" t="e" cm="1" vm="20">
        <f t="array" aca="1" ref="AE40" ca="1">Ver_flag_visit</f>
        <v>#VALUE!</v>
      </c>
      <c r="AF40" s="32" t="str">
        <f ca="1">A39</f>
        <v>Ivory Coast</v>
      </c>
      <c r="AG40" s="323">
        <f t="shared" si="124"/>
        <v>1</v>
      </c>
      <c r="AH40" s="195">
        <v>55</v>
      </c>
      <c r="AI40" s="181" t="str">
        <f t="shared" si="128"/>
        <v>3E</v>
      </c>
      <c r="AJ40" s="42">
        <v>3</v>
      </c>
      <c r="AK40" s="602" t="e" cm="1" vm="20">
        <f t="array" aca="1" ref="AK40" ca="1">Ver_flag_visit</f>
        <v>#VALUE!</v>
      </c>
      <c r="AL40" s="37" t="str">
        <f ca="1">IFERROR(INDEX($BD$6:$BD$53,MATCH(AI40,$BN$6:$BN$53,0)),"")</f>
        <v>Ivory Coast</v>
      </c>
      <c r="AM40" s="38">
        <f t="shared" ca="1" si="127"/>
        <v>1</v>
      </c>
      <c r="AN40" s="39">
        <f t="shared" ca="1" si="127"/>
        <v>3</v>
      </c>
      <c r="AO40" s="39">
        <f t="shared" ca="1" si="127"/>
        <v>0</v>
      </c>
      <c r="AP40" s="39">
        <f t="shared" ca="1" si="127"/>
        <v>1</v>
      </c>
      <c r="AQ40" s="39">
        <f t="shared" ca="1" si="127"/>
        <v>2</v>
      </c>
      <c r="AR40" s="39">
        <f t="shared" ca="1" si="127"/>
        <v>3</v>
      </c>
      <c r="AS40" s="39">
        <f t="shared" ca="1" si="127"/>
        <v>5</v>
      </c>
      <c r="AT40" s="43">
        <f t="shared" ca="1" si="127"/>
        <v>-2</v>
      </c>
      <c r="AU40" s="330">
        <f ca="1">INDEX($DL$6:$DL$53,MATCH(AI40,$DP$6:$DP$53,0))</f>
        <v>1</v>
      </c>
      <c r="AV40" s="182" t="str">
        <f ca="1">INDEX($BD$6:$BD$53,MATCH(AI40,$BM$6:$BM$53,0))</f>
        <v>Ivory Coast</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0</v>
      </c>
      <c r="BK40" s="16">
        <f t="shared" ca="1" si="21"/>
        <v>10</v>
      </c>
      <c r="BL40" s="16">
        <f t="shared" ca="1" si="42"/>
        <v>-10</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450</v>
      </c>
      <c r="DQ40" s="16" t="str">
        <f t="shared" ca="1" si="47"/>
        <v>Norway</v>
      </c>
    </row>
    <row r="41" spans="1:121" ht="15.95" customHeight="1" thickBot="1">
      <c r="A41" s="16"/>
      <c r="B41" s="16"/>
      <c r="C41" s="16"/>
      <c r="D41" s="16" t="str">
        <f t="shared" si="111"/>
        <v>Visitante</v>
      </c>
      <c r="E41" s="16" t="str">
        <f t="shared" ca="1" si="112"/>
        <v>-</v>
      </c>
      <c r="F41" s="16" t="str">
        <f t="shared" ca="1" si="113"/>
        <v>-</v>
      </c>
      <c r="G41" s="16"/>
      <c r="H41" s="16" t="str">
        <f t="shared" ca="1" si="114"/>
        <v>-</v>
      </c>
      <c r="I41" s="16" t="str">
        <f t="shared" ca="1" si="115"/>
        <v>-</v>
      </c>
      <c r="J41" s="16"/>
      <c r="K41" s="16" t="str">
        <f t="shared" ca="1" si="116"/>
        <v>-</v>
      </c>
      <c r="L41" s="16" t="str">
        <f t="shared" ca="1" si="117"/>
        <v>-</v>
      </c>
      <c r="M41" s="16"/>
      <c r="N41" s="16" t="str">
        <f t="shared" ca="1" si="118"/>
        <v>-</v>
      </c>
      <c r="O41" s="16" t="str">
        <f t="shared" ca="1" si="119"/>
        <v>-</v>
      </c>
      <c r="P41" s="16"/>
      <c r="Q41" s="16" t="str">
        <f t="shared" ca="1" si="120"/>
        <v>-</v>
      </c>
      <c r="R41" s="16" t="str">
        <f t="shared" ca="1" si="121"/>
        <v>-</v>
      </c>
      <c r="S41" s="16"/>
      <c r="T41" s="16" t="str">
        <f t="shared" ca="1" si="122"/>
        <v>-</v>
      </c>
      <c r="U41" s="16" t="str">
        <f t="shared" ca="1" si="123"/>
        <v>-</v>
      </c>
      <c r="V41" s="17"/>
      <c r="W41" s="646"/>
      <c r="X41" s="28">
        <f ca="1">Horarios!C41</f>
        <v>46198.916666666664</v>
      </c>
      <c r="Y41" s="29">
        <f ca="1">Horarios!C41</f>
        <v>46198.916666666664</v>
      </c>
      <c r="Z41" s="30" t="str">
        <f>$Z$8</f>
        <v>R3</v>
      </c>
      <c r="AA41" s="31" t="str">
        <f ca="1">A40</f>
        <v>Ecuador</v>
      </c>
      <c r="AB41" s="52" t="e" cm="1" vm="21">
        <f t="array" aca="1" ref="AB41" ca="1">Ver_flag_local</f>
        <v>#VALUE!</v>
      </c>
      <c r="AC41" s="53">
        <v>0</v>
      </c>
      <c r="AD41" s="54">
        <v>2</v>
      </c>
      <c r="AE41" s="596" t="e" cm="1" vm="18">
        <f t="array" aca="1" ref="AE41" ca="1">Ver_flag_visit</f>
        <v>#VALUE!</v>
      </c>
      <c r="AF41" s="33" t="str">
        <f ca="1">A37</f>
        <v>Germany</v>
      </c>
      <c r="AG41" s="323">
        <f t="shared" si="124"/>
        <v>1</v>
      </c>
      <c r="AH41" s="195">
        <v>56</v>
      </c>
      <c r="AI41" s="181" t="str">
        <f t="shared" si="128"/>
        <v>4E</v>
      </c>
      <c r="AJ41" s="44">
        <v>4</v>
      </c>
      <c r="AK41" s="604" t="e" cm="1" vm="19">
        <f t="array" aca="1" ref="AK41" ca="1">Ver_flag_visit</f>
        <v>#VALUE!</v>
      </c>
      <c r="AL41" s="45" t="str">
        <f ca="1">IFERROR(INDEX($BD$6:$BD$53,MATCH(AI41,$BN$6:$BN$53,0)),"")</f>
        <v>Curaçao</v>
      </c>
      <c r="AM41" s="46">
        <f t="shared" ca="1" si="127"/>
        <v>1</v>
      </c>
      <c r="AN41" s="47">
        <f t="shared" ca="1" si="127"/>
        <v>3</v>
      </c>
      <c r="AO41" s="47">
        <f t="shared" ca="1" si="127"/>
        <v>0</v>
      </c>
      <c r="AP41" s="47">
        <f t="shared" ca="1" si="127"/>
        <v>1</v>
      </c>
      <c r="AQ41" s="47">
        <f t="shared" ca="1" si="127"/>
        <v>2</v>
      </c>
      <c r="AR41" s="47">
        <f t="shared" ca="1" si="127"/>
        <v>1</v>
      </c>
      <c r="AS41" s="47">
        <f t="shared" ca="1" si="127"/>
        <v>6</v>
      </c>
      <c r="AT41" s="48">
        <f t="shared" ca="1" si="127"/>
        <v>-5</v>
      </c>
      <c r="AU41" s="330">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3</v>
      </c>
      <c r="BF41" s="16">
        <f t="shared" ca="1" si="41"/>
        <v>3</v>
      </c>
      <c r="BG41" s="16">
        <f t="shared" ca="1" si="17"/>
        <v>1</v>
      </c>
      <c r="BH41" s="16">
        <f t="shared" ca="1" si="18"/>
        <v>0</v>
      </c>
      <c r="BI41" s="16">
        <f t="shared" ca="1" si="19"/>
        <v>2</v>
      </c>
      <c r="BJ41" s="16">
        <f t="shared" ca="1" si="20"/>
        <v>4</v>
      </c>
      <c r="BK41" s="16">
        <f t="shared" ca="1" si="21"/>
        <v>5</v>
      </c>
      <c r="BL41" s="16">
        <f t="shared" ca="1" si="42"/>
        <v>-1</v>
      </c>
      <c r="BM41" s="16" t="str">
        <f t="shared" ca="1" si="22"/>
        <v>3I</v>
      </c>
      <c r="BN41" s="16" t="str">
        <f t="shared" ca="1" si="23"/>
        <v>3I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3</v>
      </c>
      <c r="BS41" s="16">
        <f ca="1">BP41+COUNTIFS($BQ$6:$BQ$53,BQ41,$BR$6:BR$53,"&gt;"&amp;BR41,$BC$6:$BC$53,INDEX(T_Equipos[Grupo],MATCH(BD41,T_Equipos[NombreEquipo],0)))</f>
        <v>3</v>
      </c>
      <c r="BT41" s="16" t="str">
        <f ca="1">IF(COUNTIFS($BS$6:$BS$53,BS41,$BC$6:$BC$53,INDEX(T_Equipos[Grupo],MATCH(BD41,T_Equipos[NombreEquipo],0)))=1,"-","P."&amp;BS41&amp;" ("&amp;COUNTIFS($BS$6:$BS$53,BS41,$BC$6:$BC$53,INDEX(T_Equipos[Grupo],MATCH(BD41,T_Equipos[NombreEquipo],0)))&amp;")")</f>
        <v>-</v>
      </c>
      <c r="BU41" s="16" t="str">
        <f t="shared" ca="1" si="24"/>
        <v>-</v>
      </c>
      <c r="BV41" s="16" t="str">
        <f t="shared" ca="1" si="25"/>
        <v>-</v>
      </c>
      <c r="BW41" s="16" t="str">
        <f t="shared" ca="1" si="26"/>
        <v>-</v>
      </c>
      <c r="BX41" s="16" t="str">
        <f t="shared" ca="1" si="48"/>
        <v>-</v>
      </c>
      <c r="BY41" s="16">
        <f ca="1">BS41+COUNTIFS($BT$6:$BT$53,BT41,$BX$6:BX$53,"&gt;"&amp;BX41,$BC$6:$BC$53,INDEX(T_Equipos[Grupo],MATCH(BD41,T_Equipos[NombreEquipo],0)))</f>
        <v>3</v>
      </c>
      <c r="BZ41" s="16" t="str">
        <f ca="1">IF(COUNTIFS($BY$6:$BY$53,BY41,$BC$6:$BC$53,INDEX(T_Equipos[Grupo],MATCH(BD41,T_Equipos[NombreEquipo],0)))=1,"-","P."&amp;BY41&amp;" ("&amp;COUNTIFS($BY$6:$BY$53,BY41,$BC$6:$BC$53,INDEX(T_Equipos[Grupo],MATCH(BD41,T_Equipos[NombreEquipo],0)))&amp;")")</f>
        <v>-</v>
      </c>
      <c r="CA41" s="16" t="str">
        <f t="shared" ca="1" si="27"/>
        <v>-</v>
      </c>
      <c r="CB41" s="16" t="str">
        <f t="shared" ca="1" si="28"/>
        <v>-</v>
      </c>
      <c r="CC41" s="16" t="str">
        <f t="shared" ca="1" si="49"/>
        <v>-</v>
      </c>
      <c r="CD41" s="16">
        <f ca="1">BY41+COUNTIFS($BZ$6:$BZ$53,BZ41,$CC$6:CC$53,"&gt;"&amp;CC41,$BC$6:$BC$53,INDEX(T_Equipos[Grupo],MATCH(BD41,T_Equipos[NombreEquipo],0)))</f>
        <v>3</v>
      </c>
      <c r="CE41" s="16" t="str">
        <f ca="1">IF(COUNTIFS($CD$6:$CD$53,CD41,$BC$6:$BC$53,INDEX(T_Equipos[Grupo],MATCH(BD41,T_Equipos[NombreEquipo],0)))=1,"-","P."&amp;CD41&amp;" ("&amp;COUNTIFS($CD$6:$CD$53,CD41,$BC$6:$BC$53,INDEX(T_Equipos[Grupo],MATCH(BD41,T_Equipos[NombreEquipo],0)))&amp;")")</f>
        <v>-</v>
      </c>
      <c r="CF41" s="16" t="str">
        <f t="shared" ca="1" si="29"/>
        <v>-</v>
      </c>
      <c r="CG41" s="16">
        <f ca="1">CD41+COUNTIFS($CE$6:$CE$53,CE41,$CF$6:CF$53,"&gt;"&amp;CF41,$BC$6:$BC$53,INDEX(T_Equipos[Grupo],MATCH(BD41,T_Equipos[NombreEquipo],0)))</f>
        <v>3</v>
      </c>
      <c r="CH41" s="16" t="str">
        <f ca="1">IF(COUNTIFS($CG$6:$CG$53,CG41,$BC$6:$BC$53,INDEX(T_Equipos[Grupo],MATCH(BD41,T_Equipos[NombreEquipo],0)))=1,"-","P."&amp;CG41&amp;" ("&amp;COUNTIFS($CG$6:$CG$53,CG41,$BC$6:$BC$53,INDEX(T_Equipos[Grupo],MATCH(BD41,T_Equipos[NombreEquipo],0)))&amp;")")</f>
        <v>-</v>
      </c>
      <c r="CI41" s="16" t="str">
        <f t="shared" ca="1" si="30"/>
        <v>-</v>
      </c>
      <c r="CJ41" s="16" t="str">
        <f t="shared" ca="1" si="31"/>
        <v>-</v>
      </c>
      <c r="CK41" s="16" t="str">
        <f t="shared" ca="1" si="32"/>
        <v>-</v>
      </c>
      <c r="CL41" s="16" t="str">
        <f t="shared" ca="1" si="50"/>
        <v>-</v>
      </c>
      <c r="CM41" s="16">
        <f ca="1">CG41+COUNTIFS($CH$6:$CH$53,CH41,$CL$6:CL$53,"&gt;"&amp;CL41,$BC$6:$BC$53,INDEX(T_Equipos[Grupo],MATCH(BD41,T_Equipos[NombreEquipo],0)))</f>
        <v>3</v>
      </c>
      <c r="CN41" s="16" t="str">
        <f ca="1">IF(COUNTIFS($CM$6:$CM$53,CM41,$BC$6:$BC$53,INDEX(T_Equipos[Grupo],MATCH(BD41,T_Equipos[NombreEquipo],0)))=1,"-","P."&amp;CM41&amp;" ("&amp;COUNTIFS($CM$6:$CM$53,CM41,$BC$6:$BC$53,INDEX(T_Equipos[Grupo],MATCH(BD41,T_Equipos[NombreEquipo],0)))&amp;")")</f>
        <v>-</v>
      </c>
      <c r="CO41" s="16" t="str">
        <f t="shared" ca="1" si="33"/>
        <v>-</v>
      </c>
      <c r="CP41" s="16" t="str">
        <f t="shared" ca="1" si="34"/>
        <v>-</v>
      </c>
      <c r="CQ41" s="16" t="str">
        <f t="shared" ca="1" si="51"/>
        <v>-</v>
      </c>
      <c r="CR41" s="16">
        <f ca="1">CM41+COUNTIFS($CN$6:$CN$53,CN41,$CQ$6:CQ$53,"&gt;"&amp;CQ41,$BC$6:$BC$53,INDEX(T_Equipos[Grupo],MATCH(BD41,T_Equipos[NombreEquipo],0)))</f>
        <v>3</v>
      </c>
      <c r="CS41" s="16" t="str">
        <f ca="1">IF(COUNTIFS($CR$6:$CR$53,CR41,$BC$6:$BC$53,INDEX(T_Equipos[Grupo],MATCH(BD41,T_Equipos[NombreEquipo],0)))=1,"-","P."&amp;CR41&amp;" ("&amp;COUNTIFS($CR$6:$CR$53,CR41,$BC$6:$BC$53,INDEX(T_Equipos[Grupo],MATCH(BD41,T_Equipos[NombreEquipo],0)))&amp;")")</f>
        <v>-</v>
      </c>
      <c r="CT41" s="16" t="str">
        <f t="shared" ca="1" si="35"/>
        <v>-</v>
      </c>
      <c r="CU41" s="16">
        <f ca="1">CR41+COUNTIFS($CS$6:$CS$53,CS41,$CT$6:CT$53,"&gt;"&amp;CT41,$BC$6:$BC$53,INDEX(T_Equipos[Grupo],MATCH(BD41,T_Equipos[NombreEquipo],0)))</f>
        <v>3</v>
      </c>
      <c r="CV41" s="16" t="str">
        <f ca="1">IF(COUNTIFS($CU$6:$CU$53,CU41,$BC$6:$BC$53,INDEX(T_Equipos[Grupo],MATCH(BD41,T_Equipos[NombreEquipo],0)))=1,"-","P."&amp;CU41&amp;" ("&amp;COUNTIFS($CU$6:$CU$53,CU41,$BC$6:$BC$53,INDEX(T_Equipos[Grupo],MATCH(BD41,T_Equipos[NombreEquipo],0)))&amp;")")</f>
        <v>-</v>
      </c>
      <c r="CW41" s="16" t="str">
        <f t="shared" ca="1" si="36"/>
        <v>-</v>
      </c>
      <c r="CX41" s="16">
        <f ca="1">CU41+COUNTIFS($CV$6:$CV$53,CV41,$CW$6:CW$53,"&gt;"&amp;CW41,$BC$6:$BC$53,INDEX(T_Equipos[Grupo],MATCH(BD41,T_Equipos[NombreEquipo],0)))</f>
        <v>3</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3</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3</v>
      </c>
      <c r="DE41" s="16"/>
      <c r="DF41" s="16">
        <f t="shared" ca="1" si="52"/>
        <v>3</v>
      </c>
      <c r="DG41" s="16" t="str">
        <f ca="1">IF(DB41="-","-",COUNTIFS(DF$6:DF$53,"&lt;"&amp;DF41,$BC$6:$BC$53,INDEX(T_Equipos[Grupo],MATCH(BD41,T_Equipos[NombreEquipo],0))))</f>
        <v>-</v>
      </c>
      <c r="DH41" s="16">
        <f ca="1">DA41+COUNTIFS(DB$6:DB$53,DB41,DG$6:DG$53,"&lt;"&amp;DG41,$BC$6:$BC$53,INDEX(T_Equipos[Grupo],MATCH(BD41,T_Equipos[NombreEquipo],0)))</f>
        <v>3</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Iraq</v>
      </c>
    </row>
    <row r="42" spans="1:121" ht="15.95"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8</v>
      </c>
      <c r="BK42" s="16">
        <f t="shared" ca="1" si="21"/>
        <v>2</v>
      </c>
      <c r="BL42" s="16">
        <f t="shared" ca="1" si="42"/>
        <v>6</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Argentina</v>
      </c>
    </row>
    <row r="43" spans="1:121" ht="15.9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1</v>
      </c>
      <c r="BF43" s="16">
        <f t="shared" ca="1" si="41"/>
        <v>3</v>
      </c>
      <c r="BG43" s="16">
        <f t="shared" ca="1" si="17"/>
        <v>0</v>
      </c>
      <c r="BH43" s="16">
        <f t="shared" ca="1" si="18"/>
        <v>1</v>
      </c>
      <c r="BI43" s="16">
        <f t="shared" ca="1" si="19"/>
        <v>2</v>
      </c>
      <c r="BJ43" s="16">
        <f t="shared" ca="1" si="20"/>
        <v>3</v>
      </c>
      <c r="BK43" s="16">
        <f t="shared" ca="1" si="21"/>
        <v>7</v>
      </c>
      <c r="BL43" s="16">
        <f t="shared" ca="1" si="42"/>
        <v>-4</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1</v>
      </c>
      <c r="BS43" s="16">
        <f ca="1">BP43+COUNTIFS($BQ$6:$BQ$53,BQ43,$BR$6:BR$53,"&gt;"&amp;BR43,$BC$6:$BC$53,INDEX(T_Equipos[Grupo],MATCH(BD43,T_Equipos[NombreEquipo],0)))</f>
        <v>3</v>
      </c>
      <c r="BT43" s="16" t="str">
        <f ca="1">IF(COUNTIFS($BS$6:$BS$53,BS43,$BC$6:$BC$53,INDEX(T_Equipos[Grupo],MATCH(BD43,T_Equipos[NombreEquipo],0)))=1,"-","P."&amp;BS43&amp;" ("&amp;COUNTIFS($BS$6:$BS$53,BS43,$BC$6:$BC$53,INDEX(T_Equipos[Grupo],MATCH(BD43,T_Equipos[NombreEquipo],0)))&amp;")")</f>
        <v>P.3 (2)</v>
      </c>
      <c r="BU43" s="16">
        <f t="shared" ca="1" si="24"/>
        <v>0</v>
      </c>
      <c r="BV43" s="16">
        <f t="shared" ca="1" si="25"/>
        <v>1</v>
      </c>
      <c r="BW43" s="16">
        <f t="shared" ca="1" si="26"/>
        <v>0</v>
      </c>
      <c r="BX43" s="16">
        <f t="shared" ca="1" si="48"/>
        <v>1</v>
      </c>
      <c r="BY43" s="16">
        <f ca="1">BS43+COUNTIFS($BT$6:$BT$53,BT43,$BX$6:BX$53,"&gt;"&amp;BX43,$BC$6:$BC$53,INDEX(T_Equipos[Grupo],MATCH(BD43,T_Equipos[NombreEquipo],0)))</f>
        <v>3</v>
      </c>
      <c r="BZ43" s="16" t="str">
        <f ca="1">IF(COUNTIFS($BY$6:$BY$53,BY43,$BC$6:$BC$53,INDEX(T_Equipos[Grupo],MATCH(BD43,T_Equipos[NombreEquipo],0)))=1,"-","P."&amp;BY43&amp;" ("&amp;COUNTIFS($BY$6:$BY$53,BY43,$BC$6:$BC$53,INDEX(T_Equipos[Grupo],MATCH(BD43,T_Equipos[NombreEquipo],0)))&amp;")")</f>
        <v>P.3 (2)</v>
      </c>
      <c r="CA43" s="16">
        <f t="shared" ca="1" si="27"/>
        <v>2</v>
      </c>
      <c r="CB43" s="16">
        <f t="shared" ca="1" si="28"/>
        <v>2</v>
      </c>
      <c r="CC43" s="16">
        <f t="shared" ca="1" si="49"/>
        <v>0</v>
      </c>
      <c r="CD43" s="16">
        <f ca="1">BY43+COUNTIFS($BZ$6:$BZ$53,BZ43,$CC$6:CC$53,"&gt;"&amp;CC43,$BC$6:$BC$53,INDEX(T_Equipos[Grupo],MATCH(BD43,T_Equipos[NombreEquipo],0)))</f>
        <v>3</v>
      </c>
      <c r="CE43" s="16" t="str">
        <f ca="1">IF(COUNTIFS($CD$6:$CD$53,CD43,$BC$6:$BC$53,INDEX(T_Equipos[Grupo],MATCH(BD43,T_Equipos[NombreEquipo],0)))=1,"-","P."&amp;CD43&amp;" ("&amp;COUNTIFS($CD$6:$CD$53,CD43,$BC$6:$BC$53,INDEX(T_Equipos[Grupo],MATCH(BD43,T_Equipos[NombreEquipo],0)))&amp;")")</f>
        <v>P.3 (2)</v>
      </c>
      <c r="CF43" s="16">
        <f t="shared" ca="1" si="29"/>
        <v>2</v>
      </c>
      <c r="CG43" s="16">
        <f ca="1">CD43+COUNTIFS($CE$6:$CE$53,CE43,$CF$6:CF$53,"&gt;"&amp;CF43,$BC$6:$BC$53,INDEX(T_Equipos[Grupo],MATCH(BD43,T_Equipos[NombreEquipo],0)))</f>
        <v>3</v>
      </c>
      <c r="CH43" s="16" t="str">
        <f ca="1">IF(COUNTIFS($CG$6:$CG$53,CG43,$BC$6:$BC$53,INDEX(T_Equipos[Grupo],MATCH(BD43,T_Equipos[NombreEquipo],0)))=1,"-","P."&amp;CG43&amp;" ("&amp;COUNTIFS($CG$6:$CG$53,CG43,$BC$6:$BC$53,INDEX(T_Equipos[Grupo],MATCH(BD43,T_Equipos[NombreEquipo],0)))&amp;")")</f>
        <v>P.3 (2)</v>
      </c>
      <c r="CI43" s="16">
        <f t="shared" ca="1" si="30"/>
        <v>0</v>
      </c>
      <c r="CJ43" s="16">
        <f t="shared" ca="1" si="31"/>
        <v>1</v>
      </c>
      <c r="CK43" s="16">
        <f t="shared" ca="1" si="32"/>
        <v>0</v>
      </c>
      <c r="CL43" s="16">
        <f t="shared" ca="1" si="50"/>
        <v>1</v>
      </c>
      <c r="CM43" s="16">
        <f ca="1">CG43+COUNTIFS($CH$6:$CH$53,CH43,$CL$6:CL$53,"&gt;"&amp;CL43,$BC$6:$BC$53,INDEX(T_Equipos[Grupo],MATCH(BD43,T_Equipos[NombreEquipo],0)))</f>
        <v>3</v>
      </c>
      <c r="CN43" s="16" t="str">
        <f ca="1">IF(COUNTIFS($CM$6:$CM$53,CM43,$BC$6:$BC$53,INDEX(T_Equipos[Grupo],MATCH(BD43,T_Equipos[NombreEquipo],0)))=1,"-","P."&amp;CM43&amp;" ("&amp;COUNTIFS($CM$6:$CM$53,CM43,$BC$6:$BC$53,INDEX(T_Equipos[Grupo],MATCH(BD43,T_Equipos[NombreEquipo],0)))&amp;")")</f>
        <v>P.3 (2)</v>
      </c>
      <c r="CO43" s="16">
        <f t="shared" ca="1" si="33"/>
        <v>2</v>
      </c>
      <c r="CP43" s="16">
        <f t="shared" ca="1" si="34"/>
        <v>2</v>
      </c>
      <c r="CQ43" s="16">
        <f t="shared" ca="1" si="51"/>
        <v>0</v>
      </c>
      <c r="CR43" s="16">
        <f ca="1">CM43+COUNTIFS($CN$6:$CN$53,CN43,$CQ$6:CQ$53,"&gt;"&amp;CQ43,$BC$6:$BC$53,INDEX(T_Equipos[Grupo],MATCH(BD43,T_Equipos[NombreEquipo],0)))</f>
        <v>3</v>
      </c>
      <c r="CS43" s="16" t="str">
        <f ca="1">IF(COUNTIFS($CR$6:$CR$53,CR43,$BC$6:$BC$53,INDEX(T_Equipos[Grupo],MATCH(BD43,T_Equipos[NombreEquipo],0)))=1,"-","P."&amp;CR43&amp;" ("&amp;COUNTIFS($CR$6:$CR$53,CR43,$BC$6:$BC$53,INDEX(T_Equipos[Grupo],MATCH(BD43,T_Equipos[NombreEquipo],0)))&amp;")")</f>
        <v>P.3 (2)</v>
      </c>
      <c r="CT43" s="16">
        <f t="shared" ca="1" si="35"/>
        <v>2</v>
      </c>
      <c r="CU43" s="16">
        <f ca="1">CR43+COUNTIFS($CS$6:$CS$53,CS43,$CT$6:CT$53,"&gt;"&amp;CT43,$BC$6:$BC$53,INDEX(T_Equipos[Grupo],MATCH(BD43,T_Equipos[NombreEquipo],0)))</f>
        <v>3</v>
      </c>
      <c r="CV43" s="16" t="str">
        <f ca="1">IF(COUNTIFS($CU$6:$CU$53,CU43,$BC$6:$BC$53,INDEX(T_Equipos[Grupo],MATCH(BD43,T_Equipos[NombreEquipo],0)))=1,"-","P."&amp;CU43&amp;" ("&amp;COUNTIFS($CU$6:$CU$53,CU43,$BC$6:$BC$53,INDEX(T_Equipos[Grupo],MATCH(BD43,T_Equipos[NombreEquipo],0)))&amp;")")</f>
        <v>P.3 (2)</v>
      </c>
      <c r="CW43" s="16">
        <f t="shared" ca="1" si="36"/>
        <v>-4</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689</v>
      </c>
      <c r="DQ43" s="16" t="str">
        <f t="shared" ca="1" si="47"/>
        <v>Austria</v>
      </c>
    </row>
    <row r="44" spans="1:121" ht="15.95" customHeight="1" thickBot="1">
      <c r="A44" s="16" t="s">
        <v>32</v>
      </c>
      <c r="B44" s="16" t="s">
        <v>4</v>
      </c>
      <c r="C44" s="16">
        <f>COUNTIF(Equipos!$C$2:$C$49,WORLDCUP!B44)</f>
        <v>4</v>
      </c>
      <c r="D44" s="16" t="str">
        <f t="shared" ref="D44:D49" si="131">IF(OR(AC44="",AD44=""),"Pendiente",IF(AC44&gt;AD44,"Local",IF(AC44&lt;AD44,"Visitante","Empate")))</f>
        <v>Local</v>
      </c>
      <c r="E44" s="16" t="str">
        <f t="shared" ref="E44:E49" ca="1" si="132">IF(D44="Pendiente","-",INDEX($BT$6:$BT$53,MATCH($AA44,$BD$6:$BD$53,0)))</f>
        <v>-</v>
      </c>
      <c r="F44" s="16" t="str">
        <f t="shared" ref="F44:F49" ca="1" si="133">IF(D44="Pendiente","-",INDEX($BT$6:$BT$53,MATCH($AF44,$BD$6:$BD$53,0)))</f>
        <v>-</v>
      </c>
      <c r="G44" s="16"/>
      <c r="H44" s="16" t="str">
        <f t="shared" ref="H44:H49" ca="1" si="134">IF(D44="Pendiente","-",INDEX($BZ$6:$BZ$53,MATCH($AA44,$BD$6:$BD$53,0)))</f>
        <v>-</v>
      </c>
      <c r="I44" s="16" t="str">
        <f t="shared" ref="I44:I49" ca="1" si="135">IF(D44="Pendiente","-",INDEX($BZ$6:$BZ$53,MATCH($AF44,$BD$6:$BD$53,0)))</f>
        <v>-</v>
      </c>
      <c r="J44" s="16"/>
      <c r="K44" s="16" t="str">
        <f t="shared" ref="K44:K49" ca="1" si="136">IF(D44="Pendiente","-",INDEX($CE$6:$CE$53,MATCH($AA44,$BD$6:$BD$53,0)))</f>
        <v>-</v>
      </c>
      <c r="L44" s="16" t="str">
        <f t="shared" ref="L44:L49" ca="1" si="137">IF(D44="Pendiente","-",INDEX($CE$6:$CE$53,MATCH($AF44,$BD$6:$BD$53,0)))</f>
        <v>-</v>
      </c>
      <c r="M44" s="16"/>
      <c r="N44" s="16" t="str">
        <f t="shared" ref="N44:N49" ca="1" si="138">IF(D44="Pendiente","-",INDEX($CH$6:$CH$53,MATCH($AA44,$BD$6:$BD$53,0)))</f>
        <v>-</v>
      </c>
      <c r="O44" s="16" t="str">
        <f t="shared" ref="O44:O49" ca="1" si="139">IF(D44="Pendiente","-",INDEX($CH$6:$CH$53,MATCH($AF44,$BD$6:$BD$53,0)))</f>
        <v>-</v>
      </c>
      <c r="P44" s="16"/>
      <c r="Q44" s="16" t="str">
        <f t="shared" ref="Q44:Q49" ca="1" si="140">IF(D44="Pendiente","-",INDEX($CN$6:$CN$53,MATCH($AA44,$BD$6:$BD$53,0)))</f>
        <v>-</v>
      </c>
      <c r="R44" s="16" t="str">
        <f t="shared" ref="R44:R49" ca="1" si="141">IF(D44="Pendiente","-",INDEX($CN$6:$CN$53,MATCH($AF44,$BD$6:$BD$53,0)))</f>
        <v>-</v>
      </c>
      <c r="S44" s="16"/>
      <c r="T44" s="16" t="str">
        <f t="shared" ref="T44:T49" ca="1" si="142">IF(D44="Pendiente","-",INDEX($CS$6:$CS$53,MATCH($AA44,$BD$6:$BD$53,0)))</f>
        <v>-</v>
      </c>
      <c r="U44" s="16" t="str">
        <f t="shared" ref="U44:U49" ca="1" si="143">IF(D44="Pendiente","-",INDEX($CS$6:$CS$53,MATCH($AF44,$BD$6:$BD$53,0)))</f>
        <v>-</v>
      </c>
      <c r="V44" s="17"/>
      <c r="W44" s="655" t="s">
        <v>4</v>
      </c>
      <c r="X44" s="24">
        <f ca="1">Horarios!C44</f>
        <v>46187.916666666664</v>
      </c>
      <c r="Y44" s="25">
        <f ca="1">Horarios!C44</f>
        <v>46187.916666666664</v>
      </c>
      <c r="Z44" s="26" t="str">
        <f>$Z$4</f>
        <v>R1</v>
      </c>
      <c r="AA44" s="27" t="str">
        <f ca="1">A45</f>
        <v>Netherlands</v>
      </c>
      <c r="AB44" s="49" t="e" cm="1" vm="22">
        <f t="array" aca="1" ref="AB44" ca="1">Ver_flag_local</f>
        <v>#VALUE!</v>
      </c>
      <c r="AC44" s="50">
        <v>2</v>
      </c>
      <c r="AD44" s="51">
        <v>1</v>
      </c>
      <c r="AE44" s="595" t="e" cm="1" vm="23">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6</v>
      </c>
      <c r="BF44" s="16">
        <f t="shared" ca="1" si="41"/>
        <v>3</v>
      </c>
      <c r="BG44" s="16">
        <f t="shared" ca="1" si="17"/>
        <v>2</v>
      </c>
      <c r="BH44" s="16">
        <f t="shared" ca="1" si="18"/>
        <v>0</v>
      </c>
      <c r="BI44" s="16">
        <f t="shared" ca="1" si="19"/>
        <v>1</v>
      </c>
      <c r="BJ44" s="16">
        <f t="shared" ca="1" si="20"/>
        <v>6</v>
      </c>
      <c r="BK44" s="16">
        <f t="shared" ca="1" si="21"/>
        <v>2</v>
      </c>
      <c r="BL44" s="16">
        <f t="shared" ca="1" si="42"/>
        <v>4</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6</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v>
      </c>
      <c r="BU44" s="16" t="str">
        <f t="shared" ca="1" si="24"/>
        <v>-</v>
      </c>
      <c r="BV44" s="16" t="str">
        <f t="shared" ca="1" si="25"/>
        <v>-</v>
      </c>
      <c r="BW44" s="16" t="str">
        <f t="shared" ca="1" si="26"/>
        <v>-</v>
      </c>
      <c r="BX44" s="16" t="str">
        <f t="shared" ca="1" si="48"/>
        <v>-</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v>
      </c>
      <c r="CA44" s="16" t="str">
        <f t="shared" ca="1" si="27"/>
        <v>-</v>
      </c>
      <c r="CB44" s="16" t="str">
        <f t="shared" ca="1" si="28"/>
        <v>-</v>
      </c>
      <c r="CC44" s="16" t="str">
        <f t="shared" ca="1" si="49"/>
        <v>-</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v>
      </c>
      <c r="CF44" s="16" t="str">
        <f t="shared" ca="1" si="29"/>
        <v>-</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v>
      </c>
      <c r="CI44" s="16" t="str">
        <f t="shared" ca="1" si="30"/>
        <v>-</v>
      </c>
      <c r="CJ44" s="16" t="str">
        <f t="shared" ca="1" si="31"/>
        <v>-</v>
      </c>
      <c r="CK44" s="16" t="str">
        <f t="shared" ca="1" si="32"/>
        <v>-</v>
      </c>
      <c r="CL44" s="16" t="str">
        <f t="shared" ca="1" si="50"/>
        <v>-</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v>
      </c>
      <c r="CO44" s="16" t="str">
        <f t="shared" ca="1" si="33"/>
        <v>-</v>
      </c>
      <c r="CP44" s="16" t="str">
        <f t="shared" ca="1" si="34"/>
        <v>-</v>
      </c>
      <c r="CQ44" s="16" t="str">
        <f t="shared" ca="1" si="51"/>
        <v>-</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v>
      </c>
      <c r="CT44" s="16" t="str">
        <f t="shared" ca="1" si="35"/>
        <v>-</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v>
      </c>
      <c r="CW44" s="16" t="str">
        <f t="shared" ca="1" si="36"/>
        <v>-</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451</v>
      </c>
      <c r="DQ44" s="16" t="str">
        <f t="shared" ca="1" si="47"/>
        <v>Algeria</v>
      </c>
    </row>
    <row r="45" spans="1:121" ht="15.95" customHeight="1">
      <c r="A45" s="16" t="str">
        <f ca="1">+Equipos!B22</f>
        <v>Netherlands</v>
      </c>
      <c r="B45" s="16"/>
      <c r="C45" s="16"/>
      <c r="D45" s="16" t="str">
        <f t="shared" si="131"/>
        <v>Local</v>
      </c>
      <c r="E45" s="16" t="str">
        <f t="shared" ca="1" si="132"/>
        <v>-</v>
      </c>
      <c r="F45" s="16" t="str">
        <f t="shared" ca="1" si="133"/>
        <v>-</v>
      </c>
      <c r="G45" s="16"/>
      <c r="H45" s="16" t="str">
        <f t="shared" ca="1" si="134"/>
        <v>-</v>
      </c>
      <c r="I45" s="16" t="str">
        <f t="shared" ca="1" si="135"/>
        <v>-</v>
      </c>
      <c r="J45" s="16"/>
      <c r="K45" s="16" t="str">
        <f t="shared" ca="1" si="136"/>
        <v>-</v>
      </c>
      <c r="L45" s="16" t="str">
        <f t="shared" ca="1" si="137"/>
        <v>-</v>
      </c>
      <c r="M45" s="16"/>
      <c r="N45" s="16" t="str">
        <f t="shared" ca="1" si="138"/>
        <v>-</v>
      </c>
      <c r="O45" s="16" t="str">
        <f t="shared" ca="1" si="139"/>
        <v>-</v>
      </c>
      <c r="P45" s="16"/>
      <c r="Q45" s="16" t="str">
        <f t="shared" ca="1" si="140"/>
        <v>-</v>
      </c>
      <c r="R45" s="16" t="str">
        <f t="shared" ca="1" si="141"/>
        <v>-</v>
      </c>
      <c r="S45" s="16"/>
      <c r="T45" s="16" t="str">
        <f t="shared" ca="1" si="142"/>
        <v>-</v>
      </c>
      <c r="U45" s="16" t="str">
        <f t="shared" ca="1" si="143"/>
        <v>-</v>
      </c>
      <c r="V45" s="17"/>
      <c r="W45" s="655"/>
      <c r="X45" s="24">
        <f ca="1">Horarios!C45</f>
        <v>46188.166666666664</v>
      </c>
      <c r="Y45" s="25">
        <f ca="1">Horarios!C45</f>
        <v>46188.166666666664</v>
      </c>
      <c r="Z45" s="26" t="str">
        <f>$Z$4</f>
        <v>R1</v>
      </c>
      <c r="AA45" s="27" t="str">
        <f ca="1">A47</f>
        <v>Sweden</v>
      </c>
      <c r="AB45" s="49" t="e" cm="1" vm="24">
        <f t="array" aca="1" ref="AB45" ca="1">Ver_flag_local</f>
        <v>#VALUE!</v>
      </c>
      <c r="AC45" s="50">
        <v>3</v>
      </c>
      <c r="AD45" s="51">
        <v>1</v>
      </c>
      <c r="AE45" s="595" t="e" cm="1" vm="25">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1</v>
      </c>
      <c r="BF45" s="16">
        <f t="shared" ca="1" si="41"/>
        <v>3</v>
      </c>
      <c r="BG45" s="16">
        <f t="shared" ca="1" si="17"/>
        <v>0</v>
      </c>
      <c r="BH45" s="16">
        <f t="shared" ca="1" si="18"/>
        <v>1</v>
      </c>
      <c r="BI45" s="16">
        <f t="shared" ca="1" si="19"/>
        <v>2</v>
      </c>
      <c r="BJ45" s="16">
        <f t="shared" ca="1" si="20"/>
        <v>2</v>
      </c>
      <c r="BK45" s="16">
        <f t="shared" ca="1" si="21"/>
        <v>8</v>
      </c>
      <c r="BL45" s="16">
        <f t="shared" ca="1" si="42"/>
        <v>-6</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1</v>
      </c>
      <c r="BS45" s="16">
        <f ca="1">BP45+COUNTIFS($BQ$6:$BQ$53,BQ45,$BR$6:BR$53,"&gt;"&amp;BR45,$BC$6:$BC$53,INDEX(T_Equipos[Grupo],MATCH(BD45,T_Equipos[NombreEquipo],0)))</f>
        <v>3</v>
      </c>
      <c r="BT45" s="16" t="str">
        <f ca="1">IF(COUNTIFS($BS$6:$BS$53,BS45,$BC$6:$BC$53,INDEX(T_Equipos[Grupo],MATCH(BD45,T_Equipos[NombreEquipo],0)))=1,"-","P."&amp;BS45&amp;" ("&amp;COUNTIFS($BS$6:$BS$53,BS45,$BC$6:$BC$53,INDEX(T_Equipos[Grupo],MATCH(BD45,T_Equipos[NombreEquipo],0)))&amp;")")</f>
        <v>P.3 (2)</v>
      </c>
      <c r="BU45" s="16">
        <f t="shared" ca="1" si="24"/>
        <v>0</v>
      </c>
      <c r="BV45" s="16">
        <f t="shared" ca="1" si="25"/>
        <v>1</v>
      </c>
      <c r="BW45" s="16">
        <f t="shared" ca="1" si="26"/>
        <v>0</v>
      </c>
      <c r="BX45" s="16">
        <f t="shared" ca="1" si="48"/>
        <v>1</v>
      </c>
      <c r="BY45" s="16">
        <f ca="1">BS45+COUNTIFS($BT$6:$BT$53,BT45,$BX$6:BX$53,"&gt;"&amp;BX45,$BC$6:$BC$53,INDEX(T_Equipos[Grupo],MATCH(BD45,T_Equipos[NombreEquipo],0)))</f>
        <v>3</v>
      </c>
      <c r="BZ45" s="16" t="str">
        <f ca="1">IF(COUNTIFS($BY$6:$BY$53,BY45,$BC$6:$BC$53,INDEX(T_Equipos[Grupo],MATCH(BD45,T_Equipos[NombreEquipo],0)))=1,"-","P."&amp;BY45&amp;" ("&amp;COUNTIFS($BY$6:$BY$53,BY45,$BC$6:$BC$53,INDEX(T_Equipos[Grupo],MATCH(BD45,T_Equipos[NombreEquipo],0)))&amp;")")</f>
        <v>P.3 (2)</v>
      </c>
      <c r="CA45" s="16">
        <f t="shared" ca="1" si="27"/>
        <v>2</v>
      </c>
      <c r="CB45" s="16">
        <f t="shared" ca="1" si="28"/>
        <v>2</v>
      </c>
      <c r="CC45" s="16">
        <f t="shared" ca="1" si="49"/>
        <v>0</v>
      </c>
      <c r="CD45" s="16">
        <f ca="1">BY45+COUNTIFS($BZ$6:$BZ$53,BZ45,$CC$6:CC$53,"&gt;"&amp;CC45,$BC$6:$BC$53,INDEX(T_Equipos[Grupo],MATCH(BD45,T_Equipos[NombreEquipo],0)))</f>
        <v>3</v>
      </c>
      <c r="CE45" s="16" t="str">
        <f ca="1">IF(COUNTIFS($CD$6:$CD$53,CD45,$BC$6:$BC$53,INDEX(T_Equipos[Grupo],MATCH(BD45,T_Equipos[NombreEquipo],0)))=1,"-","P."&amp;CD45&amp;" ("&amp;COUNTIFS($CD$6:$CD$53,CD45,$BC$6:$BC$53,INDEX(T_Equipos[Grupo],MATCH(BD45,T_Equipos[NombreEquipo],0)))&amp;")")</f>
        <v>P.3 (2)</v>
      </c>
      <c r="CF45" s="16">
        <f t="shared" ca="1" si="29"/>
        <v>2</v>
      </c>
      <c r="CG45" s="16">
        <f ca="1">CD45+COUNTIFS($CE$6:$CE$53,CE45,$CF$6:CF$53,"&gt;"&amp;CF45,$BC$6:$BC$53,INDEX(T_Equipos[Grupo],MATCH(BD45,T_Equipos[NombreEquipo],0)))</f>
        <v>3</v>
      </c>
      <c r="CH45" s="16" t="str">
        <f ca="1">IF(COUNTIFS($CG$6:$CG$53,CG45,$BC$6:$BC$53,INDEX(T_Equipos[Grupo],MATCH(BD45,T_Equipos[NombreEquipo],0)))=1,"-","P."&amp;CG45&amp;" ("&amp;COUNTIFS($CG$6:$CG$53,CG45,$BC$6:$BC$53,INDEX(T_Equipos[Grupo],MATCH(BD45,T_Equipos[NombreEquipo],0)))&amp;")")</f>
        <v>P.3 (2)</v>
      </c>
      <c r="CI45" s="16">
        <f t="shared" ca="1" si="30"/>
        <v>0</v>
      </c>
      <c r="CJ45" s="16">
        <f t="shared" ca="1" si="31"/>
        <v>1</v>
      </c>
      <c r="CK45" s="16">
        <f t="shared" ca="1" si="32"/>
        <v>0</v>
      </c>
      <c r="CL45" s="16">
        <f t="shared" ca="1" si="50"/>
        <v>1</v>
      </c>
      <c r="CM45" s="16">
        <f ca="1">CG45+COUNTIFS($CH$6:$CH$53,CH45,$CL$6:CL$53,"&gt;"&amp;CL45,$BC$6:$BC$53,INDEX(T_Equipos[Grupo],MATCH(BD45,T_Equipos[NombreEquipo],0)))</f>
        <v>3</v>
      </c>
      <c r="CN45" s="16" t="str">
        <f ca="1">IF(COUNTIFS($CM$6:$CM$53,CM45,$BC$6:$BC$53,INDEX(T_Equipos[Grupo],MATCH(BD45,T_Equipos[NombreEquipo],0)))=1,"-","P."&amp;CM45&amp;" ("&amp;COUNTIFS($CM$6:$CM$53,CM45,$BC$6:$BC$53,INDEX(T_Equipos[Grupo],MATCH(BD45,T_Equipos[NombreEquipo],0)))&amp;")")</f>
        <v>P.3 (2)</v>
      </c>
      <c r="CO45" s="16">
        <f t="shared" ca="1" si="33"/>
        <v>2</v>
      </c>
      <c r="CP45" s="16">
        <f t="shared" ca="1" si="34"/>
        <v>2</v>
      </c>
      <c r="CQ45" s="16">
        <f t="shared" ca="1" si="51"/>
        <v>0</v>
      </c>
      <c r="CR45" s="16">
        <f ca="1">CM45+COUNTIFS($CN$6:$CN$53,CN45,$CQ$6:CQ$53,"&gt;"&amp;CQ45,$BC$6:$BC$53,INDEX(T_Equipos[Grupo],MATCH(BD45,T_Equipos[NombreEquipo],0)))</f>
        <v>3</v>
      </c>
      <c r="CS45" s="16" t="str">
        <f ca="1">IF(COUNTIFS($CR$6:$CR$53,CR45,$BC$6:$BC$53,INDEX(T_Equipos[Grupo],MATCH(BD45,T_Equipos[NombreEquipo],0)))=1,"-","P."&amp;CR45&amp;" ("&amp;COUNTIFS($CR$6:$CR$53,CR45,$BC$6:$BC$53,INDEX(T_Equipos[Grupo],MATCH(BD45,T_Equipos[NombreEquipo],0)))&amp;")")</f>
        <v>P.3 (2)</v>
      </c>
      <c r="CT45" s="16">
        <f t="shared" ca="1" si="35"/>
        <v>2</v>
      </c>
      <c r="CU45" s="16">
        <f ca="1">CR45+COUNTIFS($CS$6:$CS$53,CS45,$CT$6:CT$53,"&gt;"&amp;CT45,$BC$6:$BC$53,INDEX(T_Equipos[Grupo],MATCH(BD45,T_Equipos[NombreEquipo],0)))</f>
        <v>3</v>
      </c>
      <c r="CV45" s="16" t="str">
        <f ca="1">IF(COUNTIFS($CU$6:$CU$53,CU45,$BC$6:$BC$53,INDEX(T_Equipos[Grupo],MATCH(BD45,T_Equipos[NombreEquipo],0)))=1,"-","P."&amp;CU45&amp;" ("&amp;COUNTIFS($CU$6:$CU$53,CU45,$BC$6:$BC$53,INDEX(T_Equipos[Grupo],MATCH(BD45,T_Equipos[NombreEquipo],0)))&amp;")")</f>
        <v>P.3 (2)</v>
      </c>
      <c r="CW45" s="16">
        <f t="shared" ca="1" si="36"/>
        <v>-6</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690</v>
      </c>
      <c r="DQ45" s="16" t="str">
        <f t="shared" ca="1" si="47"/>
        <v>Jordan</v>
      </c>
    </row>
    <row r="46" spans="1:121" ht="15.95" customHeight="1">
      <c r="A46" s="16" t="str">
        <f ca="1">+Equipos!B23</f>
        <v>Japan</v>
      </c>
      <c r="B46" s="16"/>
      <c r="C46" s="16"/>
      <c r="D46" s="16" t="str">
        <f t="shared" si="131"/>
        <v>Local</v>
      </c>
      <c r="E46" s="16" t="str">
        <f t="shared" ca="1" si="132"/>
        <v>-</v>
      </c>
      <c r="F46" s="16" t="str">
        <f t="shared" ca="1" si="133"/>
        <v>-</v>
      </c>
      <c r="G46" s="16"/>
      <c r="H46" s="16" t="str">
        <f t="shared" ca="1" si="134"/>
        <v>-</v>
      </c>
      <c r="I46" s="16" t="str">
        <f t="shared" ca="1" si="135"/>
        <v>-</v>
      </c>
      <c r="J46" s="16"/>
      <c r="K46" s="16" t="str">
        <f t="shared" ca="1" si="136"/>
        <v>-</v>
      </c>
      <c r="L46" s="16" t="str">
        <f t="shared" ca="1" si="137"/>
        <v>-</v>
      </c>
      <c r="M46" s="16"/>
      <c r="N46" s="16" t="str">
        <f t="shared" ca="1" si="138"/>
        <v>-</v>
      </c>
      <c r="O46" s="16" t="str">
        <f t="shared" ca="1" si="139"/>
        <v>-</v>
      </c>
      <c r="P46" s="16"/>
      <c r="Q46" s="16" t="str">
        <f t="shared" ca="1" si="140"/>
        <v>-</v>
      </c>
      <c r="R46" s="16" t="str">
        <f t="shared" ca="1" si="141"/>
        <v>-</v>
      </c>
      <c r="S46" s="16"/>
      <c r="T46" s="16" t="str">
        <f t="shared" ca="1" si="142"/>
        <v>-</v>
      </c>
      <c r="U46" s="16" t="str">
        <f t="shared" ca="1" si="143"/>
        <v>-</v>
      </c>
      <c r="V46" s="17"/>
      <c r="W46" s="655"/>
      <c r="X46" s="24">
        <f ca="1">Horarios!C46</f>
        <v>46193.791666666664</v>
      </c>
      <c r="Y46" s="25">
        <f ca="1">Horarios!C46</f>
        <v>46193.791666666664</v>
      </c>
      <c r="Z46" s="26" t="str">
        <f>$Z$6</f>
        <v>R2</v>
      </c>
      <c r="AA46" s="27" t="str">
        <f ca="1">A45</f>
        <v>Netherlands</v>
      </c>
      <c r="AB46" s="49" t="e" cm="1" vm="22">
        <f t="array" aca="1" ref="AB46" ca="1">Ver_flag_local</f>
        <v>#VALUE!</v>
      </c>
      <c r="AC46" s="50">
        <v>3</v>
      </c>
      <c r="AD46" s="51">
        <v>0</v>
      </c>
      <c r="AE46" s="595" t="e" cm="1" vm="24">
        <f t="array" aca="1" ref="AE46" ca="1">Ver_flag_visit</f>
        <v>#VALUE!</v>
      </c>
      <c r="AF46" s="32" t="str">
        <f ca="1">A47</f>
        <v>Sweden</v>
      </c>
      <c r="AG46" s="323">
        <f t="shared" si="144"/>
        <v>1</v>
      </c>
      <c r="AH46" s="195">
        <v>35</v>
      </c>
      <c r="AI46" s="181" t="str">
        <f>AJ46&amp;$B$44</f>
        <v>1F</v>
      </c>
      <c r="AJ46" s="40">
        <v>1</v>
      </c>
      <c r="AK46" s="601" t="e" cm="1" vm="22">
        <f t="array" aca="1" ref="AK46" ca="1">Ver_flag_visit</f>
        <v>#VALUE!</v>
      </c>
      <c r="AL46" s="34" t="str">
        <f ca="1">IFERROR(INDEX($BD$6:$BD$53,MATCH(AI46,$BN$6:$BN$53,0)),"")</f>
        <v>Netherlands</v>
      </c>
      <c r="AM46" s="35">
        <f t="shared" ref="AM46:AT49" ca="1" si="147">INDEX($BE$6:$BN$53,MATCH($AL46,$BD$6:$BD$53,0),MATCH(AM$5,$BE$5:$BN$5,0))</f>
        <v>9</v>
      </c>
      <c r="AN46" s="36">
        <f t="shared" ca="1" si="147"/>
        <v>3</v>
      </c>
      <c r="AO46" s="36">
        <f t="shared" ca="1" si="147"/>
        <v>3</v>
      </c>
      <c r="AP46" s="36">
        <f t="shared" ca="1" si="147"/>
        <v>0</v>
      </c>
      <c r="AQ46" s="36">
        <f t="shared" ca="1" si="147"/>
        <v>0</v>
      </c>
      <c r="AR46" s="36">
        <f t="shared" ca="1" si="147"/>
        <v>7</v>
      </c>
      <c r="AS46" s="36">
        <f t="shared" ca="1" si="147"/>
        <v>2</v>
      </c>
      <c r="AT46" s="41">
        <f t="shared" ca="1" si="147"/>
        <v>5</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7</v>
      </c>
      <c r="BF46" s="16">
        <f t="shared" ca="1" si="41"/>
        <v>3</v>
      </c>
      <c r="BG46" s="16">
        <f t="shared" ca="1" si="17"/>
        <v>2</v>
      </c>
      <c r="BH46" s="16">
        <f t="shared" ca="1" si="18"/>
        <v>1</v>
      </c>
      <c r="BI46" s="16">
        <f t="shared" ca="1" si="19"/>
        <v>0</v>
      </c>
      <c r="BJ46" s="16">
        <f t="shared" ca="1" si="20"/>
        <v>9</v>
      </c>
      <c r="BK46" s="16">
        <f t="shared" ca="1" si="21"/>
        <v>3</v>
      </c>
      <c r="BL46" s="16">
        <f t="shared" ca="1" si="42"/>
        <v>6</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7</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P.1 (2)</v>
      </c>
      <c r="BU46" s="16">
        <f t="shared" ca="1" si="24"/>
        <v>0</v>
      </c>
      <c r="BV46" s="16">
        <f t="shared" ca="1" si="25"/>
        <v>1</v>
      </c>
      <c r="BW46" s="16">
        <f t="shared" ca="1" si="26"/>
        <v>0</v>
      </c>
      <c r="BX46" s="16">
        <f t="shared" ca="1" si="48"/>
        <v>1</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P.1 (2)</v>
      </c>
      <c r="CA46" s="16">
        <f t="shared" ca="1" si="27"/>
        <v>2</v>
      </c>
      <c r="CB46" s="16">
        <f t="shared" ca="1" si="28"/>
        <v>2</v>
      </c>
      <c r="CC46" s="16">
        <f t="shared" ca="1" si="49"/>
        <v>0</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P.1 (2)</v>
      </c>
      <c r="CF46" s="16">
        <f t="shared" ca="1" si="29"/>
        <v>2</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P.1 (2)</v>
      </c>
      <c r="CI46" s="16">
        <f t="shared" ca="1" si="30"/>
        <v>0</v>
      </c>
      <c r="CJ46" s="16">
        <f t="shared" ca="1" si="31"/>
        <v>1</v>
      </c>
      <c r="CK46" s="16">
        <f t="shared" ca="1" si="32"/>
        <v>0</v>
      </c>
      <c r="CL46" s="16">
        <f t="shared" ca="1" si="50"/>
        <v>1</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P.1 (2)</v>
      </c>
      <c r="CO46" s="16">
        <f t="shared" ca="1" si="33"/>
        <v>2</v>
      </c>
      <c r="CP46" s="16">
        <f t="shared" ca="1" si="34"/>
        <v>2</v>
      </c>
      <c r="CQ46" s="16">
        <f t="shared" ca="1" si="51"/>
        <v>0</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P.1 (2)</v>
      </c>
      <c r="CT46" s="16">
        <f t="shared" ca="1" si="35"/>
        <v>2</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P.1 (2)</v>
      </c>
      <c r="CW46" s="16">
        <f t="shared" ca="1" si="36"/>
        <v>6</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P.1 (2)</v>
      </c>
      <c r="CZ46" s="16">
        <f t="shared" ca="1" si="37"/>
        <v>9</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P.1 (2)</v>
      </c>
      <c r="DC46" s="16">
        <f ca="1">IF(DB46="-","-",COUNTIFS(T_Equipos[Rank],"&lt;"&amp;INDEX(T_Equipos[Rank],MATCH(BD46,T_Equipos[NombreEquipo],0)),$BC$6:$BC$53,INDEX(T_Equipos[Grupo],MATCH(BD46,T_Equipos[NombreEquipo],0)))+1)</f>
        <v>1</v>
      </c>
      <c r="DD46" s="16">
        <f ca="1">DA46+COUNTIFS($DB$6:$DB$53,DB46,$DC$6:DC$53,"&lt;"&amp;DC46,$BC$6:$BC$53,INDEX(T_Equipos[Grupo],MATCH(BD46,T_Equipos[NombreEquipo],0)))</f>
        <v>1</v>
      </c>
      <c r="DE46" s="16"/>
      <c r="DF46" s="16">
        <f t="shared" ca="1" si="52"/>
        <v>1.0009999999999999</v>
      </c>
      <c r="DG46" s="16">
        <f ca="1">IF(DB46="-","-",COUNTIFS(DF$6:DF$53,"&lt;"&amp;DF46,$BC$6:$BC$53,INDEX(T_Equipos[Grupo],MATCH(BD46,T_Equipos[NombreEquipo],0))))</f>
        <v>0</v>
      </c>
      <c r="DH46" s="16">
        <f ca="1">DA46+COUNTIFS(DB$6:DB$53,DB46,DG$6:DG$53,"&lt;"&amp;DG46,$BC$6:$BC$53,INDEX(T_Equipos[Grupo],MATCH(BD46,T_Equipos[NombreEquipo],0)))</f>
        <v>1</v>
      </c>
      <c r="DI46" s="16"/>
      <c r="DJ46" s="16">
        <f t="shared" ca="1" si="38"/>
        <v>1</v>
      </c>
      <c r="DK46" s="16">
        <f t="shared" ca="1" si="39"/>
        <v>12</v>
      </c>
      <c r="DL46" s="16">
        <f t="shared" ca="1" si="40"/>
        <v>2</v>
      </c>
      <c r="DM46" s="16" t="str">
        <f t="shared" ca="1" si="46"/>
        <v>1.2</v>
      </c>
      <c r="DN46" s="16" t="e" cm="1" vm="9">
        <f t="array" aca="1" ref="DN46" ca="1">OFFSET(Horarios!$P$3,DJ46-1,0,DL46,1)</f>
        <v>#VALUE!</v>
      </c>
      <c r="DO46" s="16"/>
      <c r="DP46" s="16" t="s">
        <v>691</v>
      </c>
      <c r="DQ46" s="16" t="str">
        <f t="shared" ca="1" si="47"/>
        <v>Portugal</v>
      </c>
    </row>
    <row r="47" spans="1:121" ht="15.95" customHeight="1">
      <c r="A47" s="16" t="str">
        <f ca="1">+Equipos!B24</f>
        <v>Sweden</v>
      </c>
      <c r="B47" s="16"/>
      <c r="C47" s="16"/>
      <c r="D47" s="16" t="str">
        <f t="shared" si="131"/>
        <v>Visitante</v>
      </c>
      <c r="E47" s="16" t="str">
        <f t="shared" ca="1" si="132"/>
        <v>-</v>
      </c>
      <c r="F47" s="16" t="str">
        <f t="shared" ca="1" si="133"/>
        <v>-</v>
      </c>
      <c r="G47" s="16"/>
      <c r="H47" s="16" t="str">
        <f t="shared" ca="1" si="134"/>
        <v>-</v>
      </c>
      <c r="I47" s="16" t="str">
        <f t="shared" ca="1" si="135"/>
        <v>-</v>
      </c>
      <c r="J47" s="16"/>
      <c r="K47" s="16" t="str">
        <f t="shared" ca="1" si="136"/>
        <v>-</v>
      </c>
      <c r="L47" s="16" t="str">
        <f t="shared" ca="1" si="137"/>
        <v>-</v>
      </c>
      <c r="M47" s="16"/>
      <c r="N47" s="16" t="str">
        <f t="shared" ca="1" si="138"/>
        <v>-</v>
      </c>
      <c r="O47" s="16" t="str">
        <f t="shared" ca="1" si="139"/>
        <v>-</v>
      </c>
      <c r="P47" s="16"/>
      <c r="Q47" s="16" t="str">
        <f t="shared" ca="1" si="140"/>
        <v>-</v>
      </c>
      <c r="R47" s="16" t="str">
        <f t="shared" ca="1" si="141"/>
        <v>-</v>
      </c>
      <c r="S47" s="16"/>
      <c r="T47" s="16" t="str">
        <f t="shared" ca="1" si="142"/>
        <v>-</v>
      </c>
      <c r="U47" s="16" t="str">
        <f t="shared" ca="1" si="143"/>
        <v>-</v>
      </c>
      <c r="V47" s="17"/>
      <c r="W47" s="655"/>
      <c r="X47" s="24">
        <f ca="1">Horarios!C47</f>
        <v>46194.25</v>
      </c>
      <c r="Y47" s="25">
        <f ca="1">Horarios!C47</f>
        <v>46194.25</v>
      </c>
      <c r="Z47" s="26" t="str">
        <f>$Z$6</f>
        <v>R2</v>
      </c>
      <c r="AA47" s="27" t="str">
        <f ca="1">A48</f>
        <v>Tunisia</v>
      </c>
      <c r="AB47" s="49" t="e" cm="1" vm="25">
        <f t="array" aca="1" ref="AB47" ca="1">Ver_flag_local</f>
        <v>#VALUE!</v>
      </c>
      <c r="AC47" s="50">
        <v>0</v>
      </c>
      <c r="AD47" s="51">
        <v>3</v>
      </c>
      <c r="AE47" s="595" t="e" cm="1" vm="23">
        <f t="array" aca="1" ref="AE47" ca="1">Ver_flag_visit</f>
        <v>#VALUE!</v>
      </c>
      <c r="AF47" s="32" t="str">
        <f ca="1">A46</f>
        <v>Japan</v>
      </c>
      <c r="AG47" s="323">
        <f t="shared" si="144"/>
        <v>1</v>
      </c>
      <c r="AH47" s="195">
        <v>36</v>
      </c>
      <c r="AI47" s="181" t="str">
        <f t="shared" ref="AI47:AI49" si="148">AJ47&amp;$B$44</f>
        <v>2F</v>
      </c>
      <c r="AJ47" s="42">
        <v>2</v>
      </c>
      <c r="AK47" s="602" t="e" cm="1" vm="23">
        <f t="array" aca="1" ref="AK47" ca="1">Ver_flag_visit</f>
        <v>#VALUE!</v>
      </c>
      <c r="AL47" s="37" t="str">
        <f ca="1">IFERROR(INDEX($BD$6:$BD$53,MATCH(AI47,$BN$6:$BN$53,0)),"")</f>
        <v>Japan</v>
      </c>
      <c r="AM47" s="38">
        <f t="shared" ca="1" si="147"/>
        <v>6</v>
      </c>
      <c r="AN47" s="39">
        <f t="shared" ca="1" si="147"/>
        <v>3</v>
      </c>
      <c r="AO47" s="39">
        <f t="shared" ca="1" si="147"/>
        <v>2</v>
      </c>
      <c r="AP47" s="39">
        <f t="shared" ca="1" si="147"/>
        <v>0</v>
      </c>
      <c r="AQ47" s="39">
        <f t="shared" ca="1" si="147"/>
        <v>1</v>
      </c>
      <c r="AR47" s="39">
        <f t="shared" ca="1" si="147"/>
        <v>6</v>
      </c>
      <c r="AS47" s="39">
        <f t="shared" ca="1" si="147"/>
        <v>3</v>
      </c>
      <c r="AT47" s="43">
        <f t="shared" ca="1" si="147"/>
        <v>3</v>
      </c>
      <c r="AU47" s="330">
        <f ca="1">INDEX($DL$6:$DL$53,MATCH(AI47,$DP$6:$DP$53,0))</f>
        <v>1</v>
      </c>
      <c r="AV47" s="182" t="str">
        <f ca="1">INDEX($BD$6:$BD$53,MATCH(AI47,$BM$6:$BM$53,0))</f>
        <v>Japan</v>
      </c>
      <c r="AW47" s="210"/>
      <c r="AX47" s="171"/>
      <c r="AY47" s="203" t="str">
        <f ca="1">+A46</f>
        <v>Japan</v>
      </c>
      <c r="AZ47" s="204"/>
      <c r="BA47" s="176"/>
      <c r="BC47" s="16" t="str">
        <f ca="1">+INDEX(T_Equipos[Grupo],MATCH(WORLDCUP!BD47,T_Equipos[NombreEquipo],0))</f>
        <v>K</v>
      </c>
      <c r="BD47" s="16" t="str">
        <f ca="1">+Equipos!B43</f>
        <v>DR Congo</v>
      </c>
      <c r="BE47" s="16">
        <f t="shared" ca="1" si="16"/>
        <v>1</v>
      </c>
      <c r="BF47" s="16">
        <f t="shared" ca="1" si="41"/>
        <v>3</v>
      </c>
      <c r="BG47" s="16">
        <f t="shared" ca="1" si="17"/>
        <v>0</v>
      </c>
      <c r="BH47" s="16">
        <f t="shared" ca="1" si="18"/>
        <v>1</v>
      </c>
      <c r="BI47" s="16">
        <f t="shared" ca="1" si="19"/>
        <v>2</v>
      </c>
      <c r="BJ47" s="16">
        <f t="shared" ca="1" si="20"/>
        <v>1</v>
      </c>
      <c r="BK47" s="16">
        <f t="shared" ca="1" si="21"/>
        <v>7</v>
      </c>
      <c r="BL47" s="16">
        <f t="shared" ca="1" si="42"/>
        <v>-6</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1</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P.3 (2)</v>
      </c>
      <c r="BU47" s="16">
        <f t="shared" ca="1" si="24"/>
        <v>0</v>
      </c>
      <c r="BV47" s="16">
        <f t="shared" ca="1" si="25"/>
        <v>1</v>
      </c>
      <c r="BW47" s="16">
        <f t="shared" ca="1" si="26"/>
        <v>0</v>
      </c>
      <c r="BX47" s="16">
        <f t="shared" ca="1" si="48"/>
        <v>1</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P.3 (2)</v>
      </c>
      <c r="CA47" s="16">
        <f t="shared" ca="1" si="27"/>
        <v>0</v>
      </c>
      <c r="CB47" s="16">
        <f t="shared" ca="1" si="28"/>
        <v>0</v>
      </c>
      <c r="CC47" s="16">
        <f t="shared" ca="1" si="49"/>
        <v>0</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P.3 (2)</v>
      </c>
      <c r="CF47" s="16">
        <f t="shared" ca="1" si="29"/>
        <v>0</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P.3 (2)</v>
      </c>
      <c r="CI47" s="16">
        <f t="shared" ca="1" si="30"/>
        <v>0</v>
      </c>
      <c r="CJ47" s="16">
        <f t="shared" ca="1" si="31"/>
        <v>1</v>
      </c>
      <c r="CK47" s="16">
        <f t="shared" ca="1" si="32"/>
        <v>0</v>
      </c>
      <c r="CL47" s="16">
        <f t="shared" ca="1" si="50"/>
        <v>1</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P.3 (2)</v>
      </c>
      <c r="CO47" s="16">
        <f t="shared" ca="1" si="33"/>
        <v>0</v>
      </c>
      <c r="CP47" s="16">
        <f t="shared" ca="1" si="34"/>
        <v>0</v>
      </c>
      <c r="CQ47" s="16">
        <f t="shared" ca="1" si="51"/>
        <v>0</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P.3 (2)</v>
      </c>
      <c r="CT47" s="16">
        <f t="shared" ca="1" si="35"/>
        <v>0</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P.3 (2)</v>
      </c>
      <c r="CW47" s="16">
        <f t="shared" ca="1" si="36"/>
        <v>-6</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P.3 (2)</v>
      </c>
      <c r="CZ47" s="16">
        <f t="shared" ca="1" si="37"/>
        <v>1</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P.3 (2)</v>
      </c>
      <c r="DC47" s="16">
        <f ca="1">IF(DB47="-","-",COUNTIFS(T_Equipos[Rank],"&lt;"&amp;INDEX(T_Equipos[Rank],MATCH(BD47,T_Equipos[NombreEquipo],0)),$BC$6:$BC$53,INDEX(T_Equipos[Grupo],MATCH(BD47,T_Equipos[NombreEquipo],0)))+1)</f>
        <v>2</v>
      </c>
      <c r="DD47" s="16">
        <f ca="1">DA47+COUNTIFS($DB$6:$DB$53,DB47,$DC$6:DC$53,"&lt;"&amp;DC47,$BC$6:$BC$53,INDEX(T_Equipos[Grupo],MATCH(BD47,T_Equipos[NombreEquipo],0)))</f>
        <v>3</v>
      </c>
      <c r="DE47" s="16"/>
      <c r="DF47" s="16">
        <f t="shared" ca="1" si="52"/>
        <v>3.0030000000000001</v>
      </c>
      <c r="DG47" s="16">
        <f ca="1">IF(DB47="-","-",COUNTIFS(DF$6:DF$53,"&lt;"&amp;DF47,$BC$6:$BC$53,INDEX(T_Equipos[Grupo],MATCH(BD47,T_Equipos[NombreEquipo],0))))</f>
        <v>2</v>
      </c>
      <c r="DH47" s="16">
        <f ca="1">DA47+COUNTIFS(DB$6:DB$53,DB47,DG$6:DG$53,"&lt;"&amp;DG47,$BC$6:$BC$53,INDEX(T_Equipos[Grupo],MATCH(BD47,T_Equipos[NombreEquipo],0)))</f>
        <v>3</v>
      </c>
      <c r="DI47" s="16"/>
      <c r="DJ47" s="16">
        <f t="shared" ca="1" si="38"/>
        <v>1</v>
      </c>
      <c r="DK47" s="16">
        <f t="shared" ca="1" si="39"/>
        <v>12</v>
      </c>
      <c r="DL47" s="16">
        <f t="shared" ca="1" si="40"/>
        <v>2</v>
      </c>
      <c r="DM47" s="16" t="str">
        <f t="shared" ca="1" si="46"/>
        <v>1.2</v>
      </c>
      <c r="DN47" s="16" t="e" cm="1" vm="9">
        <f t="array" aca="1" ref="DN47" ca="1">OFFSET(Horarios!$P$3,DJ47-1,0,DL47,1)</f>
        <v>#VALUE!</v>
      </c>
      <c r="DO47" s="16"/>
      <c r="DP47" s="16" t="s">
        <v>692</v>
      </c>
      <c r="DQ47" s="16" t="str">
        <f t="shared" ca="1" si="47"/>
        <v>Colombia</v>
      </c>
    </row>
    <row r="48" spans="1:121" ht="15.95" customHeight="1">
      <c r="A48" s="16" t="str">
        <f ca="1">+Equipos!B25</f>
        <v>Tunisia</v>
      </c>
      <c r="B48" s="16"/>
      <c r="C48" s="16"/>
      <c r="D48" s="16" t="str">
        <f t="shared" si="131"/>
        <v>Local</v>
      </c>
      <c r="E48" s="16" t="str">
        <f t="shared" ca="1" si="132"/>
        <v>-</v>
      </c>
      <c r="F48" s="16" t="str">
        <f t="shared" ca="1" si="133"/>
        <v>-</v>
      </c>
      <c r="G48" s="16"/>
      <c r="H48" s="16" t="str">
        <f t="shared" ca="1" si="134"/>
        <v>-</v>
      </c>
      <c r="I48" s="16" t="str">
        <f t="shared" ca="1" si="135"/>
        <v>-</v>
      </c>
      <c r="J48" s="16"/>
      <c r="K48" s="16" t="str">
        <f t="shared" ca="1" si="136"/>
        <v>-</v>
      </c>
      <c r="L48" s="16" t="str">
        <f t="shared" ca="1" si="137"/>
        <v>-</v>
      </c>
      <c r="M48" s="16"/>
      <c r="N48" s="16" t="str">
        <f t="shared" ca="1" si="138"/>
        <v>-</v>
      </c>
      <c r="O48" s="16" t="str">
        <f t="shared" ca="1" si="139"/>
        <v>-</v>
      </c>
      <c r="P48" s="16"/>
      <c r="Q48" s="16" t="str">
        <f t="shared" ca="1" si="140"/>
        <v>-</v>
      </c>
      <c r="R48" s="16" t="str">
        <f t="shared" ca="1" si="141"/>
        <v>-</v>
      </c>
      <c r="S48" s="16"/>
      <c r="T48" s="16" t="str">
        <f t="shared" ca="1" si="142"/>
        <v>-</v>
      </c>
      <c r="U48" s="16" t="str">
        <f t="shared" ca="1" si="143"/>
        <v>-</v>
      </c>
      <c r="V48" s="17"/>
      <c r="W48" s="655"/>
      <c r="X48" s="24">
        <f ca="1">Horarios!C48</f>
        <v>46199.041666666664</v>
      </c>
      <c r="Y48" s="25">
        <f ca="1">Horarios!C48</f>
        <v>46199.041666666664</v>
      </c>
      <c r="Z48" s="26" t="str">
        <f>$Z$8</f>
        <v>R3</v>
      </c>
      <c r="AA48" s="27" t="str">
        <f ca="1">A46</f>
        <v>Japan</v>
      </c>
      <c r="AB48" s="49" t="e" cm="1" vm="23">
        <f t="array" aca="1" ref="AB48" ca="1">Ver_flag_local</f>
        <v>#VALUE!</v>
      </c>
      <c r="AC48" s="50">
        <v>2</v>
      </c>
      <c r="AD48" s="51">
        <v>1</v>
      </c>
      <c r="AE48" s="595" t="e" cm="1" vm="24">
        <f t="array" aca="1" ref="AE48" ca="1">Ver_flag_visit</f>
        <v>#VALUE!</v>
      </c>
      <c r="AF48" s="32" t="str">
        <f ca="1">A47</f>
        <v>Sweden</v>
      </c>
      <c r="AG48" s="323">
        <f t="shared" si="144"/>
        <v>1</v>
      </c>
      <c r="AH48" s="195">
        <v>57</v>
      </c>
      <c r="AI48" s="181" t="str">
        <f t="shared" si="148"/>
        <v>3F</v>
      </c>
      <c r="AJ48" s="42">
        <v>3</v>
      </c>
      <c r="AK48" s="602" t="e" cm="1" vm="24">
        <f t="array" aca="1" ref="AK48" ca="1">Ver_flag_visit</f>
        <v>#VALUE!</v>
      </c>
      <c r="AL48" s="37" t="str">
        <f ca="1">IFERROR(INDEX($BD$6:$BD$53,MATCH(AI48,$BN$6:$BN$53,0)),"")</f>
        <v>Sweden</v>
      </c>
      <c r="AM48" s="38">
        <f t="shared" ca="1" si="147"/>
        <v>3</v>
      </c>
      <c r="AN48" s="39">
        <f t="shared" ca="1" si="147"/>
        <v>3</v>
      </c>
      <c r="AO48" s="39">
        <f t="shared" ca="1" si="147"/>
        <v>1</v>
      </c>
      <c r="AP48" s="39">
        <f t="shared" ca="1" si="147"/>
        <v>0</v>
      </c>
      <c r="AQ48" s="39">
        <f t="shared" ca="1" si="147"/>
        <v>2</v>
      </c>
      <c r="AR48" s="39">
        <f t="shared" ca="1" si="147"/>
        <v>4</v>
      </c>
      <c r="AS48" s="39">
        <f t="shared" ca="1" si="147"/>
        <v>6</v>
      </c>
      <c r="AT48" s="43">
        <f t="shared" ca="1" si="147"/>
        <v>-2</v>
      </c>
      <c r="AU48" s="330">
        <f ca="1">INDEX($DL$6:$DL$53,MATCH(AI48,$DP$6:$DP$53,0))</f>
        <v>1</v>
      </c>
      <c r="AV48" s="182" t="str">
        <f ca="1">INDEX($BD$6:$BD$53,MATCH(AI48,$BM$6:$BM$53,0))</f>
        <v>Sweden</v>
      </c>
      <c r="AW48" s="210"/>
      <c r="AX48" s="171"/>
      <c r="AY48" s="201" t="str">
        <f ca="1">+A47</f>
        <v>Sweden</v>
      </c>
      <c r="AZ48" s="202"/>
      <c r="BA48" s="176"/>
      <c r="BC48" s="16" t="str">
        <f ca="1">+INDEX(T_Equipos[Grupo],MATCH(WORLDCUP!BD48,T_Equipos[NombreEquipo],0))</f>
        <v>K</v>
      </c>
      <c r="BD48" s="16" t="str">
        <f ca="1">+Equipos!B44</f>
        <v>Uzbekistan</v>
      </c>
      <c r="BE48" s="16">
        <f t="shared" ca="1" si="16"/>
        <v>1</v>
      </c>
      <c r="BF48" s="16">
        <f t="shared" ca="1" si="41"/>
        <v>3</v>
      </c>
      <c r="BG48" s="16">
        <f t="shared" ca="1" si="17"/>
        <v>0</v>
      </c>
      <c r="BH48" s="16">
        <f t="shared" ca="1" si="18"/>
        <v>1</v>
      </c>
      <c r="BI48" s="16">
        <f t="shared" ca="1" si="19"/>
        <v>2</v>
      </c>
      <c r="BJ48" s="16">
        <f t="shared" ca="1" si="20"/>
        <v>1</v>
      </c>
      <c r="BK48" s="16">
        <f t="shared" ca="1" si="21"/>
        <v>7</v>
      </c>
      <c r="BL48" s="16">
        <f t="shared" ca="1" si="42"/>
        <v>-6</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1</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P.3 (2)</v>
      </c>
      <c r="BU48" s="16">
        <f t="shared" ca="1" si="24"/>
        <v>0</v>
      </c>
      <c r="BV48" s="16">
        <f t="shared" ca="1" si="25"/>
        <v>1</v>
      </c>
      <c r="BW48" s="16">
        <f t="shared" ca="1" si="26"/>
        <v>0</v>
      </c>
      <c r="BX48" s="16">
        <f t="shared" ca="1" si="48"/>
        <v>1</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P.3 (2)</v>
      </c>
      <c r="CA48" s="16">
        <f t="shared" ca="1" si="27"/>
        <v>0</v>
      </c>
      <c r="CB48" s="16">
        <f t="shared" ca="1" si="28"/>
        <v>0</v>
      </c>
      <c r="CC48" s="16">
        <f t="shared" ca="1" si="49"/>
        <v>0</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P.3 (2)</v>
      </c>
      <c r="CF48" s="16">
        <f t="shared" ca="1" si="29"/>
        <v>0</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P.3 (2)</v>
      </c>
      <c r="CI48" s="16">
        <f t="shared" ca="1" si="30"/>
        <v>0</v>
      </c>
      <c r="CJ48" s="16">
        <f t="shared" ca="1" si="31"/>
        <v>1</v>
      </c>
      <c r="CK48" s="16">
        <f t="shared" ca="1" si="32"/>
        <v>0</v>
      </c>
      <c r="CL48" s="16">
        <f t="shared" ca="1" si="50"/>
        <v>1</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P.3 (2)</v>
      </c>
      <c r="CO48" s="16">
        <f t="shared" ca="1" si="33"/>
        <v>0</v>
      </c>
      <c r="CP48" s="16">
        <f t="shared" ca="1" si="34"/>
        <v>0</v>
      </c>
      <c r="CQ48" s="16">
        <f t="shared" ca="1" si="51"/>
        <v>0</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P.3 (2)</v>
      </c>
      <c r="CT48" s="16">
        <f t="shared" ca="1" si="35"/>
        <v>0</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P.3 (2)</v>
      </c>
      <c r="CW48" s="16">
        <f t="shared" ca="1" si="36"/>
        <v>-6</v>
      </c>
      <c r="CX48" s="16">
        <f ca="1">CU48+COUNTIFS($CV$6:$CV$53,CV48,$CW$6:CW$53,"&gt;"&amp;CW48,$BC$6:$BC$53,INDEX(T_Equipos[Grupo],MATCH(BD48,T_Equipos[NombreEquipo],0)))</f>
        <v>3</v>
      </c>
      <c r="CY48" s="16" t="str">
        <f ca="1">IF(COUNTIFS($CX$6:$CX$53,CX48,$BC$6:$BC$53,INDEX(T_Equipos[Grupo],MATCH(BD48,T_Equipos[NombreEquipo],0)))=1,"-","P."&amp;CX48&amp;" ("&amp;COUNTIFS($CX$6:$CX$53,CX48,$BC$6:$BC$53,INDEX(T_Equipos[Grupo],MATCH(BD48,T_Equipos[NombreEquipo],0)))&amp;")")</f>
        <v>P.3 (2)</v>
      </c>
      <c r="CZ48" s="16">
        <f t="shared" ca="1" si="37"/>
        <v>1</v>
      </c>
      <c r="DA48" s="16">
        <f ca="1">CX48+COUNTIFS($CY$6:$CY$53,CY48,$CZ$6:CZ$53,"&gt;"&amp;CZ48,$BC$6:$BC$53,INDEX(T_Equipos[Grupo],MATCH(BD48,T_Equipos[NombreEquipo],0)))</f>
        <v>3</v>
      </c>
      <c r="DB48" s="16" t="str">
        <f ca="1">IF(COUNTIFS($DA$6:$DA$53,DA48,$BC$6:$BC$53,INDEX(T_Equipos[Grupo],MATCH(BD48,T_Equipos[NombreEquipo],0)))=1,"-","P."&amp;DA48&amp;" ("&amp;COUNTIFS($DA$6:$DA$53,DA48,$BC$6:$BC$53,INDEX(T_Equipos[Grupo],MATCH(BD48,T_Equipos[NombreEquipo],0)))&amp;")")</f>
        <v>P.3 (2)</v>
      </c>
      <c r="DC48" s="16">
        <f ca="1">IF(DB48="-","-",COUNTIFS(T_Equipos[Rank],"&lt;"&amp;INDEX(T_Equipos[Rank],MATCH(BD48,T_Equipos[NombreEquipo],0)),$BC$6:$BC$53,INDEX(T_Equipos[Grupo],MATCH(BD48,T_Equipos[NombreEquipo],0)))+1)</f>
        <v>3</v>
      </c>
      <c r="DD48" s="16">
        <f ca="1">DA48+COUNTIFS($DB$6:$DB$53,DB48,$DC$6:DC$53,"&lt;"&amp;DC48,$BC$6:$BC$53,INDEX(T_Equipos[Grupo],MATCH(BD48,T_Equipos[NombreEquipo],0)))</f>
        <v>4</v>
      </c>
      <c r="DE48" s="16"/>
      <c r="DF48" s="16">
        <f t="shared" ca="1" si="52"/>
        <v>4.0039999999999996</v>
      </c>
      <c r="DG48" s="16">
        <f ca="1">IF(DB48="-","-",COUNTIFS(DF$6:DF$53,"&lt;"&amp;DF48,$BC$6:$BC$53,INDEX(T_Equipos[Grupo],MATCH(BD48,T_Equipos[NombreEquipo],0))))</f>
        <v>3</v>
      </c>
      <c r="DH48" s="16">
        <f ca="1">DA48+COUNTIFS(DB$6:DB$53,DB48,DG$6:DG$53,"&lt;"&amp;DG48,$BC$6:$BC$53,INDEX(T_Equipos[Grupo],MATCH(BD48,T_Equipos[NombreEquipo],0)))</f>
        <v>4</v>
      </c>
      <c r="DI48" s="16"/>
      <c r="DJ48" s="16">
        <f t="shared" ca="1" si="38"/>
        <v>3</v>
      </c>
      <c r="DK48" s="16">
        <f t="shared" ca="1" si="39"/>
        <v>12</v>
      </c>
      <c r="DL48" s="16">
        <f t="shared" ca="1" si="40"/>
        <v>2</v>
      </c>
      <c r="DM48" s="16" t="str">
        <f t="shared" ca="1" si="46"/>
        <v>3.2</v>
      </c>
      <c r="DN48" s="16" t="e" cm="1" vm="9">
        <f t="array" aca="1" ref="DN48" ca="1">OFFSET(Horarios!$P$3,DJ48-1,0,DL48,1)</f>
        <v>#VALUE!</v>
      </c>
      <c r="DO48" s="16"/>
      <c r="DP48" s="16" t="s">
        <v>452</v>
      </c>
      <c r="DQ48" s="16" t="str">
        <f t="shared" ca="1" si="47"/>
        <v>DR Congo</v>
      </c>
    </row>
    <row r="49" spans="1:121" ht="15.95" customHeight="1" thickBot="1">
      <c r="A49" s="16"/>
      <c r="B49" s="16"/>
      <c r="C49" s="16"/>
      <c r="D49" s="16" t="str">
        <f t="shared" si="131"/>
        <v>Visitante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56"/>
      <c r="X49" s="28">
        <f ca="1">Horarios!C49</f>
        <v>46199.041666666664</v>
      </c>
      <c r="Y49" s="29">
        <f ca="1">Horarios!C49</f>
        <v>46199.041666666664</v>
      </c>
      <c r="Z49" s="30" t="str">
        <f>$Z$8</f>
        <v>R3</v>
      </c>
      <c r="AA49" s="31" t="str">
        <f ca="1">A48</f>
        <v>Tunisia</v>
      </c>
      <c r="AB49" s="52" t="e" cm="1" vm="25">
        <f t="array" aca="1" ref="AB49" ca="1">Ver_flag_local</f>
        <v>#VALUE!</v>
      </c>
      <c r="AC49" s="53">
        <v>1</v>
      </c>
      <c r="AD49" s="54">
        <v>2</v>
      </c>
      <c r="AE49" s="596" t="e" cm="1" vm="22">
        <f t="array" aca="1" ref="AE49" ca="1">Ver_flag_visit</f>
        <v>#VALUE!</v>
      </c>
      <c r="AF49" s="33" t="str">
        <f ca="1">A45</f>
        <v>Netherlands</v>
      </c>
      <c r="AG49" s="323">
        <f t="shared" si="144"/>
        <v>1</v>
      </c>
      <c r="AH49" s="195">
        <v>58</v>
      </c>
      <c r="AI49" s="181" t="str">
        <f t="shared" si="148"/>
        <v>4F</v>
      </c>
      <c r="AJ49" s="44">
        <v>4</v>
      </c>
      <c r="AK49" s="604" t="e" cm="1" vm="25">
        <f t="array" aca="1" ref="AK49" ca="1">Ver_flag_visit</f>
        <v>#VALUE!</v>
      </c>
      <c r="AL49" s="45" t="str">
        <f ca="1">IFERROR(INDEX($BD$6:$BD$53,MATCH(AI49,$BN$6:$BN$53,0)),"")</f>
        <v>Tunisia</v>
      </c>
      <c r="AM49" s="46">
        <f t="shared" ca="1" si="147"/>
        <v>0</v>
      </c>
      <c r="AN49" s="47">
        <f t="shared" ca="1" si="147"/>
        <v>3</v>
      </c>
      <c r="AO49" s="47">
        <f t="shared" ca="1" si="147"/>
        <v>0</v>
      </c>
      <c r="AP49" s="47">
        <f t="shared" ca="1" si="147"/>
        <v>0</v>
      </c>
      <c r="AQ49" s="47">
        <f t="shared" ca="1" si="147"/>
        <v>3</v>
      </c>
      <c r="AR49" s="47">
        <f t="shared" ca="1" si="147"/>
        <v>2</v>
      </c>
      <c r="AS49" s="47">
        <f t="shared" ca="1" si="147"/>
        <v>8</v>
      </c>
      <c r="AT49" s="48">
        <f t="shared" ca="1" si="147"/>
        <v>-6</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7</v>
      </c>
      <c r="BF49" s="16">
        <f t="shared" ca="1" si="41"/>
        <v>3</v>
      </c>
      <c r="BG49" s="16">
        <f t="shared" ca="1" si="17"/>
        <v>2</v>
      </c>
      <c r="BH49" s="16">
        <f t="shared" ca="1" si="18"/>
        <v>1</v>
      </c>
      <c r="BI49" s="16">
        <f t="shared" ca="1" si="19"/>
        <v>0</v>
      </c>
      <c r="BJ49" s="16">
        <f t="shared" ca="1" si="20"/>
        <v>9</v>
      </c>
      <c r="BK49" s="16">
        <f t="shared" ca="1" si="21"/>
        <v>3</v>
      </c>
      <c r="BL49" s="16">
        <f t="shared" ca="1" si="42"/>
        <v>6</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7</v>
      </c>
      <c r="BS49" s="16">
        <f ca="1">BP49+COUNTIFS($BQ$6:$BQ$53,BQ49,$BR$6:BR$53,"&gt;"&amp;BR49,$BC$6:$BC$53,INDEX(T_Equipos[Grupo],MATCH(BD49,T_Equipos[NombreEquipo],0)))</f>
        <v>1</v>
      </c>
      <c r="BT49" s="16" t="str">
        <f ca="1">IF(COUNTIFS($BS$6:$BS$53,BS49,$BC$6:$BC$53,INDEX(T_Equipos[Grupo],MATCH(BD49,T_Equipos[NombreEquipo],0)))=1,"-","P."&amp;BS49&amp;" ("&amp;COUNTIFS($BS$6:$BS$53,BS49,$BC$6:$BC$53,INDEX(T_Equipos[Grupo],MATCH(BD49,T_Equipos[NombreEquipo],0)))&amp;")")</f>
        <v>P.1 (2)</v>
      </c>
      <c r="BU49" s="16">
        <f t="shared" ca="1" si="24"/>
        <v>0</v>
      </c>
      <c r="BV49" s="16">
        <f t="shared" ca="1" si="25"/>
        <v>1</v>
      </c>
      <c r="BW49" s="16">
        <f t="shared" ca="1" si="26"/>
        <v>0</v>
      </c>
      <c r="BX49" s="16">
        <f t="shared" ca="1" si="48"/>
        <v>1</v>
      </c>
      <c r="BY49" s="16">
        <f ca="1">BS49+COUNTIFS($BT$6:$BT$53,BT49,$BX$6:BX$53,"&gt;"&amp;BX49,$BC$6:$BC$53,INDEX(T_Equipos[Grupo],MATCH(BD49,T_Equipos[NombreEquipo],0)))</f>
        <v>1</v>
      </c>
      <c r="BZ49" s="16" t="str">
        <f ca="1">IF(COUNTIFS($BY$6:$BY$53,BY49,$BC$6:$BC$53,INDEX(T_Equipos[Grupo],MATCH(BD49,T_Equipos[NombreEquipo],0)))=1,"-","P."&amp;BY49&amp;" ("&amp;COUNTIFS($BY$6:$BY$53,BY49,$BC$6:$BC$53,INDEX(T_Equipos[Grupo],MATCH(BD49,T_Equipos[NombreEquipo],0)))&amp;")")</f>
        <v>P.1 (2)</v>
      </c>
      <c r="CA49" s="16">
        <f t="shared" ca="1" si="27"/>
        <v>2</v>
      </c>
      <c r="CB49" s="16">
        <f t="shared" ca="1" si="28"/>
        <v>2</v>
      </c>
      <c r="CC49" s="16">
        <f t="shared" ca="1" si="49"/>
        <v>0</v>
      </c>
      <c r="CD49" s="16">
        <f ca="1">BY49+COUNTIFS($BZ$6:$BZ$53,BZ49,$CC$6:CC$53,"&gt;"&amp;CC49,$BC$6:$BC$53,INDEX(T_Equipos[Grupo],MATCH(BD49,T_Equipos[NombreEquipo],0)))</f>
        <v>1</v>
      </c>
      <c r="CE49" s="16" t="str">
        <f ca="1">IF(COUNTIFS($CD$6:$CD$53,CD49,$BC$6:$BC$53,INDEX(T_Equipos[Grupo],MATCH(BD49,T_Equipos[NombreEquipo],0)))=1,"-","P."&amp;CD49&amp;" ("&amp;COUNTIFS($CD$6:$CD$53,CD49,$BC$6:$BC$53,INDEX(T_Equipos[Grupo],MATCH(BD49,T_Equipos[NombreEquipo],0)))&amp;")")</f>
        <v>P.1 (2)</v>
      </c>
      <c r="CF49" s="16">
        <f t="shared" ca="1" si="29"/>
        <v>2</v>
      </c>
      <c r="CG49" s="16">
        <f ca="1">CD49+COUNTIFS($CE$6:$CE$53,CE49,$CF$6:CF$53,"&gt;"&amp;CF49,$BC$6:$BC$53,INDEX(T_Equipos[Grupo],MATCH(BD49,T_Equipos[NombreEquipo],0)))</f>
        <v>1</v>
      </c>
      <c r="CH49" s="16" t="str">
        <f ca="1">IF(COUNTIFS($CG$6:$CG$53,CG49,$BC$6:$BC$53,INDEX(T_Equipos[Grupo],MATCH(BD49,T_Equipos[NombreEquipo],0)))=1,"-","P."&amp;CG49&amp;" ("&amp;COUNTIFS($CG$6:$CG$53,CG49,$BC$6:$BC$53,INDEX(T_Equipos[Grupo],MATCH(BD49,T_Equipos[NombreEquipo],0)))&amp;")")</f>
        <v>P.1 (2)</v>
      </c>
      <c r="CI49" s="16">
        <f t="shared" ca="1" si="30"/>
        <v>0</v>
      </c>
      <c r="CJ49" s="16">
        <f t="shared" ca="1" si="31"/>
        <v>1</v>
      </c>
      <c r="CK49" s="16">
        <f t="shared" ca="1" si="32"/>
        <v>0</v>
      </c>
      <c r="CL49" s="16">
        <f t="shared" ca="1" si="50"/>
        <v>1</v>
      </c>
      <c r="CM49" s="16">
        <f ca="1">CG49+COUNTIFS($CH$6:$CH$53,CH49,$CL$6:CL$53,"&gt;"&amp;CL49,$BC$6:$BC$53,INDEX(T_Equipos[Grupo],MATCH(BD49,T_Equipos[NombreEquipo],0)))</f>
        <v>1</v>
      </c>
      <c r="CN49" s="16" t="str">
        <f ca="1">IF(COUNTIFS($CM$6:$CM$53,CM49,$BC$6:$BC$53,INDEX(T_Equipos[Grupo],MATCH(BD49,T_Equipos[NombreEquipo],0)))=1,"-","P."&amp;CM49&amp;" ("&amp;COUNTIFS($CM$6:$CM$53,CM49,$BC$6:$BC$53,INDEX(T_Equipos[Grupo],MATCH(BD49,T_Equipos[NombreEquipo],0)))&amp;")")</f>
        <v>P.1 (2)</v>
      </c>
      <c r="CO49" s="16">
        <f t="shared" ca="1" si="33"/>
        <v>2</v>
      </c>
      <c r="CP49" s="16">
        <f t="shared" ca="1" si="34"/>
        <v>2</v>
      </c>
      <c r="CQ49" s="16">
        <f t="shared" ca="1" si="51"/>
        <v>0</v>
      </c>
      <c r="CR49" s="16">
        <f ca="1">CM49+COUNTIFS($CN$6:$CN$53,CN49,$CQ$6:CQ$53,"&gt;"&amp;CQ49,$BC$6:$BC$53,INDEX(T_Equipos[Grupo],MATCH(BD49,T_Equipos[NombreEquipo],0)))</f>
        <v>1</v>
      </c>
      <c r="CS49" s="16" t="str">
        <f ca="1">IF(COUNTIFS($CR$6:$CR$53,CR49,$BC$6:$BC$53,INDEX(T_Equipos[Grupo],MATCH(BD49,T_Equipos[NombreEquipo],0)))=1,"-","P."&amp;CR49&amp;" ("&amp;COUNTIFS($CR$6:$CR$53,CR49,$BC$6:$BC$53,INDEX(T_Equipos[Grupo],MATCH(BD49,T_Equipos[NombreEquipo],0)))&amp;")")</f>
        <v>P.1 (2)</v>
      </c>
      <c r="CT49" s="16">
        <f t="shared" ca="1" si="35"/>
        <v>2</v>
      </c>
      <c r="CU49" s="16">
        <f ca="1">CR49+COUNTIFS($CS$6:$CS$53,CS49,$CT$6:CT$53,"&gt;"&amp;CT49,$BC$6:$BC$53,INDEX(T_Equipos[Grupo],MATCH(BD49,T_Equipos[NombreEquipo],0)))</f>
        <v>1</v>
      </c>
      <c r="CV49" s="16" t="str">
        <f ca="1">IF(COUNTIFS($CU$6:$CU$53,CU49,$BC$6:$BC$53,INDEX(T_Equipos[Grupo],MATCH(BD49,T_Equipos[NombreEquipo],0)))=1,"-","P."&amp;CU49&amp;" ("&amp;COUNTIFS($CU$6:$CU$53,CU49,$BC$6:$BC$53,INDEX(T_Equipos[Grupo],MATCH(BD49,T_Equipos[NombreEquipo],0)))&amp;")")</f>
        <v>P.1 (2)</v>
      </c>
      <c r="CW49" s="16">
        <f t="shared" ca="1" si="36"/>
        <v>6</v>
      </c>
      <c r="CX49" s="16">
        <f ca="1">CU49+COUNTIFS($CV$6:$CV$53,CV49,$CW$6:CW$53,"&gt;"&amp;CW49,$BC$6:$BC$53,INDEX(T_Equipos[Grupo],MATCH(BD49,T_Equipos[NombreEquipo],0)))</f>
        <v>1</v>
      </c>
      <c r="CY49" s="16" t="str">
        <f ca="1">IF(COUNTIFS($CX$6:$CX$53,CX49,$BC$6:$BC$53,INDEX(T_Equipos[Grupo],MATCH(BD49,T_Equipos[NombreEquipo],0)))=1,"-","P."&amp;CX49&amp;" ("&amp;COUNTIFS($CX$6:$CX$53,CX49,$BC$6:$BC$53,INDEX(T_Equipos[Grupo],MATCH(BD49,T_Equipos[NombreEquipo],0)))&amp;")")</f>
        <v>P.1 (2)</v>
      </c>
      <c r="CZ49" s="16">
        <f t="shared" ca="1" si="37"/>
        <v>9</v>
      </c>
      <c r="DA49" s="16">
        <f ca="1">CX49+COUNTIFS($CY$6:$CY$53,CY49,$CZ$6:CZ$53,"&gt;"&amp;CZ49,$BC$6:$BC$53,INDEX(T_Equipos[Grupo],MATCH(BD49,T_Equipos[NombreEquipo],0)))</f>
        <v>1</v>
      </c>
      <c r="DB49" s="16" t="str">
        <f ca="1">IF(COUNTIFS($DA$6:$DA$53,DA49,$BC$6:$BC$53,INDEX(T_Equipos[Grupo],MATCH(BD49,T_Equipos[NombreEquipo],0)))=1,"-","P."&amp;DA49&amp;" ("&amp;COUNTIFS($DA$6:$DA$53,DA49,$BC$6:$BC$53,INDEX(T_Equipos[Grupo],MATCH(BD49,T_Equipos[NombreEquipo],0)))&amp;")")</f>
        <v>P.1 (2)</v>
      </c>
      <c r="DC49" s="16">
        <f ca="1">IF(DB49="-","-",COUNTIFS(T_Equipos[Rank],"&lt;"&amp;INDEX(T_Equipos[Rank],MATCH(BD49,T_Equipos[NombreEquipo],0)),$BC$6:$BC$53,INDEX(T_Equipos[Grupo],MATCH(BD49,T_Equipos[NombreEquipo],0)))+1)</f>
        <v>4</v>
      </c>
      <c r="DD49" s="16">
        <f ca="1">DA49+COUNTIFS($DB$6:$DB$53,DB49,$DC$6:DC$53,"&lt;"&amp;DC49,$BC$6:$BC$53,INDEX(T_Equipos[Grupo],MATCH(BD49,T_Equipos[NombreEquipo],0)))</f>
        <v>2</v>
      </c>
      <c r="DE49" s="16"/>
      <c r="DF49" s="16">
        <f t="shared" ca="1" si="52"/>
        <v>2.0019999999999998</v>
      </c>
      <c r="DG49" s="16">
        <f ca="1">IF(DB49="-","-",COUNTIFS(DF$6:DF$53,"&lt;"&amp;DF49,$BC$6:$BC$53,INDEX(T_Equipos[Grupo],MATCH(BD49,T_Equipos[NombreEquipo],0))))</f>
        <v>1</v>
      </c>
      <c r="DH49" s="16">
        <f ca="1">DA49+COUNTIFS(DB$6:DB$53,DB49,DG$6:DG$53,"&lt;"&amp;DG49,$BC$6:$BC$53,INDEX(T_Equipos[Grupo],MATCH(BD49,T_Equipos[NombreEquipo],0)))</f>
        <v>2</v>
      </c>
      <c r="DI49" s="16"/>
      <c r="DJ49" s="16">
        <f t="shared" ca="1" si="38"/>
        <v>3</v>
      </c>
      <c r="DK49" s="16">
        <f t="shared" ca="1" si="39"/>
        <v>12</v>
      </c>
      <c r="DL49" s="16">
        <f t="shared" ca="1" si="40"/>
        <v>2</v>
      </c>
      <c r="DM49" s="16" t="str">
        <f t="shared" ca="1" si="46"/>
        <v>3.2</v>
      </c>
      <c r="DN49" s="16" t="e" cm="1" vm="9">
        <f t="array" aca="1" ref="DN49" ca="1">OFFSET(Horarios!$P$3,DJ49-1,0,DL49,1)</f>
        <v>#VALUE!</v>
      </c>
      <c r="DO49" s="16"/>
      <c r="DP49" s="16" t="s">
        <v>693</v>
      </c>
      <c r="DQ49" s="16" t="str">
        <f t="shared" ca="1" si="47"/>
        <v>Uzbekistan</v>
      </c>
    </row>
    <row r="50" spans="1:121" ht="15.95"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7</v>
      </c>
      <c r="BF50" s="16">
        <f t="shared" ca="1" si="41"/>
        <v>3</v>
      </c>
      <c r="BG50" s="16">
        <f t="shared" ca="1" si="17"/>
        <v>2</v>
      </c>
      <c r="BH50" s="16">
        <f t="shared" ca="1" si="18"/>
        <v>1</v>
      </c>
      <c r="BI50" s="16">
        <f t="shared" ca="1" si="19"/>
        <v>0</v>
      </c>
      <c r="BJ50" s="16">
        <f t="shared" ca="1" si="20"/>
        <v>8</v>
      </c>
      <c r="BK50" s="16">
        <f t="shared" ca="1" si="21"/>
        <v>2</v>
      </c>
      <c r="BL50" s="16">
        <f t="shared" ca="1" si="42"/>
        <v>6</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7</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England</v>
      </c>
    </row>
    <row r="51" spans="1:121" ht="15.9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5</v>
      </c>
      <c r="BF51" s="16">
        <f t="shared" ca="1" si="41"/>
        <v>3</v>
      </c>
      <c r="BG51" s="16">
        <f t="shared" ca="1" si="17"/>
        <v>1</v>
      </c>
      <c r="BH51" s="16">
        <f t="shared" ca="1" si="18"/>
        <v>2</v>
      </c>
      <c r="BI51" s="16">
        <f t="shared" ca="1" si="19"/>
        <v>0</v>
      </c>
      <c r="BJ51" s="16">
        <f t="shared" ca="1" si="20"/>
        <v>5</v>
      </c>
      <c r="BK51" s="16">
        <f t="shared" ca="1" si="21"/>
        <v>4</v>
      </c>
      <c r="BL51" s="16">
        <f t="shared" ca="1" si="42"/>
        <v>1</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5</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695</v>
      </c>
      <c r="DQ51" s="16" t="str">
        <f t="shared" ca="1" si="47"/>
        <v>Croatia</v>
      </c>
    </row>
    <row r="52" spans="1:121" ht="15.95" customHeight="1" thickBot="1">
      <c r="A52" s="16" t="s">
        <v>32</v>
      </c>
      <c r="B52" s="16" t="s">
        <v>6</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v>
      </c>
      <c r="G52" s="16"/>
      <c r="H52" s="16" t="str">
        <f t="shared" ref="H52:H57" ca="1" si="152">IF(D52="Pendiente","-",INDEX($BZ$6:$BZ$53,MATCH($AA52,$BD$6:$BD$53,0)))</f>
        <v>-</v>
      </c>
      <c r="I52" s="16" t="str">
        <f t="shared" ref="I52:I57" ca="1" si="153">IF(D52="Pendiente","-",INDEX($BZ$6:$BZ$53,MATCH($AF52,$BD$6:$BD$53,0)))</f>
        <v>-</v>
      </c>
      <c r="J52" s="16"/>
      <c r="K52" s="16" t="str">
        <f t="shared" ref="K52:K57" ca="1" si="154">IF(D52="Pendiente","-",INDEX($CE$6:$CE$53,MATCH($AA52,$BD$6:$BD$53,0)))</f>
        <v>-</v>
      </c>
      <c r="L52" s="16" t="str">
        <f t="shared" ref="L52:L57" ca="1" si="155">IF(D52="Pendiente","-",INDEX($CE$6:$CE$53,MATCH($AF52,$BD$6:$BD$53,0)))</f>
        <v>-</v>
      </c>
      <c r="M52" s="16"/>
      <c r="N52" s="16" t="str">
        <f t="shared" ref="N52:N57" ca="1" si="156">IF(D52="Pendiente","-",INDEX($CH$6:$CH$53,MATCH($AA52,$BD$6:$BD$53,0)))</f>
        <v>-</v>
      </c>
      <c r="O52" s="16" t="str">
        <f t="shared" ref="O52:O57" ca="1" si="157">IF(D52="Pendiente","-",INDEX($CH$6:$CH$53,MATCH($AF52,$BD$6:$BD$53,0)))</f>
        <v>-</v>
      </c>
      <c r="P52" s="16"/>
      <c r="Q52" s="16" t="str">
        <f t="shared" ref="Q52:Q57" ca="1" si="158">IF(D52="Pendiente","-",INDEX($CN$6:$CN$53,MATCH($AA52,$BD$6:$BD$53,0)))</f>
        <v>-</v>
      </c>
      <c r="R52" s="16" t="str">
        <f t="shared" ref="R52:R57" ca="1" si="159">IF(D52="Pendiente","-",INDEX($CN$6:$CN$53,MATCH($AF52,$BD$6:$BD$53,0)))</f>
        <v>-</v>
      </c>
      <c r="S52" s="16"/>
      <c r="T52" s="16" t="str">
        <f t="shared" ref="T52:T57" ca="1" si="160">IF(D52="Pendiente","-",INDEX($CS$6:$CS$53,MATCH($AA52,$BD$6:$BD$53,0)))</f>
        <v>-</v>
      </c>
      <c r="U52" s="16" t="str">
        <f t="shared" ref="U52:U57" ca="1" si="161">IF(D52="Pendiente","-",INDEX($CS$6:$CS$53,MATCH($AF52,$BD$6:$BD$53,0)))</f>
        <v>-</v>
      </c>
      <c r="V52" s="17"/>
      <c r="W52" s="675" t="s">
        <v>6</v>
      </c>
      <c r="X52" s="24">
        <f ca="1">Horarios!C52</f>
        <v>46188.875</v>
      </c>
      <c r="Y52" s="25">
        <f ca="1">Horarios!C52</f>
        <v>46188.875</v>
      </c>
      <c r="Z52" s="26" t="str">
        <f>$Z$4</f>
        <v>R1</v>
      </c>
      <c r="AA52" s="27" t="str">
        <f ca="1">A53</f>
        <v>Belgium</v>
      </c>
      <c r="AB52" s="49" t="e" cm="1" vm="26">
        <f t="array" aca="1" ref="AB52" ca="1">Ver_flag_local</f>
        <v>#VALUE!</v>
      </c>
      <c r="AC52" s="50">
        <v>2</v>
      </c>
      <c r="AD52" s="51">
        <v>1</v>
      </c>
      <c r="AE52" s="595" t="e" cm="1" vm="27">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1</v>
      </c>
      <c r="BF52" s="16">
        <f t="shared" ca="1" si="41"/>
        <v>3</v>
      </c>
      <c r="BG52" s="16">
        <f t="shared" ca="1" si="17"/>
        <v>0</v>
      </c>
      <c r="BH52" s="16">
        <f t="shared" ca="1" si="18"/>
        <v>1</v>
      </c>
      <c r="BI52" s="16">
        <f t="shared" ca="1" si="19"/>
        <v>2</v>
      </c>
      <c r="BJ52" s="16">
        <f t="shared" ca="1" si="20"/>
        <v>1</v>
      </c>
      <c r="BK52" s="16">
        <f t="shared" ca="1" si="21"/>
        <v>6</v>
      </c>
      <c r="BL52" s="16">
        <f t="shared" ca="1" si="42"/>
        <v>-5</v>
      </c>
      <c r="BM52" s="16" t="str">
        <f t="shared" ca="1" si="22"/>
        <v>4L</v>
      </c>
      <c r="BN52" s="16" t="str">
        <f t="shared" ca="1" si="23"/>
        <v>4L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1</v>
      </c>
      <c r="BS52" s="16">
        <f ca="1">BP52+COUNTIFS($BQ$6:$BQ$53,BQ52,$BR$6:BR$53,"&gt;"&amp;BR52,$BC$6:$BC$53,INDEX(T_Equipos[Grupo],MATCH(BD52,T_Equipos[NombreEquipo],0)))</f>
        <v>4</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4</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4</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4</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4</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4</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4</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4</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4</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4</v>
      </c>
      <c r="DE52" s="16"/>
      <c r="DF52" s="16">
        <f t="shared" ca="1" si="52"/>
        <v>4</v>
      </c>
      <c r="DG52" s="16" t="str">
        <f ca="1">IF(DB52="-","-",COUNTIFS(DF$6:DF$53,"&lt;"&amp;DF52,$BC$6:$BC$53,INDEX(T_Equipos[Grupo],MATCH(BD52,T_Equipos[NombreEquipo],0))))</f>
        <v>-</v>
      </c>
      <c r="DH52" s="16">
        <f ca="1">DA52+COUNTIFS(DB$6:DB$53,DB52,DG$6:DG$53,"&lt;"&amp;DG52,$BC$6:$BC$53,INDEX(T_Equipos[Grupo],MATCH(BD52,T_Equipos[NombreEquipo],0)))</f>
        <v>4</v>
      </c>
      <c r="DI52" s="16"/>
      <c r="DJ52" s="16">
        <f t="shared" ca="1" si="38"/>
        <v>3</v>
      </c>
      <c r="DK52" s="16">
        <f t="shared" ca="1" si="39"/>
        <v>12</v>
      </c>
      <c r="DL52" s="16">
        <f t="shared" ca="1" si="40"/>
        <v>1</v>
      </c>
      <c r="DM52" s="16" t="str">
        <f t="shared" ca="1" si="46"/>
        <v>3.1</v>
      </c>
      <c r="DN52" s="16" cm="1">
        <f t="array" aca="1" ref="DN52" ca="1">OFFSET(Horarios!$P$3,DJ52-1,0,DL52,1)</f>
        <v>3</v>
      </c>
      <c r="DO52" s="16"/>
      <c r="DP52" s="16" t="s">
        <v>453</v>
      </c>
      <c r="DQ52" s="16" t="str">
        <f t="shared" ca="1" si="47"/>
        <v>Panama</v>
      </c>
    </row>
    <row r="53" spans="1:121" ht="15.95" customHeight="1">
      <c r="A53" s="16" t="str">
        <f ca="1">+Equipos!B26</f>
        <v>Belgium</v>
      </c>
      <c r="B53" s="16"/>
      <c r="C53" s="16"/>
      <c r="D53" s="16" t="str">
        <f t="shared" si="149"/>
        <v>Local</v>
      </c>
      <c r="E53" s="16" t="str">
        <f t="shared" ca="1" si="150"/>
        <v>-</v>
      </c>
      <c r="F53" s="16" t="str">
        <f t="shared" ca="1" si="151"/>
        <v>-</v>
      </c>
      <c r="G53" s="16"/>
      <c r="H53" s="16" t="str">
        <f t="shared" ca="1" si="152"/>
        <v>-</v>
      </c>
      <c r="I53" s="16" t="str">
        <f t="shared" ca="1" si="153"/>
        <v>-</v>
      </c>
      <c r="J53" s="16"/>
      <c r="K53" s="16" t="str">
        <f t="shared" ca="1" si="154"/>
        <v>-</v>
      </c>
      <c r="L53" s="16" t="str">
        <f t="shared" ca="1" si="155"/>
        <v>-</v>
      </c>
      <c r="M53" s="16"/>
      <c r="N53" s="16" t="str">
        <f t="shared" ca="1" si="156"/>
        <v>-</v>
      </c>
      <c r="O53" s="16" t="str">
        <f t="shared" ca="1" si="157"/>
        <v>-</v>
      </c>
      <c r="P53" s="16"/>
      <c r="Q53" s="16" t="str">
        <f t="shared" ca="1" si="158"/>
        <v>-</v>
      </c>
      <c r="R53" s="16" t="str">
        <f t="shared" ca="1" si="159"/>
        <v>-</v>
      </c>
      <c r="S53" s="16"/>
      <c r="T53" s="16" t="str">
        <f t="shared" ca="1" si="160"/>
        <v>-</v>
      </c>
      <c r="U53" s="16" t="str">
        <f t="shared" ca="1" si="161"/>
        <v>-</v>
      </c>
      <c r="V53" s="17"/>
      <c r="W53" s="675"/>
      <c r="X53" s="24">
        <f ca="1">Horarios!C53</f>
        <v>46189.125</v>
      </c>
      <c r="Y53" s="25">
        <f ca="1">Horarios!C53</f>
        <v>46189.125</v>
      </c>
      <c r="Z53" s="26" t="str">
        <f>$Z$4</f>
        <v>R1</v>
      </c>
      <c r="AA53" s="27" t="str">
        <f ca="1">A55</f>
        <v>Iran</v>
      </c>
      <c r="AB53" s="49" t="e" cm="1" vm="28">
        <f t="array" aca="1" ref="AB53" ca="1">Ver_flag_local</f>
        <v>#VALUE!</v>
      </c>
      <c r="AC53" s="50">
        <v>2</v>
      </c>
      <c r="AD53" s="51">
        <v>0</v>
      </c>
      <c r="AE53" s="595" t="e" cm="1" vm="29">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3</v>
      </c>
      <c r="BF53" s="16">
        <f t="shared" ca="1" si="41"/>
        <v>3</v>
      </c>
      <c r="BG53" s="16">
        <f t="shared" ca="1" si="17"/>
        <v>1</v>
      </c>
      <c r="BH53" s="16">
        <f t="shared" ca="1" si="18"/>
        <v>0</v>
      </c>
      <c r="BI53" s="16">
        <f t="shared" ca="1" si="19"/>
        <v>2</v>
      </c>
      <c r="BJ53" s="16">
        <f t="shared" ca="1" si="20"/>
        <v>3</v>
      </c>
      <c r="BK53" s="16">
        <f t="shared" ca="1" si="21"/>
        <v>5</v>
      </c>
      <c r="BL53" s="16">
        <f t="shared" ca="1" si="42"/>
        <v>-2</v>
      </c>
      <c r="BM53" s="16" t="str">
        <f t="shared" ca="1" si="22"/>
        <v>3L</v>
      </c>
      <c r="BN53" s="16" t="str">
        <f t="shared" ca="1" si="23"/>
        <v>3L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3</v>
      </c>
      <c r="BS53" s="16">
        <f ca="1">BP53+COUNTIFS($BQ$6:$BQ$53,BQ53,$BR$6:BR$53,"&gt;"&amp;BR53,$BC$6:$BC$53,INDEX(T_Equipos[Grupo],MATCH(BD53,T_Equipos[NombreEquipo],0)))</f>
        <v>3</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3</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3</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3</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3</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3</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3</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3</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3</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3</v>
      </c>
      <c r="DE53" s="16"/>
      <c r="DF53" s="16">
        <f t="shared" ca="1" si="52"/>
        <v>3</v>
      </c>
      <c r="DG53" s="16" t="str">
        <f ca="1">IF(DB53="-","-",COUNTIFS(DF$6:DF$53,"&lt;"&amp;DF53,$BC$6:$BC$53,INDEX(T_Equipos[Grupo],MATCH(BD53,T_Equipos[NombreEquipo],0))))</f>
        <v>-</v>
      </c>
      <c r="DH53" s="16">
        <f ca="1">DA53+COUNTIFS(DB$6:DB$53,DB53,DG$6:DG$53,"&lt;"&amp;DG53,$BC$6:$BC$53,INDEX(T_Equipos[Grupo],MATCH(BD53,T_Equipos[NombreEquipo],0)))</f>
        <v>3</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Ghana</v>
      </c>
    </row>
    <row r="54" spans="1:121" ht="15.95" customHeight="1">
      <c r="A54" s="16" t="str">
        <f ca="1">+Equipos!B27</f>
        <v>Egypt</v>
      </c>
      <c r="B54" s="16"/>
      <c r="C54" s="16"/>
      <c r="D54" s="16" t="str">
        <f t="shared" si="149"/>
        <v>Local</v>
      </c>
      <c r="E54" s="16" t="str">
        <f t="shared" ca="1" si="150"/>
        <v>-</v>
      </c>
      <c r="F54" s="16" t="str">
        <f t="shared" ca="1" si="151"/>
        <v>-</v>
      </c>
      <c r="G54" s="16"/>
      <c r="H54" s="16" t="str">
        <f t="shared" ca="1" si="152"/>
        <v>-</v>
      </c>
      <c r="I54" s="16" t="str">
        <f t="shared" ca="1" si="153"/>
        <v>-</v>
      </c>
      <c r="J54" s="16"/>
      <c r="K54" s="16" t="str">
        <f t="shared" ca="1" si="154"/>
        <v>-</v>
      </c>
      <c r="L54" s="16" t="str">
        <f t="shared" ca="1" si="155"/>
        <v>-</v>
      </c>
      <c r="M54" s="16"/>
      <c r="N54" s="16" t="str">
        <f t="shared" ca="1" si="156"/>
        <v>-</v>
      </c>
      <c r="O54" s="16" t="str">
        <f t="shared" ca="1" si="157"/>
        <v>-</v>
      </c>
      <c r="P54" s="16"/>
      <c r="Q54" s="16" t="str">
        <f t="shared" ca="1" si="158"/>
        <v>-</v>
      </c>
      <c r="R54" s="16" t="str">
        <f t="shared" ca="1" si="159"/>
        <v>-</v>
      </c>
      <c r="S54" s="16"/>
      <c r="T54" s="16" t="str">
        <f t="shared" ca="1" si="160"/>
        <v>-</v>
      </c>
      <c r="U54" s="16" t="str">
        <f t="shared" ca="1" si="161"/>
        <v>-</v>
      </c>
      <c r="V54" s="17"/>
      <c r="W54" s="675"/>
      <c r="X54" s="24">
        <f ca="1">Horarios!C54</f>
        <v>46194.875</v>
      </c>
      <c r="Y54" s="25">
        <f ca="1">Horarios!C54</f>
        <v>46194.875</v>
      </c>
      <c r="Z54" s="26" t="str">
        <f>$Z$6</f>
        <v>R2</v>
      </c>
      <c r="AA54" s="27" t="str">
        <f ca="1">A53</f>
        <v>Belgium</v>
      </c>
      <c r="AB54" s="49" t="e" cm="1" vm="26">
        <f t="array" aca="1" ref="AB54" ca="1">Ver_flag_local</f>
        <v>#VALUE!</v>
      </c>
      <c r="AC54" s="50">
        <v>2</v>
      </c>
      <c r="AD54" s="51">
        <v>1</v>
      </c>
      <c r="AE54" s="595" t="e" cm="1" vm="28">
        <f t="array" aca="1" ref="AE54" ca="1">Ver_flag_visit</f>
        <v>#VALUE!</v>
      </c>
      <c r="AF54" s="32" t="str">
        <f ca="1">A55</f>
        <v>Iran</v>
      </c>
      <c r="AG54" s="323">
        <f t="shared" si="162"/>
        <v>1</v>
      </c>
      <c r="AH54" s="195">
        <v>39</v>
      </c>
      <c r="AI54" s="181" t="str">
        <f>AJ54&amp;$B$52</f>
        <v>1G</v>
      </c>
      <c r="AJ54" s="40">
        <v>1</v>
      </c>
      <c r="AK54" s="601" t="e" cm="1" vm="26">
        <f t="array" aca="1" ref="AK54" ca="1">Ver_flag_visit</f>
        <v>#VALUE!</v>
      </c>
      <c r="AL54" s="34" t="str">
        <f ca="1">IFERROR(INDEX($BD$6:$BD$53,MATCH(AI54,$BN$6:$BN$53,0)),"")</f>
        <v>Belgium</v>
      </c>
      <c r="AM54" s="35">
        <f t="shared" ref="AM54:AT57" ca="1" si="165">INDEX($BE$6:$BN$53,MATCH($AL54,$BD$6:$BD$53,0),MATCH(AM$5,$BE$5:$BN$5,0))</f>
        <v>9</v>
      </c>
      <c r="AN54" s="36">
        <f t="shared" ca="1" si="165"/>
        <v>3</v>
      </c>
      <c r="AO54" s="36">
        <f t="shared" ca="1" si="165"/>
        <v>3</v>
      </c>
      <c r="AP54" s="36">
        <f t="shared" ca="1" si="165"/>
        <v>0</v>
      </c>
      <c r="AQ54" s="36">
        <f t="shared" ca="1" si="165"/>
        <v>0</v>
      </c>
      <c r="AR54" s="36">
        <f t="shared" ca="1" si="165"/>
        <v>7</v>
      </c>
      <c r="AS54" s="36">
        <f t="shared" ca="1" si="165"/>
        <v>2</v>
      </c>
      <c r="AT54" s="41">
        <f t="shared" ca="1" si="165"/>
        <v>5</v>
      </c>
      <c r="AU54" s="330">
        <f ca="1">INDEX($DL$6:$DL$53,MATCH(AI54,$DP$6:$DP$53,0))</f>
        <v>1</v>
      </c>
      <c r="AV54" s="182" t="str">
        <f ca="1">INDEX($BD$6:$BD$53,MATCH(AI54,$BM$6:$BM$53,0))</f>
        <v>Belgium</v>
      </c>
      <c r="AW54" s="210"/>
      <c r="AX54" s="171"/>
      <c r="AY54" s="201" t="str">
        <f ca="1">+A53</f>
        <v>Belgium</v>
      </c>
      <c r="AZ54" s="202"/>
      <c r="BA54" s="176"/>
    </row>
    <row r="55" spans="1:121" ht="15.95" customHeight="1">
      <c r="A55" s="16" t="str">
        <f ca="1">+Equipos!B28</f>
        <v>Iran</v>
      </c>
      <c r="B55" s="16"/>
      <c r="C55" s="16"/>
      <c r="D55" s="16" t="str">
        <f t="shared" si="149"/>
        <v>Visitante</v>
      </c>
      <c r="E55" s="16" t="str">
        <f t="shared" ca="1" si="150"/>
        <v>-</v>
      </c>
      <c r="F55" s="16" t="str">
        <f t="shared" ca="1" si="151"/>
        <v>-</v>
      </c>
      <c r="G55" s="16"/>
      <c r="H55" s="16" t="str">
        <f t="shared" ca="1" si="152"/>
        <v>-</v>
      </c>
      <c r="I55" s="16" t="str">
        <f t="shared" ca="1" si="153"/>
        <v>-</v>
      </c>
      <c r="J55" s="16"/>
      <c r="K55" s="16" t="str">
        <f t="shared" ca="1" si="154"/>
        <v>-</v>
      </c>
      <c r="L55" s="16" t="str">
        <f t="shared" ca="1" si="155"/>
        <v>-</v>
      </c>
      <c r="M55" s="16"/>
      <c r="N55" s="16" t="str">
        <f t="shared" ca="1" si="156"/>
        <v>-</v>
      </c>
      <c r="O55" s="16" t="str">
        <f t="shared" ca="1" si="157"/>
        <v>-</v>
      </c>
      <c r="P55" s="16"/>
      <c r="Q55" s="16" t="str">
        <f t="shared" ca="1" si="158"/>
        <v>-</v>
      </c>
      <c r="R55" s="16" t="str">
        <f t="shared" ca="1" si="159"/>
        <v>-</v>
      </c>
      <c r="S55" s="16"/>
      <c r="T55" s="16" t="str">
        <f t="shared" ca="1" si="160"/>
        <v>-</v>
      </c>
      <c r="U55" s="16" t="str">
        <f t="shared" ca="1" si="161"/>
        <v>-</v>
      </c>
      <c r="V55" s="17"/>
      <c r="W55" s="675"/>
      <c r="X55" s="24">
        <f ca="1">Horarios!C55</f>
        <v>46195.125</v>
      </c>
      <c r="Y55" s="25">
        <f ca="1">Horarios!C55</f>
        <v>46195.125</v>
      </c>
      <c r="Z55" s="26" t="str">
        <f>$Z$6</f>
        <v>R2</v>
      </c>
      <c r="AA55" s="27" t="str">
        <f ca="1">A56</f>
        <v>New Zealand</v>
      </c>
      <c r="AB55" s="49" t="e" cm="1" vm="29">
        <f t="array" aca="1" ref="AB55" ca="1">Ver_flag_local</f>
        <v>#VALUE!</v>
      </c>
      <c r="AC55" s="50">
        <v>1</v>
      </c>
      <c r="AD55" s="51">
        <v>2</v>
      </c>
      <c r="AE55" s="595" t="e" cm="1" vm="27">
        <f t="array" aca="1" ref="AE55" ca="1">Ver_flag_visit</f>
        <v>#VALUE!</v>
      </c>
      <c r="AF55" s="32" t="str">
        <f ca="1">A54</f>
        <v>Egypt</v>
      </c>
      <c r="AG55" s="323">
        <f t="shared" si="162"/>
        <v>1</v>
      </c>
      <c r="AH55" s="195">
        <v>40</v>
      </c>
      <c r="AI55" s="181" t="str">
        <f t="shared" ref="AI55:AI57" si="166">AJ55&amp;$B$52</f>
        <v>2G</v>
      </c>
      <c r="AJ55" s="42">
        <v>2</v>
      </c>
      <c r="AK55" s="602" t="e" cm="1" vm="28">
        <f t="array" aca="1" ref="AK55" ca="1">Ver_flag_visit</f>
        <v>#VALUE!</v>
      </c>
      <c r="AL55" s="37" t="str">
        <f ca="1">IFERROR(INDEX($BD$6:$BD$53,MATCH(AI55,$BN$6:$BN$53,0)),"")</f>
        <v>Iran</v>
      </c>
      <c r="AM55" s="38">
        <f t="shared" ca="1" si="165"/>
        <v>6</v>
      </c>
      <c r="AN55" s="39">
        <f t="shared" ca="1" si="165"/>
        <v>3</v>
      </c>
      <c r="AO55" s="39">
        <f t="shared" ca="1" si="165"/>
        <v>2</v>
      </c>
      <c r="AP55" s="39">
        <f t="shared" ca="1" si="165"/>
        <v>0</v>
      </c>
      <c r="AQ55" s="39">
        <f t="shared" ca="1" si="165"/>
        <v>1</v>
      </c>
      <c r="AR55" s="39">
        <f t="shared" ca="1" si="165"/>
        <v>5</v>
      </c>
      <c r="AS55" s="39">
        <f t="shared" ca="1" si="165"/>
        <v>3</v>
      </c>
      <c r="AT55" s="43">
        <f t="shared" ca="1" si="165"/>
        <v>2</v>
      </c>
      <c r="AU55" s="330">
        <f ca="1">INDEX($DL$6:$DL$53,MATCH(AI55,$DP$6:$DP$53,0))</f>
        <v>1</v>
      </c>
      <c r="AV55" s="182" t="str">
        <f ca="1">INDEX($BD$6:$BD$53,MATCH(AI55,$BM$6:$BM$53,0))</f>
        <v>Iran</v>
      </c>
      <c r="AW55" s="210"/>
      <c r="AX55" s="171"/>
      <c r="AY55" s="203" t="str">
        <f ca="1">+A54</f>
        <v>Egypt</v>
      </c>
      <c r="AZ55" s="204"/>
      <c r="BA55" s="176"/>
    </row>
    <row r="56" spans="1:121" ht="15.95" customHeight="1">
      <c r="A56" s="16" t="str">
        <f ca="1">+Equipos!B29</f>
        <v>New Zealand</v>
      </c>
      <c r="B56" s="16"/>
      <c r="C56" s="16"/>
      <c r="D56" s="16" t="str">
        <f t="shared" si="149"/>
        <v>Visitante</v>
      </c>
      <c r="E56" s="16" t="str">
        <f t="shared" ca="1" si="150"/>
        <v>-</v>
      </c>
      <c r="F56" s="16" t="str">
        <f t="shared" ca="1" si="151"/>
        <v>-</v>
      </c>
      <c r="G56" s="16"/>
      <c r="H56" s="16" t="str">
        <f t="shared" ca="1" si="152"/>
        <v>-</v>
      </c>
      <c r="I56" s="16" t="str">
        <f t="shared" ca="1" si="153"/>
        <v>-</v>
      </c>
      <c r="J56" s="16"/>
      <c r="K56" s="16" t="str">
        <f t="shared" ca="1" si="154"/>
        <v>-</v>
      </c>
      <c r="L56" s="16" t="str">
        <f t="shared" ca="1" si="155"/>
        <v>-</v>
      </c>
      <c r="M56" s="16"/>
      <c r="N56" s="16" t="str">
        <f t="shared" ca="1" si="156"/>
        <v>-</v>
      </c>
      <c r="O56" s="16" t="str">
        <f t="shared" ca="1" si="157"/>
        <v>-</v>
      </c>
      <c r="P56" s="16"/>
      <c r="Q56" s="16" t="str">
        <f t="shared" ca="1" si="158"/>
        <v>-</v>
      </c>
      <c r="R56" s="16" t="str">
        <f t="shared" ca="1" si="159"/>
        <v>-</v>
      </c>
      <c r="S56" s="16"/>
      <c r="T56" s="16" t="str">
        <f t="shared" ca="1" si="160"/>
        <v>-</v>
      </c>
      <c r="U56" s="16" t="str">
        <f t="shared" ca="1" si="161"/>
        <v>-</v>
      </c>
      <c r="V56" s="17"/>
      <c r="W56" s="675"/>
      <c r="X56" s="24">
        <f ca="1">Horarios!C56</f>
        <v>46200.208333333336</v>
      </c>
      <c r="Y56" s="25">
        <f ca="1">Horarios!C56</f>
        <v>46200.208333333336</v>
      </c>
      <c r="Z56" s="26" t="str">
        <f>$Z$8</f>
        <v>R3</v>
      </c>
      <c r="AA56" s="27" t="str">
        <f ca="1">A54</f>
        <v>Egypt</v>
      </c>
      <c r="AB56" s="49" t="e" cm="1" vm="27">
        <f t="array" aca="1" ref="AB56" ca="1">Ver_flag_local</f>
        <v>#VALUE!</v>
      </c>
      <c r="AC56" s="50">
        <v>1</v>
      </c>
      <c r="AD56" s="51">
        <v>2</v>
      </c>
      <c r="AE56" s="595" t="e" cm="1" vm="28">
        <f t="array" aca="1" ref="AE56" ca="1">Ver_flag_visit</f>
        <v>#VALUE!</v>
      </c>
      <c r="AF56" s="32" t="str">
        <f ca="1">A55</f>
        <v>Iran</v>
      </c>
      <c r="AG56" s="323">
        <f t="shared" si="162"/>
        <v>1</v>
      </c>
      <c r="AH56" s="195">
        <v>63</v>
      </c>
      <c r="AI56" s="181" t="str">
        <f t="shared" si="166"/>
        <v>3G</v>
      </c>
      <c r="AJ56" s="42">
        <v>3</v>
      </c>
      <c r="AK56" s="602" t="e" cm="1" vm="27">
        <f t="array" aca="1" ref="AK56" ca="1">Ver_flag_visit</f>
        <v>#VALUE!</v>
      </c>
      <c r="AL56" s="37" t="str">
        <f ca="1">IFERROR(INDEX($BD$6:$BD$53,MATCH(AI56,$BN$6:$BN$53,0)),"")</f>
        <v>Egypt</v>
      </c>
      <c r="AM56" s="38">
        <f t="shared" ca="1" si="165"/>
        <v>3</v>
      </c>
      <c r="AN56" s="39">
        <f t="shared" ca="1" si="165"/>
        <v>3</v>
      </c>
      <c r="AO56" s="39">
        <f t="shared" ca="1" si="165"/>
        <v>1</v>
      </c>
      <c r="AP56" s="39">
        <f t="shared" ca="1" si="165"/>
        <v>0</v>
      </c>
      <c r="AQ56" s="39">
        <f t="shared" ca="1" si="165"/>
        <v>2</v>
      </c>
      <c r="AR56" s="39">
        <f t="shared" ca="1" si="165"/>
        <v>4</v>
      </c>
      <c r="AS56" s="39">
        <f t="shared" ca="1" si="165"/>
        <v>5</v>
      </c>
      <c r="AT56" s="43">
        <f t="shared" ca="1" si="165"/>
        <v>-1</v>
      </c>
      <c r="AU56" s="330">
        <f ca="1">INDEX($DL$6:$DL$53,MATCH(AI56,$DP$6:$DP$53,0))</f>
        <v>1</v>
      </c>
      <c r="AV56" s="182" t="str">
        <f ca="1">INDEX($BD$6:$BD$53,MATCH(AI56,$BM$6:$BM$53,0))</f>
        <v>Egypt</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5" customHeight="1" thickBot="1">
      <c r="A57" s="16"/>
      <c r="B57" s="16"/>
      <c r="C57" s="16"/>
      <c r="D57" s="16" t="str">
        <f t="shared" si="149"/>
        <v>Visitante</v>
      </c>
      <c r="E57" s="16" t="str">
        <f t="shared" ca="1" si="150"/>
        <v>-</v>
      </c>
      <c r="F57" s="16" t="str">
        <f t="shared" ca="1" si="151"/>
        <v>-</v>
      </c>
      <c r="G57" s="16"/>
      <c r="H57" s="16" t="str">
        <f t="shared" ca="1" si="152"/>
        <v>-</v>
      </c>
      <c r="I57" s="16" t="str">
        <f t="shared" ca="1" si="153"/>
        <v>-</v>
      </c>
      <c r="J57" s="16"/>
      <c r="K57" s="16" t="str">
        <f t="shared" ca="1" si="154"/>
        <v>-</v>
      </c>
      <c r="L57" s="16" t="str">
        <f t="shared" ca="1" si="155"/>
        <v>-</v>
      </c>
      <c r="M57" s="16"/>
      <c r="N57" s="16" t="str">
        <f t="shared" ca="1" si="156"/>
        <v>-</v>
      </c>
      <c r="O57" s="16" t="str">
        <f t="shared" ca="1" si="157"/>
        <v>-</v>
      </c>
      <c r="P57" s="16"/>
      <c r="Q57" s="16" t="str">
        <f t="shared" ca="1" si="158"/>
        <v>-</v>
      </c>
      <c r="R57" s="16" t="str">
        <f t="shared" ca="1" si="159"/>
        <v>-</v>
      </c>
      <c r="S57" s="16"/>
      <c r="T57" s="16" t="str">
        <f t="shared" ca="1" si="160"/>
        <v>-</v>
      </c>
      <c r="U57" s="16" t="str">
        <f t="shared" ca="1" si="161"/>
        <v>-</v>
      </c>
      <c r="V57" s="17"/>
      <c r="W57" s="676"/>
      <c r="X57" s="28">
        <f ca="1">Horarios!C57</f>
        <v>46200.208333333336</v>
      </c>
      <c r="Y57" s="29">
        <f ca="1">Horarios!C57</f>
        <v>46200.208333333336</v>
      </c>
      <c r="Z57" s="30" t="str">
        <f>$Z$8</f>
        <v>R3</v>
      </c>
      <c r="AA57" s="31" t="str">
        <f ca="1">A56</f>
        <v>New Zealand</v>
      </c>
      <c r="AB57" s="52" t="e" cm="1" vm="29">
        <f t="array" aca="1" ref="AB57" ca="1">Ver_flag_local</f>
        <v>#VALUE!</v>
      </c>
      <c r="AC57" s="53">
        <v>0</v>
      </c>
      <c r="AD57" s="54">
        <v>3</v>
      </c>
      <c r="AE57" s="596" t="e" cm="1" vm="26">
        <f t="array" aca="1" ref="AE57" ca="1">Ver_flag_visit</f>
        <v>#VALUE!</v>
      </c>
      <c r="AF57" s="33" t="str">
        <f ca="1">A53</f>
        <v>Belgium</v>
      </c>
      <c r="AG57" s="323">
        <f t="shared" si="162"/>
        <v>1</v>
      </c>
      <c r="AH57" s="195">
        <v>64</v>
      </c>
      <c r="AI57" s="181" t="str">
        <f t="shared" si="166"/>
        <v>4G</v>
      </c>
      <c r="AJ57" s="44">
        <v>4</v>
      </c>
      <c r="AK57" s="604" t="e" cm="1" vm="29">
        <f t="array" aca="1" ref="AK57" ca="1">Ver_flag_visit</f>
        <v>#VALUE!</v>
      </c>
      <c r="AL57" s="45" t="str">
        <f ca="1">IFERROR(INDEX($BD$6:$BD$53,MATCH(AI57,$BN$6:$BN$53,0)),"")</f>
        <v>New Zealand</v>
      </c>
      <c r="AM57" s="46">
        <f t="shared" ca="1" si="165"/>
        <v>0</v>
      </c>
      <c r="AN57" s="47">
        <f t="shared" ca="1" si="165"/>
        <v>3</v>
      </c>
      <c r="AO57" s="47">
        <f t="shared" ca="1" si="165"/>
        <v>0</v>
      </c>
      <c r="AP57" s="47">
        <f t="shared" ca="1" si="165"/>
        <v>0</v>
      </c>
      <c r="AQ57" s="47">
        <f t="shared" ca="1" si="165"/>
        <v>3</v>
      </c>
      <c r="AR57" s="47">
        <f t="shared" ca="1" si="165"/>
        <v>1</v>
      </c>
      <c r="AS57" s="47">
        <f t="shared" ca="1" si="165"/>
        <v>7</v>
      </c>
      <c r="AT57" s="48">
        <f t="shared" ca="1" si="165"/>
        <v>-6</v>
      </c>
      <c r="AU57" s="330">
        <f ca="1">INDEX($DL$6:$DL$53,MATCH(AI57,$DP$6:$DP$53,0))</f>
        <v>1</v>
      </c>
      <c r="AV57" s="182" t="str">
        <f ca="1">INDEX($BD$6:$BD$53,MATCH(AI57,$BM$6:$BM$53,0))</f>
        <v>New Zealand</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5"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South Korea</v>
      </c>
      <c r="BE58" s="16">
        <f ca="1">CHOOSE($BB$57,
  (BG58*3 + BH58)+IF($AZ$3="No",0,INDEX($AZ$6:$AZ$97,MATCH(BD58,$AY$6:$AY$97,0))),
  (BG58*3 + BH58)+IF($AZ$3="No",0,INDEX($AZ$6:$AZ$97,MATCH(BD58,$AY$6:$AY$97,0))),
  IFERROR((BG58*3 + BH58+IF($AZ$3="No",0,INDEX($AZ$6:$AZ$97,MATCH(BD58,$AY$6:$AY$97,0)))) / BF58, 0)
)</f>
        <v>2</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0</v>
      </c>
      <c r="BH58" s="16">
        <f t="shared" ref="BH58:BH69" ca="1" si="170">CHOOSE(IF($BB$57=2, 2, 1),
  INDEX($BH$6:$BH$53,MATCH($BB58,$BN$6:$BN$53,0)),
  INDEX($BH$6:$BH$53,MATCH($BB58,$BN$6:$BN$53,0))-(COUNTIFS(FGLocal,$BD58,FGVisitante,INDEX($BD$6:$BD$53,MATCH(BO58,$BN$6:$BN$53,0)),Ganador,"Empate")+COUNTIFS(FGVisitante,$BD58,FGLocal,INDEX($BD$6:$BD$53,MATCH(BO58,$BN$6:$BN$53,0)),Ganador,"Empate"))
)</f>
        <v>2</v>
      </c>
      <c r="BI58" s="16">
        <f t="shared" ref="BI58:BI69" ca="1" si="171">CHOOSE(IF($BB$57=2, 2, 1),
  INDEX($BI$6:$BI$53,MATCH($BB58,$BN$6:$BN$53,0)),
  INDEX($BI$6:$BI$53,MATCH($BB58,$BN$6:$BN$53,0))-(COUNTIFS(FGLocal,$BD58,FGVisitante,INDEX($BD$6:$BD$53,MATCH(BO58,$BN$6:$BN$53,0)),Ganador,"Visitante")+COUNTIFS(FGVisitante,$BD58,FGLocal,INDEX($BD$6:$BD$53,MATCH(BO58,$BN$6:$BN$53,0)),Ganador,"Local"))
)</f>
        <v>1</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1</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4</v>
      </c>
      <c r="BL58" s="16">
        <f ca="1">+BJ58-BK58</f>
        <v>-3</v>
      </c>
      <c r="BM58" s="16">
        <f ca="1">CB58</f>
        <v>9</v>
      </c>
      <c r="BN58" s="16">
        <f ca="1">CF58</f>
        <v>9</v>
      </c>
      <c r="BO58" s="16" t="str">
        <f t="shared" ref="BO58:BO69" si="174">"4"&amp;BC58</f>
        <v>4A</v>
      </c>
      <c r="BP58" s="16"/>
      <c r="BQ58" s="16"/>
      <c r="BR58" s="16">
        <f t="shared" ref="BR58:BR69" ca="1" si="175">+BE58</f>
        <v>2</v>
      </c>
      <c r="BS58" s="16">
        <f ca="1">COUNTIFS(BR$58:BR$69,"&gt;"&amp;BR58)+1</f>
        <v>9</v>
      </c>
      <c r="BT58" s="16" t="str">
        <f ca="1">IF(COUNTIF(BS$58:BS$69,BS58)=1,"-","Pos. "&amp;BS58&amp;" ("&amp;COUNTIF(BS$58:BS$69,BS58)&amp;")")</f>
        <v>-</v>
      </c>
      <c r="BU58" s="16" t="str">
        <f t="shared" ref="BU58:BU69" ca="1" si="176">IF(BT58="-","-",BL58)</f>
        <v>-</v>
      </c>
      <c r="BV58" s="16">
        <f t="shared" ref="BV58:BV69" ca="1" si="177">BS58+COUNTIFS(BT$58:BT$69,BT58,BU$58:BU$69,"&gt;"&amp;BU58)</f>
        <v>9</v>
      </c>
      <c r="BW58" s="16" t="str">
        <f t="shared" ref="BW58:BW69" ca="1" si="178">IF(COUNTIF(BV$58:BV$69,BV58)=1,"-","Pos. "&amp;BV58&amp;" ("&amp;COUNTIF(BV$58:BV$69,BV58)&amp;")")</f>
        <v>-</v>
      </c>
      <c r="BX58" s="16" t="str">
        <f t="shared" ref="BX58:BX69" ca="1" si="179">IF(BW58="-","-",BJ58)</f>
        <v>-</v>
      </c>
      <c r="BY58" s="16">
        <f t="shared" ref="BY58:BY69" ca="1" si="180">BV58+COUNTIFS(BW$58:BW$69,BW58,BX$58:BX$69,"&gt;"&amp;BX58)</f>
        <v>9</v>
      </c>
      <c r="BZ58" s="16" t="str">
        <f t="shared" ref="BZ58:BZ69" ca="1" si="181">IF(COUNTIF(BY$58:BY$69,BY58)=1,"-","Pos. "&amp;BY58&amp;" ("&amp;COUNTIF(BY$58:BY$69,BY58)&amp;")")</f>
        <v>-</v>
      </c>
      <c r="CA58" s="16" t="str">
        <f t="shared" ref="CA58:CA69" ca="1" si="182">IF(BZ58="-","-",COUNTIF($BD$58:$BD$69,"&gt;"&amp;BD58))</f>
        <v>-</v>
      </c>
      <c r="CB58" s="16">
        <f ca="1">BY58+COUNTIFS(BZ$58:BZ$69,BZ58,CA$58:CA$69,"&gt;"&amp;CA58)</f>
        <v>9</v>
      </c>
      <c r="CC58" s="16"/>
      <c r="CD58" s="16">
        <f t="shared" ref="CD58:CD69" ca="1" si="183">IF(OR(INDEX($AW$102:$AW$113,MATCH($BD58,$AV$102:$AV$113,0))="",BZ58="-"),CB58,INDEX($AW$102:$AW$113,MATCH($BD58,$AV$102:$AV$113,0))+CB58/1000)</f>
        <v>9</v>
      </c>
      <c r="CE58" s="16" t="str">
        <f ca="1">IF(BZ58="-","-",COUNTIF(CD$58:CD$69,"&lt;"&amp;CD58))</f>
        <v>-</v>
      </c>
      <c r="CF58" s="16">
        <f ca="1">BY58+COUNTIFS(BZ$58:BZ$69,BZ58,CE$58:CE$69,"&lt;"&amp;CE58)</f>
        <v>9</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Scotland</v>
      </c>
    </row>
    <row r="59" spans="1:121" ht="15.9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Bosnia and Herzegovina</v>
      </c>
      <c r="BE59" s="16">
        <f t="shared" ref="BE59:BE69" ca="1" si="188">CHOOSE($BB$57,
  (BG59*3 + BH59)+IF($AZ$3="No",0,INDEX($AZ$6:$AZ$97,MATCH(BD59,$AY$6:$AY$97,0))),
  (BG59*3 + BH59)+IF($AZ$3="No",0,INDEX($AZ$6:$AZ$97,MATCH(BD59,$AY$6:$AY$97,0))),
  IFERROR((BG59*3 + BH59+IF($AZ$3="No",0,INDEX($AZ$6:$AZ$97,MATCH(BD59,$AY$6:$AY$97,0)))) / BF59, 0)
)</f>
        <v>3</v>
      </c>
      <c r="BF59" s="16">
        <f t="shared" ref="BF59:BF69" ca="1" si="189">+BG59+BH59+BI59</f>
        <v>3</v>
      </c>
      <c r="BG59" s="16">
        <f t="shared" ca="1" si="169"/>
        <v>1</v>
      </c>
      <c r="BH59" s="16">
        <f t="shared" ca="1" si="170"/>
        <v>0</v>
      </c>
      <c r="BI59" s="16">
        <f t="shared" ca="1" si="171"/>
        <v>2</v>
      </c>
      <c r="BJ59" s="16">
        <f t="shared" ca="1" si="172"/>
        <v>2</v>
      </c>
      <c r="BK59" s="16">
        <f t="shared" ca="1" si="173"/>
        <v>3</v>
      </c>
      <c r="BL59" s="16">
        <f t="shared" ref="BL59:BL69" ca="1" si="190">+BJ59-BK59</f>
        <v>-1</v>
      </c>
      <c r="BM59" s="16">
        <f t="shared" ref="BM59:BM69" ca="1" si="191">CB59</f>
        <v>5</v>
      </c>
      <c r="BN59" s="16">
        <f t="shared" ref="BN59:BN69" ca="1" si="192">CF59</f>
        <v>5</v>
      </c>
      <c r="BO59" s="16" t="str">
        <f t="shared" si="174"/>
        <v>4B</v>
      </c>
      <c r="BP59" s="16"/>
      <c r="BQ59" s="16"/>
      <c r="BR59" s="16">
        <f t="shared" ca="1" si="175"/>
        <v>3</v>
      </c>
      <c r="BS59" s="16">
        <f t="shared" ref="BS59:BS69" ca="1" si="193">COUNTIFS(BR$58:BR$69,"&gt;"&amp;BR59)+1</f>
        <v>3</v>
      </c>
      <c r="BT59" s="16" t="str">
        <f t="shared" ref="BT59:BT69" ca="1" si="194">IF(COUNTIF(BS$58:BS$69,BS59)=1,"-","Pos. "&amp;BS59&amp;" ("&amp;COUNTIF(BS$58:BS$69,BS59)&amp;")")</f>
        <v>Pos. 3 (6)</v>
      </c>
      <c r="BU59" s="16">
        <f t="shared" ca="1" si="176"/>
        <v>-1</v>
      </c>
      <c r="BV59" s="16">
        <f t="shared" ca="1" si="177"/>
        <v>3</v>
      </c>
      <c r="BW59" s="16" t="str">
        <f t="shared" ca="1" si="178"/>
        <v>Pos. 3 (3)</v>
      </c>
      <c r="BX59" s="16">
        <f t="shared" ca="1" si="179"/>
        <v>2</v>
      </c>
      <c r="BY59" s="16">
        <f t="shared" ca="1" si="180"/>
        <v>5</v>
      </c>
      <c r="BZ59" s="16" t="str">
        <f t="shared" ca="1" si="181"/>
        <v>-</v>
      </c>
      <c r="CA59" s="16" t="str">
        <f t="shared" ca="1" si="182"/>
        <v>-</v>
      </c>
      <c r="CB59" s="16">
        <f t="shared" ref="CB59:CB68" ca="1" si="195">BY59+COUNTIFS(BZ$58:BZ$69,BZ59,CA$58:CA$69,"&gt;"&amp;CA59)</f>
        <v>5</v>
      </c>
      <c r="CC59" s="16"/>
      <c r="CD59" s="16">
        <f t="shared" ca="1" si="183"/>
        <v>5</v>
      </c>
      <c r="CE59" s="16" t="str">
        <f t="shared" ref="CE59:CE69" ca="1" si="196">IF(BZ59="-","-",COUNTIF(CD$58:CD$69,"&lt;"&amp;CD59))</f>
        <v>-</v>
      </c>
      <c r="CF59" s="16">
        <f t="shared" ref="CF59:CF69" ca="1" si="197">BY59+COUNTIFS(BZ$58:BZ$69,BZ59,CE$58:CE$69,"&lt;"&amp;CE59)</f>
        <v>5</v>
      </c>
      <c r="DJ59" s="16">
        <f t="shared" ca="1" si="184"/>
        <v>2</v>
      </c>
      <c r="DK59" s="16"/>
      <c r="DL59" s="16">
        <f t="shared" ca="1" si="185"/>
        <v>1</v>
      </c>
      <c r="DM59" s="16" t="str">
        <f t="shared" ca="1" si="186"/>
        <v>2.1</v>
      </c>
      <c r="DN59" s="16" cm="1">
        <f t="array" aca="1" ref="DN59" ca="1">OFFSET(Horarios!$P$3,DJ59-1,0,DL59,1)</f>
        <v>2</v>
      </c>
      <c r="DO59" s="16"/>
      <c r="DP59" s="16">
        <v>2</v>
      </c>
      <c r="DQ59" s="16" t="str">
        <f t="shared" ref="DQ59:DQ69" ca="1" si="198">INDEX($BD$58:$BD$69,MATCH(DP59,$BM$58:$BM$69,0))</f>
        <v>United States</v>
      </c>
    </row>
    <row r="60" spans="1:121" ht="15.95"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v>
      </c>
      <c r="G60" s="16"/>
      <c r="H60" s="16" t="str">
        <f t="shared" ref="H60:H65" ca="1" si="202">IF(D60="Pendiente","-",INDEX($BZ$6:$BZ$53,MATCH($AA60,$BD$6:$BD$53,0)))</f>
        <v>-</v>
      </c>
      <c r="I60" s="16" t="str">
        <f t="shared" ref="I60:I65" ca="1" si="203">IF(D60="Pendiente","-",INDEX($BZ$6:$BZ$53,MATCH($AF60,$BD$6:$BD$53,0)))</f>
        <v>-</v>
      </c>
      <c r="J60" s="16"/>
      <c r="K60" s="16" t="str">
        <f t="shared" ref="K60:K65" ca="1" si="204">IF(D60="Pendiente","-",INDEX($CE$6:$CE$53,MATCH($AA60,$BD$6:$BD$53,0)))</f>
        <v>-</v>
      </c>
      <c r="L60" s="16" t="str">
        <f t="shared" ref="L60:L65" ca="1" si="205">IF(D60="Pendiente","-",INDEX($CE$6:$CE$53,MATCH($AF60,$BD$6:$BD$53,0)))</f>
        <v>-</v>
      </c>
      <c r="M60" s="16"/>
      <c r="N60" s="16" t="str">
        <f t="shared" ref="N60:N65" ca="1" si="206">IF(D60="Pendiente","-",INDEX($CH$6:$CH$53,MATCH($AA60,$BD$6:$BD$53,0)))</f>
        <v>-</v>
      </c>
      <c r="O60" s="16" t="str">
        <f t="shared" ref="O60:O65" ca="1" si="207">IF(D60="Pendiente","-",INDEX($CH$6:$CH$53,MATCH($AF60,$BD$6:$BD$53,0)))</f>
        <v>-</v>
      </c>
      <c r="P60" s="16"/>
      <c r="Q60" s="16" t="str">
        <f t="shared" ref="Q60:Q65" ca="1" si="208">IF(D60="Pendiente","-",INDEX($CN$6:$CN$53,MATCH($AA60,$BD$6:$BD$53,0)))</f>
        <v>-</v>
      </c>
      <c r="R60" s="16" t="str">
        <f t="shared" ref="R60:R65" ca="1" si="209">IF(D60="Pendiente","-",INDEX($CN$6:$CN$53,MATCH($AF60,$BD$6:$BD$53,0)))</f>
        <v>-</v>
      </c>
      <c r="S60" s="16"/>
      <c r="T60" s="16" t="str">
        <f t="shared" ref="T60:T65" ca="1" si="210">IF(D60="Pendiente","-",INDEX($CS$6:$CS$53,MATCH($AA60,$BD$6:$BD$53,0)))</f>
        <v>-</v>
      </c>
      <c r="U60" s="16" t="str">
        <f t="shared" ref="U60:U65" ca="1" si="211">IF(D60="Pendiente","-",INDEX($CS$6:$CS$53,MATCH($AF60,$BD$6:$BD$53,0)))</f>
        <v>-</v>
      </c>
      <c r="V60" s="17"/>
      <c r="W60" s="657" t="s">
        <v>447</v>
      </c>
      <c r="X60" s="24">
        <f ca="1">Horarios!C60</f>
        <v>46188.75</v>
      </c>
      <c r="Y60" s="25">
        <f ca="1">Horarios!C60</f>
        <v>46188.75</v>
      </c>
      <c r="Z60" s="26" t="str">
        <f>$Z$4</f>
        <v>R1</v>
      </c>
      <c r="AA60" s="27" t="str">
        <f ca="1">A61</f>
        <v>Spain</v>
      </c>
      <c r="AB60" s="49" t="e" cm="1" vm="30">
        <f t="array" aca="1" ref="AB60" ca="1">Ver_flag_local</f>
        <v>#VALUE!</v>
      </c>
      <c r="AC60" s="50">
        <v>6</v>
      </c>
      <c r="AD60" s="51">
        <v>0</v>
      </c>
      <c r="AE60" s="595" t="e" cm="1" vm="31">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Scotland</v>
      </c>
      <c r="BE60" s="16">
        <f t="shared" ca="1" si="188"/>
        <v>4</v>
      </c>
      <c r="BF60" s="16">
        <f t="shared" ca="1" si="189"/>
        <v>3</v>
      </c>
      <c r="BG60" s="16">
        <f t="shared" ca="1" si="169"/>
        <v>1</v>
      </c>
      <c r="BH60" s="16">
        <f t="shared" ca="1" si="170"/>
        <v>1</v>
      </c>
      <c r="BI60" s="16">
        <f t="shared" ca="1" si="171"/>
        <v>1</v>
      </c>
      <c r="BJ60" s="16">
        <f t="shared" ca="1" si="172"/>
        <v>4</v>
      </c>
      <c r="BK60" s="16">
        <f t="shared" ca="1" si="173"/>
        <v>3</v>
      </c>
      <c r="BL60" s="16">
        <f t="shared" ca="1" si="190"/>
        <v>1</v>
      </c>
      <c r="BM60" s="16">
        <f t="shared" ca="1" si="191"/>
        <v>1</v>
      </c>
      <c r="BN60" s="16">
        <f t="shared" ca="1" si="192"/>
        <v>1</v>
      </c>
      <c r="BO60" s="16" t="str">
        <f t="shared" si="174"/>
        <v>4C</v>
      </c>
      <c r="BP60" s="16"/>
      <c r="BQ60" s="16"/>
      <c r="BR60" s="16">
        <f t="shared" ca="1" si="175"/>
        <v>4</v>
      </c>
      <c r="BS60" s="16">
        <f t="shared" ca="1" si="193"/>
        <v>1</v>
      </c>
      <c r="BT60" s="16" t="str">
        <f t="shared" ca="1" si="194"/>
        <v>Pos. 1 (2)</v>
      </c>
      <c r="BU60" s="16">
        <f t="shared" ca="1" si="176"/>
        <v>1</v>
      </c>
      <c r="BV60" s="16">
        <f t="shared" ca="1" si="177"/>
        <v>1</v>
      </c>
      <c r="BW60" s="16" t="str">
        <f t="shared" ca="1" si="178"/>
        <v>-</v>
      </c>
      <c r="BX60" s="16" t="str">
        <f t="shared" ca="1" si="179"/>
        <v>-</v>
      </c>
      <c r="BY60" s="16">
        <f t="shared" ca="1" si="180"/>
        <v>1</v>
      </c>
      <c r="BZ60" s="16" t="str">
        <f t="shared" ca="1" si="181"/>
        <v>-</v>
      </c>
      <c r="CA60" s="16" t="str">
        <f t="shared" ca="1" si="182"/>
        <v>-</v>
      </c>
      <c r="CB60" s="16">
        <f t="shared" ca="1" si="195"/>
        <v>1</v>
      </c>
      <c r="CC60" s="16"/>
      <c r="CD60" s="16">
        <f t="shared" ca="1" si="183"/>
        <v>1</v>
      </c>
      <c r="CE60" s="16" t="str">
        <f t="shared" ca="1" si="196"/>
        <v>-</v>
      </c>
      <c r="CF60" s="16">
        <f t="shared" ca="1" si="197"/>
        <v>1</v>
      </c>
      <c r="DJ60" s="16">
        <f t="shared" ca="1" si="184"/>
        <v>3</v>
      </c>
      <c r="DK60" s="16"/>
      <c r="DL60" s="16">
        <f t="shared" ca="1" si="185"/>
        <v>2</v>
      </c>
      <c r="DM60" s="16" t="str">
        <f t="shared" ca="1" si="186"/>
        <v>3.2</v>
      </c>
      <c r="DN60" s="16" t="e" cm="1" vm="9">
        <f t="array" aca="1" ref="DN60" ca="1">OFFSET(Horarios!$P$3,DJ60-1,0,DL60,1)</f>
        <v>#VALUE!</v>
      </c>
      <c r="DO60" s="16"/>
      <c r="DP60" s="16">
        <v>3</v>
      </c>
      <c r="DQ60" s="16" t="str">
        <f t="shared" ca="1" si="198"/>
        <v>Egypt</v>
      </c>
    </row>
    <row r="61" spans="1:121" ht="15.95" customHeight="1">
      <c r="A61" s="16" t="str">
        <f ca="1">+Equipos!B30</f>
        <v>Spain</v>
      </c>
      <c r="B61" s="16"/>
      <c r="C61" s="16"/>
      <c r="D61" s="16" t="str">
        <f t="shared" si="199"/>
        <v>Visitante</v>
      </c>
      <c r="E61" s="16" t="str">
        <f t="shared" ca="1" si="200"/>
        <v>-</v>
      </c>
      <c r="F61" s="16" t="str">
        <f t="shared" ca="1" si="201"/>
        <v>-</v>
      </c>
      <c r="G61" s="16"/>
      <c r="H61" s="16" t="str">
        <f t="shared" ca="1" si="202"/>
        <v>-</v>
      </c>
      <c r="I61" s="16" t="str">
        <f t="shared" ca="1" si="203"/>
        <v>-</v>
      </c>
      <c r="J61" s="16"/>
      <c r="K61" s="16" t="str">
        <f t="shared" ca="1" si="204"/>
        <v>-</v>
      </c>
      <c r="L61" s="16" t="str">
        <f t="shared" ca="1" si="205"/>
        <v>-</v>
      </c>
      <c r="M61" s="16"/>
      <c r="N61" s="16" t="str">
        <f t="shared" ca="1" si="206"/>
        <v>-</v>
      </c>
      <c r="O61" s="16" t="str">
        <f t="shared" ca="1" si="207"/>
        <v>-</v>
      </c>
      <c r="P61" s="16"/>
      <c r="Q61" s="16" t="str">
        <f t="shared" ca="1" si="208"/>
        <v>-</v>
      </c>
      <c r="R61" s="16" t="str">
        <f t="shared" ca="1" si="209"/>
        <v>-</v>
      </c>
      <c r="S61" s="16"/>
      <c r="T61" s="16" t="str">
        <f t="shared" ca="1" si="210"/>
        <v>-</v>
      </c>
      <c r="U61" s="16" t="str">
        <f t="shared" ca="1" si="211"/>
        <v>-</v>
      </c>
      <c r="V61" s="17"/>
      <c r="W61" s="657"/>
      <c r="X61" s="24">
        <f ca="1">Horarios!C61</f>
        <v>46189</v>
      </c>
      <c r="Y61" s="25">
        <f ca="1">Horarios!C61</f>
        <v>46189</v>
      </c>
      <c r="Z61" s="26" t="str">
        <f>$Z$4</f>
        <v>R1</v>
      </c>
      <c r="AA61" s="27" t="str">
        <f ca="1">A63</f>
        <v>Saudi Arabia</v>
      </c>
      <c r="AB61" s="49" t="e" cm="1" vm="32">
        <f t="array" aca="1" ref="AB61" ca="1">Ver_flag_local</f>
        <v>#VALUE!</v>
      </c>
      <c r="AC61" s="50">
        <v>0</v>
      </c>
      <c r="AD61" s="51">
        <v>3</v>
      </c>
      <c r="AE61" s="595" t="e" cm="1" vm="33">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United States</v>
      </c>
      <c r="BE61" s="16">
        <f t="shared" ca="1" si="188"/>
        <v>4</v>
      </c>
      <c r="BF61" s="16">
        <f t="shared" ca="1" si="189"/>
        <v>3</v>
      </c>
      <c r="BG61" s="16">
        <f t="shared" ca="1" si="169"/>
        <v>1</v>
      </c>
      <c r="BH61" s="16">
        <f t="shared" ca="1" si="170"/>
        <v>1</v>
      </c>
      <c r="BI61" s="16">
        <f t="shared" ca="1" si="171"/>
        <v>1</v>
      </c>
      <c r="BJ61" s="16">
        <f t="shared" ca="1" si="172"/>
        <v>2</v>
      </c>
      <c r="BK61" s="16">
        <f t="shared" ca="1" si="173"/>
        <v>4</v>
      </c>
      <c r="BL61" s="16">
        <f t="shared" ca="1" si="190"/>
        <v>-2</v>
      </c>
      <c r="BM61" s="16">
        <f t="shared" ca="1" si="191"/>
        <v>2</v>
      </c>
      <c r="BN61" s="16">
        <f t="shared" ca="1" si="192"/>
        <v>2</v>
      </c>
      <c r="BO61" s="16" t="str">
        <f t="shared" si="174"/>
        <v>4D</v>
      </c>
      <c r="BP61" s="16"/>
      <c r="BQ61" s="16"/>
      <c r="BR61" s="16">
        <f t="shared" ca="1" si="175"/>
        <v>4</v>
      </c>
      <c r="BS61" s="16">
        <f t="shared" ca="1" si="193"/>
        <v>1</v>
      </c>
      <c r="BT61" s="16" t="str">
        <f t="shared" ca="1" si="194"/>
        <v>Pos. 1 (2)</v>
      </c>
      <c r="BU61" s="16">
        <f t="shared" ca="1" si="176"/>
        <v>-2</v>
      </c>
      <c r="BV61" s="16">
        <f t="shared" ca="1" si="177"/>
        <v>2</v>
      </c>
      <c r="BW61" s="16" t="str">
        <f t="shared" ca="1" si="178"/>
        <v>-</v>
      </c>
      <c r="BX61" s="16" t="str">
        <f t="shared" ca="1" si="179"/>
        <v>-</v>
      </c>
      <c r="BY61" s="16">
        <f t="shared" ca="1" si="180"/>
        <v>2</v>
      </c>
      <c r="BZ61" s="16" t="str">
        <f t="shared" ca="1" si="181"/>
        <v>-</v>
      </c>
      <c r="CA61" s="16" t="str">
        <f t="shared" ca="1" si="182"/>
        <v>-</v>
      </c>
      <c r="CB61" s="16">
        <f t="shared" ca="1" si="195"/>
        <v>2</v>
      </c>
      <c r="CC61" s="16"/>
      <c r="CD61" s="16">
        <f t="shared" ca="1" si="183"/>
        <v>2</v>
      </c>
      <c r="CE61" s="16" t="str">
        <f t="shared" ca="1" si="196"/>
        <v>-</v>
      </c>
      <c r="CF61" s="16">
        <f t="shared" ca="1" si="197"/>
        <v>2</v>
      </c>
      <c r="DJ61" s="16">
        <f t="shared" ca="1" si="184"/>
        <v>3</v>
      </c>
      <c r="DK61" s="16"/>
      <c r="DL61" s="16">
        <f t="shared" ca="1" si="185"/>
        <v>2</v>
      </c>
      <c r="DM61" s="16" t="str">
        <f t="shared" ca="1" si="186"/>
        <v>3.2</v>
      </c>
      <c r="DN61" s="16" t="e" cm="1" vm="9">
        <f t="array" aca="1" ref="DN61" ca="1">OFFSET(Horarios!$P$3,DJ61-1,0,DL61,1)</f>
        <v>#VALUE!</v>
      </c>
      <c r="DO61" s="16"/>
      <c r="DP61" s="16">
        <v>4</v>
      </c>
      <c r="DQ61" s="16" t="str">
        <f t="shared" ca="1" si="198"/>
        <v>Norway</v>
      </c>
    </row>
    <row r="62" spans="1:121" ht="15.95" customHeight="1">
      <c r="A62" s="16" t="str">
        <f ca="1">+Equipos!B31</f>
        <v>Cape Verde</v>
      </c>
      <c r="B62" s="16"/>
      <c r="C62" s="16"/>
      <c r="D62" s="16" t="str">
        <f t="shared" si="199"/>
        <v>Local</v>
      </c>
      <c r="E62" s="16" t="str">
        <f t="shared" ca="1" si="200"/>
        <v>-</v>
      </c>
      <c r="F62" s="16" t="str">
        <f t="shared" ca="1" si="201"/>
        <v>-</v>
      </c>
      <c r="G62" s="16"/>
      <c r="H62" s="16" t="str">
        <f t="shared" ca="1" si="202"/>
        <v>-</v>
      </c>
      <c r="I62" s="16" t="str">
        <f t="shared" ca="1" si="203"/>
        <v>-</v>
      </c>
      <c r="J62" s="16"/>
      <c r="K62" s="16" t="str">
        <f t="shared" ca="1" si="204"/>
        <v>-</v>
      </c>
      <c r="L62" s="16" t="str">
        <f t="shared" ca="1" si="205"/>
        <v>-</v>
      </c>
      <c r="M62" s="16"/>
      <c r="N62" s="16" t="str">
        <f t="shared" ca="1" si="206"/>
        <v>-</v>
      </c>
      <c r="O62" s="16" t="str">
        <f t="shared" ca="1" si="207"/>
        <v>-</v>
      </c>
      <c r="P62" s="16"/>
      <c r="Q62" s="16" t="str">
        <f t="shared" ca="1" si="208"/>
        <v>-</v>
      </c>
      <c r="R62" s="16" t="str">
        <f t="shared" ca="1" si="209"/>
        <v>-</v>
      </c>
      <c r="S62" s="16"/>
      <c r="T62" s="16" t="str">
        <f t="shared" ca="1" si="210"/>
        <v>-</v>
      </c>
      <c r="U62" s="16" t="str">
        <f t="shared" ca="1" si="211"/>
        <v>-</v>
      </c>
      <c r="V62" s="17"/>
      <c r="W62" s="657"/>
      <c r="X62" s="24">
        <f ca="1">Horarios!C62</f>
        <v>46194.75</v>
      </c>
      <c r="Y62" s="25">
        <f ca="1">Horarios!C62</f>
        <v>46194.75</v>
      </c>
      <c r="Z62" s="26" t="str">
        <f>$Z$6</f>
        <v>R2</v>
      </c>
      <c r="AA62" s="27" t="str">
        <f ca="1">A61</f>
        <v>Spain</v>
      </c>
      <c r="AB62" s="49" t="e" cm="1" vm="30">
        <f t="array" aca="1" ref="AB62" ca="1">Ver_flag_local</f>
        <v>#VALUE!</v>
      </c>
      <c r="AC62" s="50">
        <v>5</v>
      </c>
      <c r="AD62" s="51">
        <v>0</v>
      </c>
      <c r="AE62" s="595" t="e" cm="1" vm="32">
        <f t="array" aca="1" ref="AE62" ca="1">Ver_flag_visit</f>
        <v>#VALUE!</v>
      </c>
      <c r="AF62" s="32" t="str">
        <f ca="1">A63</f>
        <v>Saudi Arabia</v>
      </c>
      <c r="AG62" s="323">
        <f t="shared" si="212"/>
        <v>1</v>
      </c>
      <c r="AH62" s="195">
        <v>38</v>
      </c>
      <c r="AI62" s="181" t="str">
        <f>AJ62&amp;$B$60</f>
        <v>1H</v>
      </c>
      <c r="AJ62" s="40">
        <v>1</v>
      </c>
      <c r="AK62" s="601" t="e" cm="1" vm="30">
        <f t="array" aca="1" ref="AK62" ca="1">Ver_flag_visit</f>
        <v>#VALUE!</v>
      </c>
      <c r="AL62" s="34" t="str">
        <f ca="1">IFERROR(INDEX($BD$6:$BD$53,MATCH(AI62,$BN$6:$BN$53,0)),"")</f>
        <v>Spain</v>
      </c>
      <c r="AM62" s="35">
        <f t="shared" ref="AM62:AT65" ca="1" si="215">INDEX($BE$6:$BN$53,MATCH($AL62,$BD$6:$BD$53,0),MATCH(AM$5,$BE$5:$BN$5,0))</f>
        <v>9</v>
      </c>
      <c r="AN62" s="36">
        <f t="shared" ca="1" si="215"/>
        <v>3</v>
      </c>
      <c r="AO62" s="36">
        <f t="shared" ca="1" si="215"/>
        <v>3</v>
      </c>
      <c r="AP62" s="36">
        <f t="shared" ca="1" si="215"/>
        <v>0</v>
      </c>
      <c r="AQ62" s="36">
        <f t="shared" ca="1" si="215"/>
        <v>0</v>
      </c>
      <c r="AR62" s="36">
        <f t="shared" ca="1" si="215"/>
        <v>14</v>
      </c>
      <c r="AS62" s="36">
        <f t="shared" ca="1" si="215"/>
        <v>1</v>
      </c>
      <c r="AT62" s="41">
        <f t="shared" ca="1" si="215"/>
        <v>13</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Ivory Coast</v>
      </c>
      <c r="BE62" s="16">
        <f t="shared" ca="1" si="188"/>
        <v>1</v>
      </c>
      <c r="BF62" s="16">
        <f t="shared" ca="1" si="189"/>
        <v>3</v>
      </c>
      <c r="BG62" s="16">
        <f t="shared" ca="1" si="169"/>
        <v>0</v>
      </c>
      <c r="BH62" s="16">
        <f t="shared" ca="1" si="170"/>
        <v>1</v>
      </c>
      <c r="BI62" s="16">
        <f t="shared" ca="1" si="171"/>
        <v>2</v>
      </c>
      <c r="BJ62" s="16">
        <f t="shared" ca="1" si="172"/>
        <v>3</v>
      </c>
      <c r="BK62" s="16">
        <f t="shared" ca="1" si="173"/>
        <v>5</v>
      </c>
      <c r="BL62" s="16">
        <f t="shared" ca="1" si="190"/>
        <v>-2</v>
      </c>
      <c r="BM62" s="16">
        <f t="shared" ca="1" si="191"/>
        <v>10</v>
      </c>
      <c r="BN62" s="16">
        <f t="shared" ca="1" si="192"/>
        <v>10</v>
      </c>
      <c r="BO62" s="16" t="str">
        <f t="shared" si="174"/>
        <v>4E</v>
      </c>
      <c r="BP62" s="16"/>
      <c r="BQ62" s="16"/>
      <c r="BR62" s="16">
        <f t="shared" ca="1" si="175"/>
        <v>1</v>
      </c>
      <c r="BS62" s="16">
        <f t="shared" ca="1" si="193"/>
        <v>10</v>
      </c>
      <c r="BT62" s="16" t="str">
        <f t="shared" ca="1" si="194"/>
        <v>Pos. 10 (3)</v>
      </c>
      <c r="BU62" s="16">
        <f t="shared" ca="1" si="176"/>
        <v>-2</v>
      </c>
      <c r="BV62" s="16">
        <f t="shared" ca="1" si="177"/>
        <v>10</v>
      </c>
      <c r="BW62" s="16" t="str">
        <f t="shared" ca="1" si="178"/>
        <v>-</v>
      </c>
      <c r="BX62" s="16" t="str">
        <f t="shared" ca="1" si="179"/>
        <v>-</v>
      </c>
      <c r="BY62" s="16">
        <f t="shared" ca="1" si="180"/>
        <v>10</v>
      </c>
      <c r="BZ62" s="16" t="str">
        <f t="shared" ca="1" si="181"/>
        <v>-</v>
      </c>
      <c r="CA62" s="16" t="str">
        <f t="shared" ca="1" si="182"/>
        <v>-</v>
      </c>
      <c r="CB62" s="16">
        <f t="shared" ca="1" si="195"/>
        <v>10</v>
      </c>
      <c r="CC62" s="16"/>
      <c r="CD62" s="16">
        <f t="shared" ca="1" si="183"/>
        <v>10</v>
      </c>
      <c r="CE62" s="16" t="str">
        <f t="shared" ca="1" si="196"/>
        <v>-</v>
      </c>
      <c r="CF62" s="16">
        <f t="shared" ca="1" si="197"/>
        <v>10</v>
      </c>
      <c r="DJ62" s="16">
        <f t="shared" ca="1" si="184"/>
        <v>5</v>
      </c>
      <c r="DK62" s="16"/>
      <c r="DL62" s="16">
        <f t="shared" ca="1" si="185"/>
        <v>1</v>
      </c>
      <c r="DM62" s="16" t="str">
        <f t="shared" ca="1" si="186"/>
        <v>5.1</v>
      </c>
      <c r="DN62" s="16" cm="1">
        <f t="array" aca="1" ref="DN62" ca="1">OFFSET(Horarios!$P$3,DJ62-1,0,DL62,1)</f>
        <v>5</v>
      </c>
      <c r="DO62" s="16"/>
      <c r="DP62" s="16">
        <v>5</v>
      </c>
      <c r="DQ62" s="16" t="str">
        <f t="shared" ca="1" si="198"/>
        <v>Bosnia and Herzegovina</v>
      </c>
    </row>
    <row r="63" spans="1:121" ht="15.95" customHeight="1">
      <c r="A63" s="16" t="str">
        <f ca="1">+Equipos!B32</f>
        <v>Saudi Arabia</v>
      </c>
      <c r="B63" s="16"/>
      <c r="C63" s="16"/>
      <c r="D63" s="16" t="str">
        <f t="shared" si="199"/>
        <v>Local</v>
      </c>
      <c r="E63" s="16" t="str">
        <f t="shared" ca="1" si="200"/>
        <v>-</v>
      </c>
      <c r="F63" s="16" t="str">
        <f t="shared" ca="1" si="201"/>
        <v>-</v>
      </c>
      <c r="G63" s="16"/>
      <c r="H63" s="16" t="str">
        <f t="shared" ca="1" si="202"/>
        <v>-</v>
      </c>
      <c r="I63" s="16" t="str">
        <f t="shared" ca="1" si="203"/>
        <v>-</v>
      </c>
      <c r="J63" s="16"/>
      <c r="K63" s="16" t="str">
        <f t="shared" ca="1" si="204"/>
        <v>-</v>
      </c>
      <c r="L63" s="16" t="str">
        <f t="shared" ca="1" si="205"/>
        <v>-</v>
      </c>
      <c r="M63" s="16"/>
      <c r="N63" s="16" t="str">
        <f t="shared" ca="1" si="206"/>
        <v>-</v>
      </c>
      <c r="O63" s="16" t="str">
        <f t="shared" ca="1" si="207"/>
        <v>-</v>
      </c>
      <c r="P63" s="16"/>
      <c r="Q63" s="16" t="str">
        <f t="shared" ca="1" si="208"/>
        <v>-</v>
      </c>
      <c r="R63" s="16" t="str">
        <f t="shared" ca="1" si="209"/>
        <v>-</v>
      </c>
      <c r="S63" s="16"/>
      <c r="T63" s="16" t="str">
        <f t="shared" ca="1" si="210"/>
        <v>-</v>
      </c>
      <c r="U63" s="16" t="str">
        <f t="shared" ca="1" si="211"/>
        <v>-</v>
      </c>
      <c r="V63" s="17"/>
      <c r="W63" s="657"/>
      <c r="X63" s="24">
        <f ca="1">Horarios!C63</f>
        <v>46195</v>
      </c>
      <c r="Y63" s="25">
        <f ca="1">Horarios!C63</f>
        <v>46195</v>
      </c>
      <c r="Z63" s="26" t="str">
        <f>$Z$6</f>
        <v>R2</v>
      </c>
      <c r="AA63" s="27" t="str">
        <f ca="1">A64</f>
        <v>Uruguay</v>
      </c>
      <c r="AB63" s="49" t="e" cm="1" vm="33">
        <f t="array" aca="1" ref="AB63" ca="1">Ver_flag_local</f>
        <v>#VALUE!</v>
      </c>
      <c r="AC63" s="50">
        <v>5</v>
      </c>
      <c r="AD63" s="51">
        <v>0</v>
      </c>
      <c r="AE63" s="595" t="e" cm="1" vm="31">
        <f t="array" aca="1" ref="AE63" ca="1">Ver_flag_visit</f>
        <v>#VALUE!</v>
      </c>
      <c r="AF63" s="32" t="str">
        <f ca="1">A62</f>
        <v>Cape Verde</v>
      </c>
      <c r="AG63" s="323">
        <f t="shared" si="212"/>
        <v>1</v>
      </c>
      <c r="AH63" s="195">
        <v>37</v>
      </c>
      <c r="AI63" s="181" t="str">
        <f t="shared" ref="AI63:AI65" si="216">AJ63&amp;$B$60</f>
        <v>2H</v>
      </c>
      <c r="AJ63" s="42">
        <v>2</v>
      </c>
      <c r="AK63" s="602" t="e" cm="1" vm="33">
        <f t="array" aca="1" ref="AK63" ca="1">Ver_flag_visit</f>
        <v>#VALUE!</v>
      </c>
      <c r="AL63" s="37" t="str">
        <f ca="1">IFERROR(INDEX($BD$6:$BD$53,MATCH(AI63,$BN$6:$BN$53,0)),"")</f>
        <v>Uruguay</v>
      </c>
      <c r="AM63" s="38">
        <f t="shared" ca="1" si="215"/>
        <v>6</v>
      </c>
      <c r="AN63" s="39">
        <f t="shared" ca="1" si="215"/>
        <v>3</v>
      </c>
      <c r="AO63" s="39">
        <f t="shared" ca="1" si="215"/>
        <v>2</v>
      </c>
      <c r="AP63" s="39">
        <f t="shared" ca="1" si="215"/>
        <v>0</v>
      </c>
      <c r="AQ63" s="39">
        <f t="shared" ca="1" si="215"/>
        <v>1</v>
      </c>
      <c r="AR63" s="39">
        <f t="shared" ca="1" si="215"/>
        <v>9</v>
      </c>
      <c r="AS63" s="39">
        <f t="shared" ca="1" si="215"/>
        <v>3</v>
      </c>
      <c r="AT63" s="43">
        <f t="shared" ca="1" si="215"/>
        <v>6</v>
      </c>
      <c r="AU63" s="330">
        <f ca="1">INDEX($DL$6:$DL$53,MATCH(AI63,$DP$6:$DP$53,0))</f>
        <v>1</v>
      </c>
      <c r="AV63" s="182" t="str">
        <f ca="1">INDEX($BD$6:$BD$53,MATCH(AI63,$BM$6:$BM$53,0))</f>
        <v>Uruguay</v>
      </c>
      <c r="AW63" s="210"/>
      <c r="AX63" s="171"/>
      <c r="AY63" s="203" t="str">
        <f ca="1">+A62</f>
        <v>Cape Verde</v>
      </c>
      <c r="AZ63" s="204"/>
      <c r="BA63" s="176"/>
      <c r="BB63" s="16" t="str">
        <f t="shared" si="187"/>
        <v>3F</v>
      </c>
      <c r="BC63" s="16" t="s">
        <v>4</v>
      </c>
      <c r="BD63" s="16" t="str">
        <f t="shared" ca="1" si="168"/>
        <v>Sweden</v>
      </c>
      <c r="BE63" s="16">
        <f t="shared" ca="1" si="188"/>
        <v>3</v>
      </c>
      <c r="BF63" s="16">
        <f t="shared" ca="1" si="189"/>
        <v>3</v>
      </c>
      <c r="BG63" s="16">
        <f t="shared" ca="1" si="169"/>
        <v>1</v>
      </c>
      <c r="BH63" s="16">
        <f t="shared" ca="1" si="170"/>
        <v>0</v>
      </c>
      <c r="BI63" s="16">
        <f t="shared" ca="1" si="171"/>
        <v>2</v>
      </c>
      <c r="BJ63" s="16">
        <f t="shared" ca="1" si="172"/>
        <v>4</v>
      </c>
      <c r="BK63" s="16">
        <f t="shared" ca="1" si="173"/>
        <v>6</v>
      </c>
      <c r="BL63" s="16">
        <f t="shared" ca="1" si="190"/>
        <v>-2</v>
      </c>
      <c r="BM63" s="16">
        <f t="shared" ca="1" si="191"/>
        <v>6</v>
      </c>
      <c r="BN63" s="16">
        <f t="shared" ca="1" si="192"/>
        <v>6</v>
      </c>
      <c r="BO63" s="16" t="str">
        <f t="shared" si="174"/>
        <v>4F</v>
      </c>
      <c r="BP63" s="16"/>
      <c r="BQ63" s="16"/>
      <c r="BR63" s="16">
        <f t="shared" ca="1" si="175"/>
        <v>3</v>
      </c>
      <c r="BS63" s="16">
        <f t="shared" ca="1" si="193"/>
        <v>3</v>
      </c>
      <c r="BT63" s="16" t="str">
        <f t="shared" ca="1" si="194"/>
        <v>Pos. 3 (6)</v>
      </c>
      <c r="BU63" s="16">
        <f t="shared" ca="1" si="176"/>
        <v>-2</v>
      </c>
      <c r="BV63" s="16">
        <f t="shared" ca="1" si="177"/>
        <v>6</v>
      </c>
      <c r="BW63" s="16" t="str">
        <f t="shared" ca="1" si="178"/>
        <v>Pos. 6 (2)</v>
      </c>
      <c r="BX63" s="16">
        <f t="shared" ca="1" si="179"/>
        <v>4</v>
      </c>
      <c r="BY63" s="16">
        <f t="shared" ca="1" si="180"/>
        <v>6</v>
      </c>
      <c r="BZ63" s="16" t="str">
        <f t="shared" ca="1" si="181"/>
        <v>-</v>
      </c>
      <c r="CA63" s="16" t="str">
        <f t="shared" ca="1" si="182"/>
        <v>-</v>
      </c>
      <c r="CB63" s="16">
        <f t="shared" ca="1" si="195"/>
        <v>6</v>
      </c>
      <c r="CC63" s="16"/>
      <c r="CD63" s="16">
        <f t="shared" ca="1" si="183"/>
        <v>6</v>
      </c>
      <c r="CE63" s="16" t="str">
        <f t="shared" ca="1" si="196"/>
        <v>-</v>
      </c>
      <c r="CF63" s="16">
        <f t="shared" ca="1" si="197"/>
        <v>6</v>
      </c>
      <c r="DJ63" s="16">
        <f t="shared" ca="1" si="184"/>
        <v>6</v>
      </c>
      <c r="DK63" s="16"/>
      <c r="DL63" s="16">
        <f t="shared" ca="1" si="185"/>
        <v>1</v>
      </c>
      <c r="DM63" s="16" t="str">
        <f t="shared" ca="1" si="186"/>
        <v>6.1</v>
      </c>
      <c r="DN63" s="16" cm="1">
        <f t="array" aca="1" ref="DN63" ca="1">OFFSET(Horarios!$P$3,DJ63-1,0,DL63,1)</f>
        <v>6</v>
      </c>
      <c r="DO63" s="16"/>
      <c r="DP63" s="16">
        <v>6</v>
      </c>
      <c r="DQ63" s="16" t="str">
        <f t="shared" ca="1" si="198"/>
        <v>Sweden</v>
      </c>
    </row>
    <row r="64" spans="1:121" ht="15.95" customHeight="1">
      <c r="A64" s="16" t="str">
        <f ca="1">+Equipos!B33</f>
        <v>Uruguay</v>
      </c>
      <c r="B64" s="16"/>
      <c r="C64" s="16"/>
      <c r="D64" s="16" t="str">
        <f t="shared" si="199"/>
        <v>Visitante</v>
      </c>
      <c r="E64" s="16" t="str">
        <f t="shared" ca="1" si="200"/>
        <v>-</v>
      </c>
      <c r="F64" s="16" t="str">
        <f t="shared" ca="1" si="201"/>
        <v>-</v>
      </c>
      <c r="G64" s="16"/>
      <c r="H64" s="16" t="str">
        <f t="shared" ca="1" si="202"/>
        <v>-</v>
      </c>
      <c r="I64" s="16" t="str">
        <f t="shared" ca="1" si="203"/>
        <v>-</v>
      </c>
      <c r="J64" s="16"/>
      <c r="K64" s="16" t="str">
        <f t="shared" ca="1" si="204"/>
        <v>-</v>
      </c>
      <c r="L64" s="16" t="str">
        <f t="shared" ca="1" si="205"/>
        <v>-</v>
      </c>
      <c r="M64" s="16"/>
      <c r="N64" s="16" t="str">
        <f t="shared" ca="1" si="206"/>
        <v>-</v>
      </c>
      <c r="O64" s="16" t="str">
        <f t="shared" ca="1" si="207"/>
        <v>-</v>
      </c>
      <c r="P64" s="16"/>
      <c r="Q64" s="16" t="str">
        <f t="shared" ca="1" si="208"/>
        <v>-</v>
      </c>
      <c r="R64" s="16" t="str">
        <f t="shared" ca="1" si="209"/>
        <v>-</v>
      </c>
      <c r="S64" s="16"/>
      <c r="T64" s="16" t="str">
        <f t="shared" ca="1" si="210"/>
        <v>-</v>
      </c>
      <c r="U64" s="16" t="str">
        <f t="shared" ca="1" si="211"/>
        <v>-</v>
      </c>
      <c r="V64" s="17"/>
      <c r="W64" s="657"/>
      <c r="X64" s="24">
        <f ca="1">Horarios!C64</f>
        <v>46200.083333333336</v>
      </c>
      <c r="Y64" s="25">
        <f ca="1">Horarios!C64</f>
        <v>46200.083333333336</v>
      </c>
      <c r="Z64" s="26" t="str">
        <f>$Z$8</f>
        <v>R3</v>
      </c>
      <c r="AA64" s="27" t="str">
        <f ca="1">A62</f>
        <v>Cape Verde</v>
      </c>
      <c r="AB64" s="49" t="e" cm="1" vm="31">
        <f t="array" aca="1" ref="AB64" ca="1">Ver_flag_local</f>
        <v>#VALUE!</v>
      </c>
      <c r="AC64" s="50">
        <v>1</v>
      </c>
      <c r="AD64" s="51">
        <v>2</v>
      </c>
      <c r="AE64" s="595" t="e" cm="1" vm="32">
        <f t="array" aca="1" ref="AE64" ca="1">Ver_flag_visit</f>
        <v>#VALUE!</v>
      </c>
      <c r="AF64" s="32" t="str">
        <f ca="1">A63</f>
        <v>Saudi Arabia</v>
      </c>
      <c r="AG64" s="323">
        <f t="shared" si="212"/>
        <v>1</v>
      </c>
      <c r="AH64" s="195">
        <v>65</v>
      </c>
      <c r="AI64" s="181" t="str">
        <f t="shared" si="216"/>
        <v>3H</v>
      </c>
      <c r="AJ64" s="42">
        <v>3</v>
      </c>
      <c r="AK64" s="602" t="e" cm="1" vm="32">
        <f t="array" aca="1" ref="AK64" ca="1">Ver_flag_visit</f>
        <v>#VALUE!</v>
      </c>
      <c r="AL64" s="37" t="str">
        <f ca="1">IFERROR(INDEX($BD$6:$BD$53,MATCH(AI64,$BN$6:$BN$53,0)),"")</f>
        <v>Saudi Arabia</v>
      </c>
      <c r="AM64" s="38">
        <f t="shared" ca="1" si="215"/>
        <v>3</v>
      </c>
      <c r="AN64" s="39">
        <f t="shared" ca="1" si="215"/>
        <v>3</v>
      </c>
      <c r="AO64" s="39">
        <f t="shared" ca="1" si="215"/>
        <v>1</v>
      </c>
      <c r="AP64" s="39">
        <f t="shared" ca="1" si="215"/>
        <v>0</v>
      </c>
      <c r="AQ64" s="39">
        <f t="shared" ca="1" si="215"/>
        <v>2</v>
      </c>
      <c r="AR64" s="39">
        <f t="shared" ca="1" si="215"/>
        <v>2</v>
      </c>
      <c r="AS64" s="39">
        <f t="shared" ca="1" si="215"/>
        <v>9</v>
      </c>
      <c r="AT64" s="43">
        <f t="shared" ca="1" si="215"/>
        <v>-7</v>
      </c>
      <c r="AU64" s="330">
        <f ca="1">INDEX($DL$6:$DL$53,MATCH(AI64,$DP$6:$DP$53,0))</f>
        <v>1</v>
      </c>
      <c r="AV64" s="182" t="str">
        <f ca="1">INDEX($BD$6:$BD$53,MATCH(AI64,$BM$6:$BM$53,0))</f>
        <v>Saudi Arabia</v>
      </c>
      <c r="AW64" s="210"/>
      <c r="AX64" s="171"/>
      <c r="AY64" s="201" t="str">
        <f ca="1">+A63</f>
        <v>Saudi Arabia</v>
      </c>
      <c r="AZ64" s="202"/>
      <c r="BA64" s="176"/>
      <c r="BB64" s="16" t="str">
        <f t="shared" si="187"/>
        <v>3G</v>
      </c>
      <c r="BC64" s="16" t="s">
        <v>6</v>
      </c>
      <c r="BD64" s="16" t="str">
        <f t="shared" ca="1" si="168"/>
        <v>Egypt</v>
      </c>
      <c r="BE64" s="16">
        <f t="shared" ca="1" si="188"/>
        <v>3</v>
      </c>
      <c r="BF64" s="16">
        <f t="shared" ca="1" si="189"/>
        <v>3</v>
      </c>
      <c r="BG64" s="16">
        <f t="shared" ca="1" si="169"/>
        <v>1</v>
      </c>
      <c r="BH64" s="16">
        <f t="shared" ca="1" si="170"/>
        <v>0</v>
      </c>
      <c r="BI64" s="16">
        <f t="shared" ca="1" si="171"/>
        <v>2</v>
      </c>
      <c r="BJ64" s="16">
        <f t="shared" ca="1" si="172"/>
        <v>4</v>
      </c>
      <c r="BK64" s="16">
        <f t="shared" ca="1" si="173"/>
        <v>5</v>
      </c>
      <c r="BL64" s="16">
        <f t="shared" ca="1" si="190"/>
        <v>-1</v>
      </c>
      <c r="BM64" s="16">
        <f t="shared" ca="1" si="191"/>
        <v>3</v>
      </c>
      <c r="BN64" s="16">
        <f t="shared" ca="1" si="192"/>
        <v>4</v>
      </c>
      <c r="BO64" s="16" t="str">
        <f t="shared" si="174"/>
        <v>4G</v>
      </c>
      <c r="BP64" s="16"/>
      <c r="BQ64" s="16"/>
      <c r="BR64" s="16">
        <f t="shared" ca="1" si="175"/>
        <v>3</v>
      </c>
      <c r="BS64" s="16">
        <f t="shared" ca="1" si="193"/>
        <v>3</v>
      </c>
      <c r="BT64" s="16" t="str">
        <f t="shared" ca="1" si="194"/>
        <v>Pos. 3 (6)</v>
      </c>
      <c r="BU64" s="16">
        <f t="shared" ca="1" si="176"/>
        <v>-1</v>
      </c>
      <c r="BV64" s="16">
        <f t="shared" ca="1" si="177"/>
        <v>3</v>
      </c>
      <c r="BW64" s="16" t="str">
        <f t="shared" ca="1" si="178"/>
        <v>Pos. 3 (3)</v>
      </c>
      <c r="BX64" s="16">
        <f t="shared" ca="1" si="179"/>
        <v>4</v>
      </c>
      <c r="BY64" s="16">
        <f t="shared" ca="1" si="180"/>
        <v>3</v>
      </c>
      <c r="BZ64" s="16" t="str">
        <f t="shared" ca="1" si="181"/>
        <v>Pos. 3 (2)</v>
      </c>
      <c r="CA64" s="16">
        <f t="shared" ca="1" si="182"/>
        <v>8</v>
      </c>
      <c r="CB64" s="16">
        <f t="shared" ca="1" si="195"/>
        <v>3</v>
      </c>
      <c r="CC64" s="16"/>
      <c r="CD64" s="16">
        <f t="shared" ca="1" si="183"/>
        <v>4.0030000000000001</v>
      </c>
      <c r="CE64" s="16">
        <f t="shared" ca="1" si="196"/>
        <v>3</v>
      </c>
      <c r="CF64" s="16">
        <f t="shared" ca="1" si="197"/>
        <v>4</v>
      </c>
      <c r="DJ64" s="16">
        <f t="shared" ca="1" si="184"/>
        <v>7</v>
      </c>
      <c r="DK64" s="16"/>
      <c r="DL64" s="16">
        <f t="shared" ca="1" si="185"/>
        <v>1</v>
      </c>
      <c r="DM64" s="16" t="str">
        <f t="shared" ca="1" si="186"/>
        <v>7.1</v>
      </c>
      <c r="DN64" s="16" cm="1">
        <f t="array" aca="1" ref="DN64" ca="1">OFFSET(Horarios!$P$3,DJ64-1,0,DL64,1)</f>
        <v>7</v>
      </c>
      <c r="DO64" s="16"/>
      <c r="DP64" s="16">
        <v>7</v>
      </c>
      <c r="DQ64" s="16" t="str">
        <f t="shared" ca="1" si="198"/>
        <v>Panama</v>
      </c>
    </row>
    <row r="65" spans="1:121" ht="15.95" customHeight="1" thickBot="1">
      <c r="A65" s="16"/>
      <c r="B65" s="16"/>
      <c r="C65" s="16"/>
      <c r="D65" s="16" t="str">
        <f t="shared" si="199"/>
        <v>Visitante</v>
      </c>
      <c r="E65" s="16" t="str">
        <f t="shared" ca="1" si="200"/>
        <v>-</v>
      </c>
      <c r="F65" s="16" t="str">
        <f t="shared" ca="1" si="201"/>
        <v>-</v>
      </c>
      <c r="G65" s="16"/>
      <c r="H65" s="16" t="str">
        <f t="shared" ca="1" si="202"/>
        <v>-</v>
      </c>
      <c r="I65" s="16" t="str">
        <f t="shared" ca="1" si="203"/>
        <v>-</v>
      </c>
      <c r="J65" s="16"/>
      <c r="K65" s="16" t="str">
        <f t="shared" ca="1" si="204"/>
        <v>-</v>
      </c>
      <c r="L65" s="16" t="str">
        <f t="shared" ca="1" si="205"/>
        <v>-</v>
      </c>
      <c r="M65" s="16"/>
      <c r="N65" s="16" t="str">
        <f t="shared" ca="1" si="206"/>
        <v>-</v>
      </c>
      <c r="O65" s="16" t="str">
        <f t="shared" ca="1" si="207"/>
        <v>-</v>
      </c>
      <c r="P65" s="16"/>
      <c r="Q65" s="16" t="str">
        <f t="shared" ca="1" si="208"/>
        <v>-</v>
      </c>
      <c r="R65" s="16" t="str">
        <f t="shared" ca="1" si="209"/>
        <v>-</v>
      </c>
      <c r="S65" s="16"/>
      <c r="T65" s="16" t="str">
        <f t="shared" ca="1" si="210"/>
        <v>-</v>
      </c>
      <c r="U65" s="16" t="str">
        <f t="shared" ca="1" si="211"/>
        <v>-</v>
      </c>
      <c r="V65" s="17"/>
      <c r="W65" s="658"/>
      <c r="X65" s="28">
        <f ca="1">Horarios!C65</f>
        <v>46200.083333333336</v>
      </c>
      <c r="Y65" s="29">
        <f ca="1">Horarios!C65</f>
        <v>46200.083333333336</v>
      </c>
      <c r="Z65" s="30" t="str">
        <f>$Z$8</f>
        <v>R3</v>
      </c>
      <c r="AA65" s="31" t="str">
        <f ca="1">A64</f>
        <v>Uruguay</v>
      </c>
      <c r="AB65" s="52" t="e" cm="1" vm="33">
        <f t="array" aca="1" ref="AB65" ca="1">Ver_flag_local</f>
        <v>#VALUE!</v>
      </c>
      <c r="AC65" s="53">
        <v>1</v>
      </c>
      <c r="AD65" s="54">
        <v>3</v>
      </c>
      <c r="AE65" s="596" t="e" cm="1" vm="30">
        <f t="array" aca="1" ref="AE65" ca="1">Ver_flag_visit</f>
        <v>#VALUE!</v>
      </c>
      <c r="AF65" s="33" t="str">
        <f ca="1">A61</f>
        <v>Spain</v>
      </c>
      <c r="AG65" s="323">
        <f t="shared" si="212"/>
        <v>1</v>
      </c>
      <c r="AH65" s="195">
        <v>66</v>
      </c>
      <c r="AI65" s="181" t="str">
        <f t="shared" si="216"/>
        <v>4H</v>
      </c>
      <c r="AJ65" s="44">
        <v>4</v>
      </c>
      <c r="AK65" s="604" t="e" cm="1" vm="31">
        <f t="array" aca="1" ref="AK65" ca="1">Ver_flag_visit</f>
        <v>#VALUE!</v>
      </c>
      <c r="AL65" s="45" t="str">
        <f ca="1">IFERROR(INDEX($BD$6:$BD$53,MATCH(AI65,$BN$6:$BN$53,0)),"")</f>
        <v>Cape Verde</v>
      </c>
      <c r="AM65" s="46">
        <f t="shared" ca="1" si="215"/>
        <v>0</v>
      </c>
      <c r="AN65" s="47">
        <f t="shared" ca="1" si="215"/>
        <v>3</v>
      </c>
      <c r="AO65" s="47">
        <f t="shared" ca="1" si="215"/>
        <v>0</v>
      </c>
      <c r="AP65" s="47">
        <f t="shared" ca="1" si="215"/>
        <v>0</v>
      </c>
      <c r="AQ65" s="47">
        <f t="shared" ca="1" si="215"/>
        <v>3</v>
      </c>
      <c r="AR65" s="47">
        <f t="shared" ca="1" si="215"/>
        <v>1</v>
      </c>
      <c r="AS65" s="47">
        <f t="shared" ca="1" si="215"/>
        <v>13</v>
      </c>
      <c r="AT65" s="48">
        <f t="shared" ca="1" si="215"/>
        <v>-12</v>
      </c>
      <c r="AU65" s="330">
        <f ca="1">INDEX($DL$6:$DL$53,MATCH(AI65,$DP$6:$DP$53,0))</f>
        <v>1</v>
      </c>
      <c r="AV65" s="182" t="str">
        <f ca="1">INDEX($BD$6:$BD$53,MATCH(AI65,$BM$6:$BM$53,0))</f>
        <v>Cape Verde</v>
      </c>
      <c r="AW65" s="210"/>
      <c r="AX65" s="171"/>
      <c r="AY65" s="205" t="str">
        <f ca="1">+A64</f>
        <v>Uruguay</v>
      </c>
      <c r="AZ65" s="206"/>
      <c r="BA65" s="176"/>
      <c r="BB65" s="16" t="str">
        <f t="shared" si="187"/>
        <v>3H</v>
      </c>
      <c r="BC65" s="16" t="s">
        <v>447</v>
      </c>
      <c r="BD65" s="16" t="str">
        <f t="shared" ca="1" si="168"/>
        <v>Saudi Arabia</v>
      </c>
      <c r="BE65" s="16">
        <f t="shared" ca="1" si="188"/>
        <v>3</v>
      </c>
      <c r="BF65" s="16">
        <f t="shared" ca="1" si="189"/>
        <v>3</v>
      </c>
      <c r="BG65" s="16">
        <f t="shared" ca="1" si="169"/>
        <v>1</v>
      </c>
      <c r="BH65" s="16">
        <f t="shared" ca="1" si="170"/>
        <v>0</v>
      </c>
      <c r="BI65" s="16">
        <f t="shared" ca="1" si="171"/>
        <v>2</v>
      </c>
      <c r="BJ65" s="16">
        <f t="shared" ca="1" si="172"/>
        <v>2</v>
      </c>
      <c r="BK65" s="16">
        <f t="shared" ca="1" si="173"/>
        <v>9</v>
      </c>
      <c r="BL65" s="16">
        <f t="shared" ca="1" si="190"/>
        <v>-7</v>
      </c>
      <c r="BM65" s="16">
        <f t="shared" ca="1" si="191"/>
        <v>8</v>
      </c>
      <c r="BN65" s="16">
        <f t="shared" ca="1" si="192"/>
        <v>8</v>
      </c>
      <c r="BO65" s="16" t="str">
        <f t="shared" si="174"/>
        <v>4H</v>
      </c>
      <c r="BP65" s="16"/>
      <c r="BQ65" s="16"/>
      <c r="BR65" s="16">
        <f t="shared" ca="1" si="175"/>
        <v>3</v>
      </c>
      <c r="BS65" s="16">
        <f t="shared" ca="1" si="193"/>
        <v>3</v>
      </c>
      <c r="BT65" s="16" t="str">
        <f t="shared" ca="1" si="194"/>
        <v>Pos. 3 (6)</v>
      </c>
      <c r="BU65" s="16">
        <f t="shared" ca="1" si="176"/>
        <v>-7</v>
      </c>
      <c r="BV65" s="16">
        <f t="shared" ca="1" si="177"/>
        <v>8</v>
      </c>
      <c r="BW65" s="16" t="str">
        <f t="shared" ca="1" si="178"/>
        <v>-</v>
      </c>
      <c r="BX65" s="16" t="str">
        <f t="shared" ca="1" si="179"/>
        <v>-</v>
      </c>
      <c r="BY65" s="16">
        <f t="shared" ca="1" si="180"/>
        <v>8</v>
      </c>
      <c r="BZ65" s="16" t="str">
        <f t="shared" ca="1" si="181"/>
        <v>-</v>
      </c>
      <c r="CA65" s="16" t="str">
        <f t="shared" ca="1" si="182"/>
        <v>-</v>
      </c>
      <c r="CB65" s="16">
        <f t="shared" ca="1" si="195"/>
        <v>8</v>
      </c>
      <c r="CC65" s="16"/>
      <c r="CD65" s="16">
        <f t="shared" ca="1" si="183"/>
        <v>8</v>
      </c>
      <c r="CE65" s="16" t="str">
        <f t="shared" ca="1" si="196"/>
        <v>-</v>
      </c>
      <c r="CF65" s="16">
        <f t="shared" ca="1" si="197"/>
        <v>8</v>
      </c>
      <c r="DJ65" s="16">
        <f t="shared" ca="1" si="184"/>
        <v>8</v>
      </c>
      <c r="DK65" s="16"/>
      <c r="DL65" s="16">
        <f t="shared" ca="1" si="185"/>
        <v>1</v>
      </c>
      <c r="DM65" s="16" t="str">
        <f t="shared" ca="1" si="186"/>
        <v>8.1</v>
      </c>
      <c r="DN65" s="16" cm="1">
        <f t="array" aca="1" ref="DN65" ca="1">OFFSET(Horarios!$P$3,DJ65-1,0,DL65,1)</f>
        <v>8</v>
      </c>
      <c r="DO65" s="16"/>
      <c r="DP65" s="16">
        <v>8</v>
      </c>
      <c r="DQ65" s="16" t="str">
        <f t="shared" ca="1" si="198"/>
        <v>Saudi Arabia</v>
      </c>
    </row>
    <row r="66" spans="1:121" ht="15.95"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Norway</v>
      </c>
      <c r="BE66" s="16">
        <f t="shared" ca="1" si="188"/>
        <v>3</v>
      </c>
      <c r="BF66" s="16">
        <f t="shared" ca="1" si="189"/>
        <v>3</v>
      </c>
      <c r="BG66" s="16">
        <f t="shared" ca="1" si="169"/>
        <v>1</v>
      </c>
      <c r="BH66" s="16">
        <f t="shared" ca="1" si="170"/>
        <v>0</v>
      </c>
      <c r="BI66" s="16">
        <f t="shared" ca="1" si="171"/>
        <v>2</v>
      </c>
      <c r="BJ66" s="16">
        <f t="shared" ca="1" si="172"/>
        <v>4</v>
      </c>
      <c r="BK66" s="16">
        <f t="shared" ca="1" si="173"/>
        <v>5</v>
      </c>
      <c r="BL66" s="16">
        <f t="shared" ca="1" si="190"/>
        <v>-1</v>
      </c>
      <c r="BM66" s="16">
        <f t="shared" ca="1" si="191"/>
        <v>4</v>
      </c>
      <c r="BN66" s="16">
        <f t="shared" ca="1" si="192"/>
        <v>3</v>
      </c>
      <c r="BO66" s="16" t="str">
        <f t="shared" si="174"/>
        <v>4I</v>
      </c>
      <c r="BP66" s="16"/>
      <c r="BQ66" s="16"/>
      <c r="BR66" s="16">
        <f t="shared" ca="1" si="175"/>
        <v>3</v>
      </c>
      <c r="BS66" s="16">
        <f t="shared" ca="1" si="193"/>
        <v>3</v>
      </c>
      <c r="BT66" s="16" t="str">
        <f t="shared" ca="1" si="194"/>
        <v>Pos. 3 (6)</v>
      </c>
      <c r="BU66" s="16">
        <f t="shared" ca="1" si="176"/>
        <v>-1</v>
      </c>
      <c r="BV66" s="16">
        <f t="shared" ca="1" si="177"/>
        <v>3</v>
      </c>
      <c r="BW66" s="16" t="str">
        <f t="shared" ca="1" si="178"/>
        <v>Pos. 3 (3)</v>
      </c>
      <c r="BX66" s="16">
        <f t="shared" ca="1" si="179"/>
        <v>4</v>
      </c>
      <c r="BY66" s="16">
        <f t="shared" ca="1" si="180"/>
        <v>3</v>
      </c>
      <c r="BZ66" s="16" t="str">
        <f t="shared" ca="1" si="181"/>
        <v>Pos. 3 (2)</v>
      </c>
      <c r="CA66" s="16">
        <f t="shared" ca="1" si="182"/>
        <v>6</v>
      </c>
      <c r="CB66" s="16">
        <f t="shared" ca="1" si="195"/>
        <v>4</v>
      </c>
      <c r="CC66" s="16"/>
      <c r="CD66" s="16">
        <f t="shared" ca="1" si="183"/>
        <v>3.004</v>
      </c>
      <c r="CE66" s="16">
        <f t="shared" ca="1" si="196"/>
        <v>2</v>
      </c>
      <c r="CF66" s="16">
        <f t="shared" ca="1" si="197"/>
        <v>3</v>
      </c>
      <c r="DJ66" s="16">
        <f t="shared" ca="1" si="184"/>
        <v>9</v>
      </c>
      <c r="DK66" s="16"/>
      <c r="DL66" s="16">
        <f t="shared" ca="1" si="185"/>
        <v>1</v>
      </c>
      <c r="DM66" s="16" t="str">
        <f t="shared" ca="1" si="186"/>
        <v>9.1</v>
      </c>
      <c r="DN66" s="16" cm="1">
        <f t="array" aca="1" ref="DN66" ca="1">OFFSET(Horarios!$P$3,DJ66-1,0,DL66,1)</f>
        <v>9</v>
      </c>
      <c r="DO66" s="16"/>
      <c r="DP66" s="16">
        <v>9</v>
      </c>
      <c r="DQ66" s="16" t="str">
        <f t="shared" ca="1" si="198"/>
        <v>South Korea</v>
      </c>
    </row>
    <row r="67" spans="1:121" ht="15.9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Algeria</v>
      </c>
      <c r="BE67" s="16">
        <f t="shared" ca="1" si="188"/>
        <v>1</v>
      </c>
      <c r="BF67" s="16">
        <f t="shared" ca="1" si="189"/>
        <v>3</v>
      </c>
      <c r="BG67" s="16">
        <f t="shared" ca="1" si="169"/>
        <v>0</v>
      </c>
      <c r="BH67" s="16">
        <f t="shared" ca="1" si="170"/>
        <v>1</v>
      </c>
      <c r="BI67" s="16">
        <f t="shared" ca="1" si="171"/>
        <v>2</v>
      </c>
      <c r="BJ67" s="16">
        <f t="shared" ca="1" si="172"/>
        <v>3</v>
      </c>
      <c r="BK67" s="16">
        <f t="shared" ca="1" si="173"/>
        <v>7</v>
      </c>
      <c r="BL67" s="16">
        <f t="shared" ca="1" si="190"/>
        <v>-4</v>
      </c>
      <c r="BM67" s="16">
        <f t="shared" ca="1" si="191"/>
        <v>11</v>
      </c>
      <c r="BN67" s="16">
        <f t="shared" ca="1" si="192"/>
        <v>11</v>
      </c>
      <c r="BO67" s="16" t="str">
        <f t="shared" si="174"/>
        <v>4J</v>
      </c>
      <c r="BP67" s="16"/>
      <c r="BQ67" s="16"/>
      <c r="BR67" s="16">
        <f t="shared" ca="1" si="175"/>
        <v>1</v>
      </c>
      <c r="BS67" s="16">
        <f t="shared" ca="1" si="193"/>
        <v>10</v>
      </c>
      <c r="BT67" s="16" t="str">
        <f t="shared" ca="1" si="194"/>
        <v>Pos. 10 (3)</v>
      </c>
      <c r="BU67" s="16">
        <f t="shared" ca="1" si="176"/>
        <v>-4</v>
      </c>
      <c r="BV67" s="16">
        <f t="shared" ca="1" si="177"/>
        <v>11</v>
      </c>
      <c r="BW67" s="16" t="str">
        <f t="shared" ca="1" si="178"/>
        <v>-</v>
      </c>
      <c r="BX67" s="16" t="str">
        <f t="shared" ca="1" si="179"/>
        <v>-</v>
      </c>
      <c r="BY67" s="16">
        <f t="shared" ca="1" si="180"/>
        <v>11</v>
      </c>
      <c r="BZ67" s="16" t="str">
        <f t="shared" ca="1" si="181"/>
        <v>-</v>
      </c>
      <c r="CA67" s="16" t="str">
        <f t="shared" ca="1" si="182"/>
        <v>-</v>
      </c>
      <c r="CB67" s="16">
        <f t="shared" ca="1" si="195"/>
        <v>11</v>
      </c>
      <c r="CC67" s="16"/>
      <c r="CD67" s="16">
        <f t="shared" ca="1" si="183"/>
        <v>11</v>
      </c>
      <c r="CE67" s="16" t="str">
        <f t="shared" ca="1" si="196"/>
        <v>-</v>
      </c>
      <c r="CF67" s="16">
        <f t="shared" ca="1" si="197"/>
        <v>11</v>
      </c>
      <c r="DJ67" s="16">
        <f t="shared" ca="1" si="184"/>
        <v>10</v>
      </c>
      <c r="DK67" s="16"/>
      <c r="DL67" s="16">
        <f t="shared" ca="1" si="185"/>
        <v>1</v>
      </c>
      <c r="DM67" s="16" t="str">
        <f t="shared" ca="1" si="186"/>
        <v>10.1</v>
      </c>
      <c r="DN67" s="16" cm="1">
        <f t="array" aca="1" ref="DN67" ca="1">OFFSET(Horarios!$P$3,DJ67-1,0,DL67,1)</f>
        <v>10</v>
      </c>
      <c r="DO67" s="16"/>
      <c r="DP67" s="16">
        <v>10</v>
      </c>
      <c r="DQ67" s="16" t="str">
        <f t="shared" ca="1" si="198"/>
        <v>Ivory Coast</v>
      </c>
    </row>
    <row r="68" spans="1:121" ht="15.95" customHeight="1" thickBot="1">
      <c r="A68" s="16" t="s">
        <v>32</v>
      </c>
      <c r="B68" s="16" t="s">
        <v>448</v>
      </c>
      <c r="C68" s="16">
        <f>COUNTIF(Equipos!$C$2:$C$49,WORLDCUP!B68)</f>
        <v>4</v>
      </c>
      <c r="D68" s="16" t="str">
        <f t="shared" ref="D68:D73" si="217">IF(OR(AC68="",AD68=""),"Pendiente",IF(AC68&gt;AD68,"Local",IF(AC68&lt;AD68,"Visitante","Empate")))</f>
        <v>Empate</v>
      </c>
      <c r="E68" s="16" t="str">
        <f t="shared" ref="E68:E73" ca="1" si="218">IF(D68="Pendiente","-",INDEX($BT$6:$BT$53,MATCH($AA68,$BD$6:$BD$53,0)))</f>
        <v>P.1 (2)</v>
      </c>
      <c r="F68" s="16" t="str">
        <f t="shared" ref="F68:F73" ca="1" si="219">IF(D68="Pendiente","-",INDEX($BT$6:$BT$53,MATCH($AF68,$BD$6:$BD$53,0)))</f>
        <v>P.1 (2)</v>
      </c>
      <c r="G68" s="16"/>
      <c r="H68" s="16" t="str">
        <f t="shared" ref="H68:H73" ca="1" si="220">IF(D68="Pendiente","-",INDEX($BZ$6:$BZ$53,MATCH($AA68,$BD$6:$BD$53,0)))</f>
        <v>P.1 (2)</v>
      </c>
      <c r="I68" s="16" t="str">
        <f t="shared" ref="I68:I73" ca="1" si="221">IF(D68="Pendiente","-",INDEX($BZ$6:$BZ$53,MATCH($AF68,$BD$6:$BD$53,0)))</f>
        <v>P.1 (2)</v>
      </c>
      <c r="J68" s="16"/>
      <c r="K68" s="16" t="str">
        <f t="shared" ref="K68:K73" ca="1" si="222">IF(D68="Pendiente","-",INDEX($CE$6:$CE$53,MATCH($AA68,$BD$6:$BD$53,0)))</f>
        <v>P.1 (2)</v>
      </c>
      <c r="L68" s="16" t="str">
        <f t="shared" ref="L68:L73" ca="1" si="223">IF(D68="Pendiente","-",INDEX($CE$6:$CE$53,MATCH($AF68,$BD$6:$BD$53,0)))</f>
        <v>P.1 (2)</v>
      </c>
      <c r="M68" s="16"/>
      <c r="N68" s="16" t="str">
        <f t="shared" ref="N68:N73" ca="1" si="224">IF(D68="Pendiente","-",INDEX($CH$6:$CH$53,MATCH($AA68,$BD$6:$BD$53,0)))</f>
        <v>P.1 (2)</v>
      </c>
      <c r="O68" s="16" t="str">
        <f t="shared" ref="O68:O73" ca="1" si="225">IF(D68="Pendiente","-",INDEX($CH$6:$CH$53,MATCH($AF68,$BD$6:$BD$53,0)))</f>
        <v>P.1 (2)</v>
      </c>
      <c r="P68" s="16"/>
      <c r="Q68" s="16" t="str">
        <f t="shared" ref="Q68:Q73" ca="1" si="226">IF(D68="Pendiente","-",INDEX($CN$6:$CN$53,MATCH($AA68,$BD$6:$BD$53,0)))</f>
        <v>P.1 (2)</v>
      </c>
      <c r="R68" s="16" t="str">
        <f t="shared" ref="R68:R73" ca="1" si="227">IF(D68="Pendiente","-",INDEX($CN$6:$CN$53,MATCH($AF68,$BD$6:$BD$53,0)))</f>
        <v>P.1 (2)</v>
      </c>
      <c r="S68" s="16"/>
      <c r="T68" s="16" t="str">
        <f t="shared" ref="T68:T73" ca="1" si="228">IF(D68="Pendiente","-",INDEX($CS$6:$CS$53,MATCH($AA68,$BD$6:$BD$53,0)))</f>
        <v>P.1 (2)</v>
      </c>
      <c r="U68" s="16" t="str">
        <f t="shared" ref="U68:U73" ca="1" si="229">IF(D68="Pendiente","-",INDEX($CS$6:$CS$53,MATCH($AF68,$BD$6:$BD$53,0)))</f>
        <v>P.1 (2)</v>
      </c>
      <c r="V68" s="17"/>
      <c r="W68" s="663" t="s">
        <v>448</v>
      </c>
      <c r="X68" s="24">
        <f ca="1">Horarios!C68</f>
        <v>46189.875</v>
      </c>
      <c r="Y68" s="25">
        <f ca="1">Horarios!C68</f>
        <v>46189.875</v>
      </c>
      <c r="Z68" s="26" t="str">
        <f>$Z$4</f>
        <v>R1</v>
      </c>
      <c r="AA68" s="27" t="str">
        <f ca="1">A69</f>
        <v>France</v>
      </c>
      <c r="AB68" s="49" t="e" cm="1" vm="34">
        <f t="array" aca="1" ref="AB68" ca="1">Ver_flag_local</f>
        <v>#VALUE!</v>
      </c>
      <c r="AC68" s="50">
        <v>2</v>
      </c>
      <c r="AD68" s="51">
        <v>2</v>
      </c>
      <c r="AE68" s="595" t="e" cm="1" vm="35">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449</v>
      </c>
      <c r="BD68" s="16" t="str">
        <f t="shared" ca="1" si="168"/>
        <v>DR Congo</v>
      </c>
      <c r="BE68" s="16">
        <f t="shared" ca="1" si="188"/>
        <v>1</v>
      </c>
      <c r="BF68" s="16">
        <f t="shared" ca="1" si="189"/>
        <v>3</v>
      </c>
      <c r="BG68" s="16">
        <f t="shared" ca="1" si="169"/>
        <v>0</v>
      </c>
      <c r="BH68" s="16">
        <f t="shared" ca="1" si="170"/>
        <v>1</v>
      </c>
      <c r="BI68" s="16">
        <f t="shared" ca="1" si="171"/>
        <v>2</v>
      </c>
      <c r="BJ68" s="16">
        <f t="shared" ca="1" si="172"/>
        <v>1</v>
      </c>
      <c r="BK68" s="16">
        <f t="shared" ca="1" si="173"/>
        <v>7</v>
      </c>
      <c r="BL68" s="16">
        <f t="shared" ca="1" si="190"/>
        <v>-6</v>
      </c>
      <c r="BM68" s="16">
        <f t="shared" ca="1" si="191"/>
        <v>12</v>
      </c>
      <c r="BN68" s="16">
        <f t="shared" ca="1" si="192"/>
        <v>12</v>
      </c>
      <c r="BO68" s="16" t="str">
        <f t="shared" si="174"/>
        <v>4K</v>
      </c>
      <c r="BP68" s="16"/>
      <c r="BQ68" s="16"/>
      <c r="BR68" s="16">
        <f t="shared" ca="1" si="175"/>
        <v>1</v>
      </c>
      <c r="BS68" s="16">
        <f t="shared" ca="1" si="193"/>
        <v>10</v>
      </c>
      <c r="BT68" s="16" t="str">
        <f t="shared" ca="1" si="194"/>
        <v>Pos. 10 (3)</v>
      </c>
      <c r="BU68" s="16">
        <f t="shared" ca="1" si="176"/>
        <v>-6</v>
      </c>
      <c r="BV68" s="16">
        <f t="shared" ca="1" si="177"/>
        <v>12</v>
      </c>
      <c r="BW68" s="16" t="str">
        <f t="shared" ca="1" si="178"/>
        <v>-</v>
      </c>
      <c r="BX68" s="16" t="str">
        <f t="shared" ca="1" si="179"/>
        <v>-</v>
      </c>
      <c r="BY68" s="16">
        <f t="shared" ca="1" si="180"/>
        <v>12</v>
      </c>
      <c r="BZ68" s="16" t="str">
        <f t="shared" ca="1" si="181"/>
        <v>-</v>
      </c>
      <c r="CA68" s="16" t="str">
        <f t="shared" ca="1" si="182"/>
        <v>-</v>
      </c>
      <c r="CB68" s="16">
        <f t="shared" ca="1" si="195"/>
        <v>12</v>
      </c>
      <c r="CC68" s="16"/>
      <c r="CD68" s="16">
        <f t="shared" ca="1" si="183"/>
        <v>12</v>
      </c>
      <c r="CE68" s="16" t="str">
        <f t="shared" ca="1" si="196"/>
        <v>-</v>
      </c>
      <c r="CF68" s="16">
        <f t="shared" ca="1" si="197"/>
        <v>12</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Algeria</v>
      </c>
    </row>
    <row r="69" spans="1:121" ht="15.95" customHeight="1">
      <c r="A69" s="16" t="str">
        <f ca="1">+Equipos!B34</f>
        <v>France</v>
      </c>
      <c r="B69" s="16"/>
      <c r="C69" s="16"/>
      <c r="D69" s="16" t="str">
        <f t="shared" si="217"/>
        <v>Visitante</v>
      </c>
      <c r="E69" s="16" t="str">
        <f t="shared" ca="1" si="218"/>
        <v>-</v>
      </c>
      <c r="F69" s="16" t="str">
        <f t="shared" ca="1" si="219"/>
        <v>-</v>
      </c>
      <c r="G69" s="16"/>
      <c r="H69" s="16" t="str">
        <f t="shared" ca="1" si="220"/>
        <v>-</v>
      </c>
      <c r="I69" s="16" t="str">
        <f t="shared" ca="1" si="221"/>
        <v>-</v>
      </c>
      <c r="J69" s="16"/>
      <c r="K69" s="16" t="str">
        <f t="shared" ca="1" si="222"/>
        <v>-</v>
      </c>
      <c r="L69" s="16" t="str">
        <f t="shared" ca="1" si="223"/>
        <v>-</v>
      </c>
      <c r="M69" s="16"/>
      <c r="N69" s="16" t="str">
        <f t="shared" ca="1" si="224"/>
        <v>-</v>
      </c>
      <c r="O69" s="16" t="str">
        <f t="shared" ca="1" si="225"/>
        <v>-</v>
      </c>
      <c r="P69" s="16"/>
      <c r="Q69" s="16" t="str">
        <f t="shared" ca="1" si="226"/>
        <v>-</v>
      </c>
      <c r="R69" s="16" t="str">
        <f t="shared" ca="1" si="227"/>
        <v>-</v>
      </c>
      <c r="S69" s="16"/>
      <c r="T69" s="16" t="str">
        <f t="shared" ca="1" si="228"/>
        <v>-</v>
      </c>
      <c r="U69" s="16" t="str">
        <f t="shared" ca="1" si="229"/>
        <v>-</v>
      </c>
      <c r="V69" s="17"/>
      <c r="W69" s="663"/>
      <c r="X69" s="24">
        <f ca="1">Horarios!C69</f>
        <v>46190</v>
      </c>
      <c r="Y69" s="25">
        <f ca="1">Horarios!C69</f>
        <v>46190</v>
      </c>
      <c r="Z69" s="26" t="str">
        <f>$Z$4</f>
        <v>R1</v>
      </c>
      <c r="AA69" s="27" t="str">
        <f ca="1">A71</f>
        <v>Iraq</v>
      </c>
      <c r="AB69" s="49" t="e" cm="1" vm="36">
        <f t="array" aca="1" ref="AB69" ca="1">Ver_flag_local</f>
        <v>#VALUE!</v>
      </c>
      <c r="AC69" s="50">
        <v>0</v>
      </c>
      <c r="AD69" s="51">
        <v>2</v>
      </c>
      <c r="AE69" s="595" t="e" cm="1" vm="37">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247</v>
      </c>
      <c r="BD69" s="16" t="str">
        <f t="shared" ca="1" si="168"/>
        <v>Panama</v>
      </c>
      <c r="BE69" s="16">
        <f t="shared" ca="1" si="188"/>
        <v>3</v>
      </c>
      <c r="BF69" s="16">
        <f t="shared" ca="1" si="189"/>
        <v>3</v>
      </c>
      <c r="BG69" s="16">
        <f t="shared" ca="1" si="169"/>
        <v>1</v>
      </c>
      <c r="BH69" s="16">
        <f t="shared" ca="1" si="170"/>
        <v>0</v>
      </c>
      <c r="BI69" s="16">
        <f t="shared" ca="1" si="171"/>
        <v>2</v>
      </c>
      <c r="BJ69" s="16">
        <f t="shared" ca="1" si="172"/>
        <v>3</v>
      </c>
      <c r="BK69" s="16">
        <f t="shared" ca="1" si="173"/>
        <v>5</v>
      </c>
      <c r="BL69" s="16">
        <f t="shared" ca="1" si="190"/>
        <v>-2</v>
      </c>
      <c r="BM69" s="16">
        <f t="shared" ca="1" si="191"/>
        <v>7</v>
      </c>
      <c r="BN69" s="16">
        <f t="shared" ca="1" si="192"/>
        <v>7</v>
      </c>
      <c r="BO69" s="16" t="str">
        <f t="shared" si="174"/>
        <v>4L</v>
      </c>
      <c r="BP69" s="16"/>
      <c r="BQ69" s="16"/>
      <c r="BR69" s="16">
        <f t="shared" ca="1" si="175"/>
        <v>3</v>
      </c>
      <c r="BS69" s="16">
        <f t="shared" ca="1" si="193"/>
        <v>3</v>
      </c>
      <c r="BT69" s="16" t="str">
        <f t="shared" ca="1" si="194"/>
        <v>Pos. 3 (6)</v>
      </c>
      <c r="BU69" s="16">
        <f t="shared" ca="1" si="176"/>
        <v>-2</v>
      </c>
      <c r="BV69" s="16">
        <f t="shared" ca="1" si="177"/>
        <v>6</v>
      </c>
      <c r="BW69" s="16" t="str">
        <f t="shared" ca="1" si="178"/>
        <v>Pos. 6 (2)</v>
      </c>
      <c r="BX69" s="16">
        <f t="shared" ca="1" si="179"/>
        <v>3</v>
      </c>
      <c r="BY69" s="16">
        <f t="shared" ca="1" si="180"/>
        <v>7</v>
      </c>
      <c r="BZ69" s="16" t="str">
        <f t="shared" ca="1" si="181"/>
        <v>-</v>
      </c>
      <c r="CA69" s="16" t="str">
        <f t="shared" ca="1" si="182"/>
        <v>-</v>
      </c>
      <c r="CB69" s="16">
        <f ca="1">BY69+COUNTIFS(BZ$58:BZ$69,BZ69,CA$58:CA$69,"&gt;"&amp;CA69)</f>
        <v>7</v>
      </c>
      <c r="CC69" s="16"/>
      <c r="CD69" s="16">
        <f t="shared" ca="1" si="183"/>
        <v>7</v>
      </c>
      <c r="CE69" s="16" t="str">
        <f t="shared" ca="1" si="196"/>
        <v>-</v>
      </c>
      <c r="CF69" s="16">
        <f t="shared" ca="1" si="197"/>
        <v>7</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DR Congo</v>
      </c>
    </row>
    <row r="70" spans="1:121" ht="15.95" customHeight="1">
      <c r="A70" s="16" t="str">
        <f ca="1">+Equipos!B35</f>
        <v>Senegal</v>
      </c>
      <c r="B70" s="16"/>
      <c r="C70" s="16"/>
      <c r="D70" s="16" t="str">
        <f t="shared" si="217"/>
        <v>Local</v>
      </c>
      <c r="E70" s="16" t="str">
        <f t="shared" ca="1" si="218"/>
        <v>P.1 (2)</v>
      </c>
      <c r="F70" s="16" t="str">
        <f t="shared" ca="1" si="219"/>
        <v>-</v>
      </c>
      <c r="G70" s="16"/>
      <c r="H70" s="16" t="str">
        <f t="shared" ca="1" si="220"/>
        <v>P.1 (2)</v>
      </c>
      <c r="I70" s="16" t="str">
        <f t="shared" ca="1" si="221"/>
        <v>-</v>
      </c>
      <c r="J70" s="16"/>
      <c r="K70" s="16" t="str">
        <f t="shared" ca="1" si="222"/>
        <v>P.1 (2)</v>
      </c>
      <c r="L70" s="16" t="str">
        <f t="shared" ca="1" si="223"/>
        <v>-</v>
      </c>
      <c r="M70" s="16"/>
      <c r="N70" s="16" t="str">
        <f t="shared" ca="1" si="224"/>
        <v>P.1 (2)</v>
      </c>
      <c r="O70" s="16" t="str">
        <f t="shared" ca="1" si="225"/>
        <v>-</v>
      </c>
      <c r="P70" s="16"/>
      <c r="Q70" s="16" t="str">
        <f t="shared" ca="1" si="226"/>
        <v>P.1 (2)</v>
      </c>
      <c r="R70" s="16" t="str">
        <f t="shared" ca="1" si="227"/>
        <v>-</v>
      </c>
      <c r="S70" s="16"/>
      <c r="T70" s="16" t="str">
        <f t="shared" ca="1" si="228"/>
        <v>P.1 (2)</v>
      </c>
      <c r="U70" s="16" t="str">
        <f t="shared" ca="1" si="229"/>
        <v>-</v>
      </c>
      <c r="V70" s="17"/>
      <c r="W70" s="663"/>
      <c r="X70" s="24">
        <f ca="1">Horarios!C70</f>
        <v>46195.958333333336</v>
      </c>
      <c r="Y70" s="25">
        <f ca="1">Horarios!C70</f>
        <v>46195.958333333336</v>
      </c>
      <c r="Z70" s="26" t="str">
        <f>$Z$6</f>
        <v>R2</v>
      </c>
      <c r="AA70" s="27" t="str">
        <f ca="1">A69</f>
        <v>France</v>
      </c>
      <c r="AB70" s="49" t="e" cm="1" vm="34">
        <f t="array" aca="1" ref="AB70" ca="1">Ver_flag_local</f>
        <v>#VALUE!</v>
      </c>
      <c r="AC70" s="50">
        <v>4</v>
      </c>
      <c r="AD70" s="51">
        <v>0</v>
      </c>
      <c r="AE70" s="595" t="e" cm="1" vm="36">
        <f t="array" aca="1" ref="AE70" ca="1">Ver_flag_visit</f>
        <v>#VALUE!</v>
      </c>
      <c r="AF70" s="32" t="str">
        <f ca="1">A71</f>
        <v>Iraq</v>
      </c>
      <c r="AG70" s="323">
        <f t="shared" si="230"/>
        <v>1</v>
      </c>
      <c r="AH70" s="195">
        <v>42</v>
      </c>
      <c r="AI70" s="181" t="str">
        <f>AJ70&amp;$B$68</f>
        <v>1I</v>
      </c>
      <c r="AJ70" s="40">
        <v>1</v>
      </c>
      <c r="AK70" s="601" t="e" cm="1" vm="35">
        <f t="array" aca="1" ref="AK70" ca="1">Ver_flag_visit</f>
        <v>#VALUE!</v>
      </c>
      <c r="AL70" s="34" t="str">
        <f ca="1">IFERROR(INDEX($BD$6:$BD$53,MATCH(AI70,$BN$6:$BN$53,0)),"")</f>
        <v>Senegal</v>
      </c>
      <c r="AM70" s="35">
        <f t="shared" ref="AM70:AT73" ca="1" si="233">INDEX($BE$6:$BN$53,MATCH($AL70,$BD$6:$BD$53,0),MATCH(AM$5,$BE$5:$BN$5,0))</f>
        <v>7</v>
      </c>
      <c r="AN70" s="36">
        <f t="shared" ca="1" si="233"/>
        <v>3</v>
      </c>
      <c r="AO70" s="36">
        <f t="shared" ca="1" si="233"/>
        <v>2</v>
      </c>
      <c r="AP70" s="36">
        <f t="shared" ca="1" si="233"/>
        <v>1</v>
      </c>
      <c r="AQ70" s="36">
        <f t="shared" ca="1" si="233"/>
        <v>0</v>
      </c>
      <c r="AR70" s="36">
        <f t="shared" ca="1" si="233"/>
        <v>9</v>
      </c>
      <c r="AS70" s="36">
        <f t="shared" ca="1" si="233"/>
        <v>3</v>
      </c>
      <c r="AT70" s="41">
        <f t="shared" ca="1" si="233"/>
        <v>6</v>
      </c>
      <c r="AU70" s="330">
        <f ca="1">INDEX($DL$6:$DL$53,MATCH(AI70,$DP$6:$DP$53,0))</f>
        <v>1</v>
      </c>
      <c r="AV70" s="182" t="str">
        <f ca="1">INDEX($BD$6:$BD$53,MATCH(AI70,$BM$6:$BM$53,0))</f>
        <v>Senegal</v>
      </c>
      <c r="AW70" s="210"/>
      <c r="AX70" s="171"/>
      <c r="AY70" s="201" t="str">
        <f ca="1">+A69</f>
        <v>France</v>
      </c>
      <c r="AZ70" s="202"/>
      <c r="BA70" s="176"/>
      <c r="DN70" s="16"/>
    </row>
    <row r="71" spans="1:121" ht="15.95" customHeight="1">
      <c r="A71" s="16" t="str">
        <f ca="1">+Equipos!B36</f>
        <v>Iraq</v>
      </c>
      <c r="B71" s="16"/>
      <c r="C71" s="16"/>
      <c r="D71" s="16" t="str">
        <f t="shared" si="217"/>
        <v>Visitante</v>
      </c>
      <c r="E71" s="16" t="str">
        <f t="shared" ca="1" si="218"/>
        <v>-</v>
      </c>
      <c r="F71" s="16" t="str">
        <f t="shared" ca="1" si="219"/>
        <v>P.1 (2)</v>
      </c>
      <c r="G71" s="16"/>
      <c r="H71" s="16" t="str">
        <f t="shared" ca="1" si="220"/>
        <v>-</v>
      </c>
      <c r="I71" s="16" t="str">
        <f t="shared" ca="1" si="221"/>
        <v>P.1 (2)</v>
      </c>
      <c r="J71" s="16"/>
      <c r="K71" s="16" t="str">
        <f t="shared" ca="1" si="222"/>
        <v>-</v>
      </c>
      <c r="L71" s="16" t="str">
        <f t="shared" ca="1" si="223"/>
        <v>P.1 (2)</v>
      </c>
      <c r="M71" s="16"/>
      <c r="N71" s="16" t="str">
        <f t="shared" ca="1" si="224"/>
        <v>-</v>
      </c>
      <c r="O71" s="16" t="str">
        <f t="shared" ca="1" si="225"/>
        <v>P.1 (2)</v>
      </c>
      <c r="P71" s="16"/>
      <c r="Q71" s="16" t="str">
        <f t="shared" ca="1" si="226"/>
        <v>-</v>
      </c>
      <c r="R71" s="16" t="str">
        <f t="shared" ca="1" si="227"/>
        <v>P.1 (2)</v>
      </c>
      <c r="S71" s="16"/>
      <c r="T71" s="16" t="str">
        <f t="shared" ca="1" si="228"/>
        <v>-</v>
      </c>
      <c r="U71" s="16" t="str">
        <f t="shared" ca="1" si="229"/>
        <v>P.1 (2)</v>
      </c>
      <c r="V71" s="17"/>
      <c r="W71" s="663"/>
      <c r="X71" s="24">
        <f ca="1">Horarios!C71</f>
        <v>46196.083333333336</v>
      </c>
      <c r="Y71" s="25">
        <f ca="1">Horarios!C71</f>
        <v>46196.083333333336</v>
      </c>
      <c r="Z71" s="26" t="str">
        <f>$Z$6</f>
        <v>R2</v>
      </c>
      <c r="AA71" s="27" t="str">
        <f ca="1">A72</f>
        <v>Norway</v>
      </c>
      <c r="AB71" s="49" t="e" cm="1" vm="37">
        <f t="array" aca="1" ref="AB71" ca="1">Ver_flag_local</f>
        <v>#VALUE!</v>
      </c>
      <c r="AC71" s="50">
        <v>1</v>
      </c>
      <c r="AD71" s="51">
        <v>3</v>
      </c>
      <c r="AE71" s="595" t="e" cm="1" vm="35">
        <f t="array" aca="1" ref="AE71" ca="1">Ver_flag_visit</f>
        <v>#VALUE!</v>
      </c>
      <c r="AF71" s="32" t="str">
        <f ca="1">A70</f>
        <v>Senegal</v>
      </c>
      <c r="AG71" s="323">
        <f t="shared" si="230"/>
        <v>1</v>
      </c>
      <c r="AH71" s="195">
        <v>41</v>
      </c>
      <c r="AI71" s="181" t="str">
        <f t="shared" ref="AI71:AI73" si="234">AJ71&amp;$B$68</f>
        <v>2I</v>
      </c>
      <c r="AJ71" s="42">
        <v>2</v>
      </c>
      <c r="AK71" s="602" t="e" cm="1" vm="34">
        <f t="array" aca="1" ref="AK71" ca="1">Ver_flag_visit</f>
        <v>#VALUE!</v>
      </c>
      <c r="AL71" s="37" t="str">
        <f ca="1">IFERROR(INDEX($BD$6:$BD$53,MATCH(AI71,$BN$6:$BN$53,0)),"")</f>
        <v>France</v>
      </c>
      <c r="AM71" s="38">
        <f t="shared" ca="1" si="233"/>
        <v>7</v>
      </c>
      <c r="AN71" s="39">
        <f t="shared" ca="1" si="233"/>
        <v>3</v>
      </c>
      <c r="AO71" s="39">
        <f t="shared" ca="1" si="233"/>
        <v>2</v>
      </c>
      <c r="AP71" s="39">
        <f t="shared" ca="1" si="233"/>
        <v>1</v>
      </c>
      <c r="AQ71" s="39">
        <f t="shared" ca="1" si="233"/>
        <v>0</v>
      </c>
      <c r="AR71" s="39">
        <f t="shared" ca="1" si="233"/>
        <v>8</v>
      </c>
      <c r="AS71" s="39">
        <f t="shared" ca="1" si="233"/>
        <v>3</v>
      </c>
      <c r="AT71" s="43">
        <f t="shared" ca="1" si="233"/>
        <v>5</v>
      </c>
      <c r="AU71" s="330">
        <f ca="1">INDEX($DL$6:$DL$53,MATCH(AI71,$DP$6:$DP$53,0))</f>
        <v>1</v>
      </c>
      <c r="AV71" s="182" t="str">
        <f ca="1">INDEX($BD$6:$BD$53,MATCH(AI71,$BM$6:$BM$53,0))</f>
        <v>France</v>
      </c>
      <c r="AW71" s="210"/>
      <c r="AX71" s="171"/>
      <c r="AY71" s="203" t="str">
        <f ca="1">+A70</f>
        <v>Senegal</v>
      </c>
      <c r="AZ71" s="204"/>
      <c r="BA71" s="176"/>
      <c r="DN71" s="16"/>
    </row>
    <row r="72" spans="1:121" ht="15.95" customHeight="1">
      <c r="A72" s="16" t="str">
        <f ca="1">+Equipos!B37</f>
        <v>Norway</v>
      </c>
      <c r="B72" s="16"/>
      <c r="C72" s="16"/>
      <c r="D72" s="16" t="str">
        <f t="shared" si="217"/>
        <v>Visitante</v>
      </c>
      <c r="E72" s="16" t="str">
        <f t="shared" ca="1" si="218"/>
        <v>-</v>
      </c>
      <c r="F72" s="16" t="str">
        <f t="shared" ca="1" si="219"/>
        <v>P.1 (2)</v>
      </c>
      <c r="G72" s="16"/>
      <c r="H72" s="16" t="str">
        <f t="shared" ca="1" si="220"/>
        <v>-</v>
      </c>
      <c r="I72" s="16" t="str">
        <f t="shared" ca="1" si="221"/>
        <v>P.1 (2)</v>
      </c>
      <c r="J72" s="16"/>
      <c r="K72" s="16" t="str">
        <f t="shared" ca="1" si="222"/>
        <v>-</v>
      </c>
      <c r="L72" s="16" t="str">
        <f t="shared" ca="1" si="223"/>
        <v>P.1 (2)</v>
      </c>
      <c r="M72" s="16"/>
      <c r="N72" s="16" t="str">
        <f t="shared" ca="1" si="224"/>
        <v>-</v>
      </c>
      <c r="O72" s="16" t="str">
        <f t="shared" ca="1" si="225"/>
        <v>P.1 (2)</v>
      </c>
      <c r="P72" s="16"/>
      <c r="Q72" s="16" t="str">
        <f t="shared" ca="1" si="226"/>
        <v>-</v>
      </c>
      <c r="R72" s="16" t="str">
        <f t="shared" ca="1" si="227"/>
        <v>P.1 (2)</v>
      </c>
      <c r="S72" s="16"/>
      <c r="T72" s="16" t="str">
        <f t="shared" ca="1" si="228"/>
        <v>-</v>
      </c>
      <c r="U72" s="16" t="str">
        <f t="shared" ca="1" si="229"/>
        <v>P.1 (2)</v>
      </c>
      <c r="V72" s="17"/>
      <c r="W72" s="663"/>
      <c r="X72" s="24">
        <f ca="1">Horarios!C72</f>
        <v>46199.875</v>
      </c>
      <c r="Y72" s="25">
        <f ca="1">Horarios!C72</f>
        <v>46199.875</v>
      </c>
      <c r="Z72" s="26" t="str">
        <f>$Z$8</f>
        <v>R3</v>
      </c>
      <c r="AA72" s="27" t="str">
        <f ca="1">A72</f>
        <v>Norway</v>
      </c>
      <c r="AB72" s="49" t="e" cm="1" vm="37">
        <f t="array" aca="1" ref="AB72" ca="1">Ver_flag_local</f>
        <v>#VALUE!</v>
      </c>
      <c r="AC72" s="50">
        <v>1</v>
      </c>
      <c r="AD72" s="51">
        <v>2</v>
      </c>
      <c r="AE72" s="595" t="e" cm="1" vm="34">
        <f t="array" aca="1" ref="AE72" ca="1">Ver_flag_visit</f>
        <v>#VALUE!</v>
      </c>
      <c r="AF72" s="32" t="str">
        <f ca="1">A69</f>
        <v>France</v>
      </c>
      <c r="AG72" s="323">
        <f t="shared" si="230"/>
        <v>1</v>
      </c>
      <c r="AH72" s="195">
        <v>61</v>
      </c>
      <c r="AI72" s="181" t="str">
        <f t="shared" si="234"/>
        <v>3I</v>
      </c>
      <c r="AJ72" s="42">
        <v>3</v>
      </c>
      <c r="AK72" s="602" t="e" cm="1" vm="37">
        <f t="array" aca="1" ref="AK72" ca="1">Ver_flag_visit</f>
        <v>#VALUE!</v>
      </c>
      <c r="AL72" s="37" t="str">
        <f ca="1">IFERROR(INDEX($BD$6:$BD$53,MATCH(AI72,$BN$6:$BN$53,0)),"")</f>
        <v>Norway</v>
      </c>
      <c r="AM72" s="38">
        <f t="shared" ca="1" si="233"/>
        <v>3</v>
      </c>
      <c r="AN72" s="39">
        <f t="shared" ca="1" si="233"/>
        <v>3</v>
      </c>
      <c r="AO72" s="39">
        <f t="shared" ca="1" si="233"/>
        <v>1</v>
      </c>
      <c r="AP72" s="39">
        <f t="shared" ca="1" si="233"/>
        <v>0</v>
      </c>
      <c r="AQ72" s="39">
        <f t="shared" ca="1" si="233"/>
        <v>2</v>
      </c>
      <c r="AR72" s="39">
        <f t="shared" ca="1" si="233"/>
        <v>4</v>
      </c>
      <c r="AS72" s="39">
        <f t="shared" ca="1" si="233"/>
        <v>5</v>
      </c>
      <c r="AT72" s="43">
        <f t="shared" ca="1" si="233"/>
        <v>-1</v>
      </c>
      <c r="AU72" s="330">
        <f ca="1">INDEX($DL$6:$DL$53,MATCH(AI72,$DP$6:$DP$53,0))</f>
        <v>1</v>
      </c>
      <c r="AV72" s="182" t="str">
        <f ca="1">INDEX($BD$6:$BD$53,MATCH(AI72,$BM$6:$BM$53,0))</f>
        <v>Norway</v>
      </c>
      <c r="AW72" s="210"/>
      <c r="AX72" s="171"/>
      <c r="AY72" s="201" t="str">
        <f ca="1">+A71</f>
        <v>Iraq</v>
      </c>
      <c r="AZ72" s="202"/>
      <c r="BA72" s="176"/>
      <c r="DN72" s="16"/>
    </row>
    <row r="73" spans="1:121" ht="15.95" customHeight="1" thickBot="1">
      <c r="A73" s="16"/>
      <c r="B73" s="16"/>
      <c r="C73" s="16"/>
      <c r="D73" s="16" t="str">
        <f t="shared" si="217"/>
        <v>Local</v>
      </c>
      <c r="E73" s="16" t="str">
        <f t="shared" ca="1" si="218"/>
        <v>P.1 (2)</v>
      </c>
      <c r="F73" s="16" t="str">
        <f t="shared" ca="1" si="219"/>
        <v>-</v>
      </c>
      <c r="G73" s="16"/>
      <c r="H73" s="16" t="str">
        <f t="shared" ca="1" si="220"/>
        <v>P.1 (2)</v>
      </c>
      <c r="I73" s="16" t="str">
        <f t="shared" ca="1" si="221"/>
        <v>-</v>
      </c>
      <c r="J73" s="16"/>
      <c r="K73" s="16" t="str">
        <f t="shared" ca="1" si="222"/>
        <v>P.1 (2)</v>
      </c>
      <c r="L73" s="16" t="str">
        <f t="shared" ca="1" si="223"/>
        <v>-</v>
      </c>
      <c r="M73" s="16"/>
      <c r="N73" s="16" t="str">
        <f t="shared" ca="1" si="224"/>
        <v>P.1 (2)</v>
      </c>
      <c r="O73" s="16" t="str">
        <f t="shared" ca="1" si="225"/>
        <v>-</v>
      </c>
      <c r="P73" s="16"/>
      <c r="Q73" s="16" t="str">
        <f t="shared" ca="1" si="226"/>
        <v>P.1 (2)</v>
      </c>
      <c r="R73" s="16" t="str">
        <f t="shared" ca="1" si="227"/>
        <v>-</v>
      </c>
      <c r="S73" s="16"/>
      <c r="T73" s="16" t="str">
        <f t="shared" ca="1" si="228"/>
        <v>P.1 (2)</v>
      </c>
      <c r="U73" s="16" t="str">
        <f t="shared" ca="1" si="229"/>
        <v>-</v>
      </c>
      <c r="V73" s="17"/>
      <c r="W73" s="664"/>
      <c r="X73" s="28">
        <f ca="1">Horarios!C73</f>
        <v>46199.875</v>
      </c>
      <c r="Y73" s="29">
        <f ca="1">Horarios!C73</f>
        <v>46199.875</v>
      </c>
      <c r="Z73" s="30" t="str">
        <f>$Z$8</f>
        <v>R3</v>
      </c>
      <c r="AA73" s="31" t="str">
        <f ca="1">A70</f>
        <v>Senegal</v>
      </c>
      <c r="AB73" s="52" t="e" cm="1" vm="35">
        <f t="array" aca="1" ref="AB73" ca="1">Ver_flag_local</f>
        <v>#VALUE!</v>
      </c>
      <c r="AC73" s="53">
        <v>4</v>
      </c>
      <c r="AD73" s="54">
        <v>0</v>
      </c>
      <c r="AE73" s="596" t="e" cm="1" vm="36">
        <f t="array" aca="1" ref="AE73" ca="1">Ver_flag_visit</f>
        <v>#VALUE!</v>
      </c>
      <c r="AF73" s="33" t="str">
        <f ca="1">A71</f>
        <v>Iraq</v>
      </c>
      <c r="AG73" s="323">
        <f t="shared" si="230"/>
        <v>1</v>
      </c>
      <c r="AH73" s="195">
        <v>62</v>
      </c>
      <c r="AI73" s="181" t="str">
        <f t="shared" si="234"/>
        <v>4I</v>
      </c>
      <c r="AJ73" s="44">
        <v>4</v>
      </c>
      <c r="AK73" s="604" t="e" cm="1" vm="36">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0</v>
      </c>
      <c r="AS73" s="47">
        <f t="shared" ca="1" si="233"/>
        <v>10</v>
      </c>
      <c r="AT73" s="48">
        <f t="shared" ca="1" si="233"/>
        <v>-10</v>
      </c>
      <c r="AU73" s="330">
        <f ca="1">INDEX($DL$6:$DL$53,MATCH(AI73,$DP$6:$DP$53,0))</f>
        <v>1</v>
      </c>
      <c r="AV73" s="182" t="str">
        <f ca="1">INDEX($BD$6:$BD$53,MATCH(AI73,$BM$6:$BM$53,0))</f>
        <v>Iraq</v>
      </c>
      <c r="AW73" s="210"/>
      <c r="AX73" s="171"/>
      <c r="AY73" s="205" t="str">
        <f ca="1">+A72</f>
        <v>Norway</v>
      </c>
      <c r="AZ73" s="206"/>
      <c r="BA73" s="176"/>
      <c r="DN73" s="16"/>
    </row>
    <row r="74" spans="1:121" ht="15.95"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5" customHeight="1" thickBot="1">
      <c r="A76" s="16" t="s">
        <v>32</v>
      </c>
      <c r="B76" s="16" t="s">
        <v>5</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P.3 (2)</v>
      </c>
      <c r="G76" s="16"/>
      <c r="H76" s="16" t="str">
        <f t="shared" ref="H76:H81" ca="1" si="238">IF(D76="Pendiente","-",INDEX($BZ$6:$BZ$53,MATCH($AA76,$BD$6:$BD$53,0)))</f>
        <v>-</v>
      </c>
      <c r="I76" s="16" t="str">
        <f t="shared" ref="I76:I81" ca="1" si="239">IF(D76="Pendiente","-",INDEX($BZ$6:$BZ$53,MATCH($AF76,$BD$6:$BD$53,0)))</f>
        <v>P.3 (2)</v>
      </c>
      <c r="J76" s="16"/>
      <c r="K76" s="16" t="str">
        <f t="shared" ref="K76:K81" ca="1" si="240">IF(D76="Pendiente","-",INDEX($CE$6:$CE$53,MATCH($AA76,$BD$6:$BD$53,0)))</f>
        <v>-</v>
      </c>
      <c r="L76" s="16" t="str">
        <f t="shared" ref="L76:L81" ca="1" si="241">IF(D76="Pendiente","-",INDEX($CE$6:$CE$53,MATCH($AF76,$BD$6:$BD$53,0)))</f>
        <v>P.3 (2)</v>
      </c>
      <c r="M76" s="16"/>
      <c r="N76" s="16" t="str">
        <f t="shared" ref="N76:N81" ca="1" si="242">IF(D76="Pendiente","-",INDEX($CH$6:$CH$53,MATCH($AA76,$BD$6:$BD$53,0)))</f>
        <v>-</v>
      </c>
      <c r="O76" s="16" t="str">
        <f t="shared" ref="O76:O81" ca="1" si="243">IF(D76="Pendiente","-",INDEX($CH$6:$CH$53,MATCH($AF76,$BD$6:$BD$53,0)))</f>
        <v>P.3 (2)</v>
      </c>
      <c r="P76" s="16"/>
      <c r="Q76" s="16" t="str">
        <f t="shared" ref="Q76:Q81" ca="1" si="244">IF(D76="Pendiente","-",INDEX($CN$6:$CN$53,MATCH($AA76,$BD$6:$BD$53,0)))</f>
        <v>-</v>
      </c>
      <c r="R76" s="16" t="str">
        <f t="shared" ref="R76:R81" ca="1" si="245">IF(D76="Pendiente","-",INDEX($CN$6:$CN$53,MATCH($AF76,$BD$6:$BD$53,0)))</f>
        <v>P.3 (2)</v>
      </c>
      <c r="S76" s="16"/>
      <c r="T76" s="16" t="str">
        <f t="shared" ref="T76:T81" ca="1" si="246">IF(D76="Pendiente","-",INDEX($CS$6:$CS$53,MATCH($AA76,$BD$6:$BD$53,0)))</f>
        <v>-</v>
      </c>
      <c r="U76" s="16" t="str">
        <f t="shared" ref="U76:U81" ca="1" si="247">IF(D76="Pendiente","-",INDEX($CS$6:$CS$53,MATCH($AF76,$BD$6:$BD$53,0)))</f>
        <v>P.3 (2)</v>
      </c>
      <c r="V76" s="17"/>
      <c r="W76" s="659" t="s">
        <v>5</v>
      </c>
      <c r="X76" s="24">
        <f ca="1">Horarios!C76</f>
        <v>46190.125</v>
      </c>
      <c r="Y76" s="25">
        <f ca="1">Horarios!C76</f>
        <v>46190.125</v>
      </c>
      <c r="Z76" s="26" t="str">
        <f>$Z$4</f>
        <v>R1</v>
      </c>
      <c r="AA76" s="27" t="str">
        <f ca="1">A77</f>
        <v>Argentina</v>
      </c>
      <c r="AB76" s="49" t="e" cm="1" vm="38">
        <f t="array" aca="1" ref="AB76" ca="1">Ver_flag_local</f>
        <v>#VALUE!</v>
      </c>
      <c r="AC76" s="50">
        <v>3</v>
      </c>
      <c r="AD76" s="51">
        <v>1</v>
      </c>
      <c r="AE76" s="595" t="e" cm="1" vm="39">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5" customHeight="1">
      <c r="A77" s="16" t="str">
        <f ca="1">+Equipos!B38</f>
        <v>Argentina</v>
      </c>
      <c r="B77" s="16"/>
      <c r="C77" s="16"/>
      <c r="D77" s="16" t="str">
        <f t="shared" si="235"/>
        <v>Local</v>
      </c>
      <c r="E77" s="16" t="str">
        <f t="shared" ca="1" si="236"/>
        <v>-</v>
      </c>
      <c r="F77" s="16" t="str">
        <f t="shared" ca="1" si="237"/>
        <v>P.3 (2)</v>
      </c>
      <c r="G77" s="16"/>
      <c r="H77" s="16" t="str">
        <f t="shared" ca="1" si="238"/>
        <v>-</v>
      </c>
      <c r="I77" s="16" t="str">
        <f t="shared" ca="1" si="239"/>
        <v>P.3 (2)</v>
      </c>
      <c r="J77" s="16"/>
      <c r="K77" s="16" t="str">
        <f t="shared" ca="1" si="240"/>
        <v>-</v>
      </c>
      <c r="L77" s="16" t="str">
        <f t="shared" ca="1" si="241"/>
        <v>P.3 (2)</v>
      </c>
      <c r="M77" s="16"/>
      <c r="N77" s="16" t="str">
        <f t="shared" ca="1" si="242"/>
        <v>-</v>
      </c>
      <c r="O77" s="16" t="str">
        <f t="shared" ca="1" si="243"/>
        <v>P.3 (2)</v>
      </c>
      <c r="P77" s="16"/>
      <c r="Q77" s="16" t="str">
        <f t="shared" ca="1" si="244"/>
        <v>-</v>
      </c>
      <c r="R77" s="16" t="str">
        <f t="shared" ca="1" si="245"/>
        <v>P.3 (2)</v>
      </c>
      <c r="S77" s="16"/>
      <c r="T77" s="16" t="str">
        <f t="shared" ca="1" si="246"/>
        <v>-</v>
      </c>
      <c r="U77" s="16" t="str">
        <f t="shared" ca="1" si="247"/>
        <v>P.3 (2)</v>
      </c>
      <c r="V77" s="17"/>
      <c r="W77" s="659"/>
      <c r="X77" s="24">
        <f ca="1">Horarios!C77</f>
        <v>46190.25</v>
      </c>
      <c r="Y77" s="25">
        <f ca="1">Horarios!C77</f>
        <v>46190.25</v>
      </c>
      <c r="Z77" s="26" t="str">
        <f>$Z$4</f>
        <v>R1</v>
      </c>
      <c r="AA77" s="27" t="str">
        <f ca="1">A79</f>
        <v>Austria</v>
      </c>
      <c r="AB77" s="49" t="e" cm="1" vm="40">
        <f t="array" aca="1" ref="AB77" ca="1">Ver_flag_local</f>
        <v>#VALUE!</v>
      </c>
      <c r="AC77" s="50">
        <v>3</v>
      </c>
      <c r="AD77" s="51">
        <v>0</v>
      </c>
      <c r="AE77" s="595" t="e" cm="1" vm="41">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5" customHeight="1">
      <c r="A78" s="16" t="str">
        <f ca="1">+Equipos!B39</f>
        <v>Algeria</v>
      </c>
      <c r="B78" s="16"/>
      <c r="C78" s="16"/>
      <c r="D78" s="16" t="str">
        <f t="shared" si="235"/>
        <v>Local</v>
      </c>
      <c r="E78" s="16" t="str">
        <f t="shared" ca="1" si="236"/>
        <v>-</v>
      </c>
      <c r="F78" s="16" t="str">
        <f t="shared" ca="1" si="237"/>
        <v>-</v>
      </c>
      <c r="G78" s="16"/>
      <c r="H78" s="16" t="str">
        <f t="shared" ca="1" si="238"/>
        <v>-</v>
      </c>
      <c r="I78" s="16" t="str">
        <f t="shared" ca="1" si="239"/>
        <v>-</v>
      </c>
      <c r="J78" s="16"/>
      <c r="K78" s="16" t="str">
        <f t="shared" ca="1" si="240"/>
        <v>-</v>
      </c>
      <c r="L78" s="16" t="str">
        <f t="shared" ca="1" si="241"/>
        <v>-</v>
      </c>
      <c r="M78" s="16"/>
      <c r="N78" s="16" t="str">
        <f t="shared" ca="1" si="242"/>
        <v>-</v>
      </c>
      <c r="O78" s="16" t="str">
        <f t="shared" ca="1" si="243"/>
        <v>-</v>
      </c>
      <c r="P78" s="16"/>
      <c r="Q78" s="16" t="str">
        <f t="shared" ca="1" si="244"/>
        <v>-</v>
      </c>
      <c r="R78" s="16" t="str">
        <f t="shared" ca="1" si="245"/>
        <v>-</v>
      </c>
      <c r="S78" s="16"/>
      <c r="T78" s="16" t="str">
        <f t="shared" ca="1" si="246"/>
        <v>-</v>
      </c>
      <c r="U78" s="16" t="str">
        <f t="shared" ca="1" si="247"/>
        <v>-</v>
      </c>
      <c r="V78" s="17"/>
      <c r="W78" s="659"/>
      <c r="X78" s="24">
        <f ca="1">Horarios!C78</f>
        <v>46195.791666666664</v>
      </c>
      <c r="Y78" s="25">
        <f ca="1">Horarios!C78</f>
        <v>46195.791666666664</v>
      </c>
      <c r="Z78" s="26" t="str">
        <f>$Z$6</f>
        <v>R2</v>
      </c>
      <c r="AA78" s="27" t="str">
        <f ca="1">A77</f>
        <v>Argentina</v>
      </c>
      <c r="AB78" s="49" t="e" cm="1" vm="38">
        <f t="array" aca="1" ref="AB78" ca="1">Ver_flag_local</f>
        <v>#VALUE!</v>
      </c>
      <c r="AC78" s="50">
        <v>2</v>
      </c>
      <c r="AD78" s="51">
        <v>1</v>
      </c>
      <c r="AE78" s="595" t="e" cm="1" vm="40">
        <f t="array" aca="1" ref="AE78" ca="1">Ver_flag_visit</f>
        <v>#VALUE!</v>
      </c>
      <c r="AF78" s="32" t="str">
        <f ca="1">A79</f>
        <v>Austria</v>
      </c>
      <c r="AG78" s="323">
        <f t="shared" si="248"/>
        <v>1</v>
      </c>
      <c r="AH78" s="195">
        <v>43</v>
      </c>
      <c r="AI78" s="181" t="str">
        <f>AJ78&amp;$B$76</f>
        <v>1J</v>
      </c>
      <c r="AJ78" s="40">
        <v>1</v>
      </c>
      <c r="AK78" s="601" t="e" cm="1" vm="38">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8</v>
      </c>
      <c r="AS78" s="36">
        <f t="shared" ca="1" si="251"/>
        <v>2</v>
      </c>
      <c r="AT78" s="41">
        <f t="shared" ca="1" si="251"/>
        <v>6</v>
      </c>
      <c r="AU78" s="330">
        <f ca="1">INDEX($DL$6:$DL$53,MATCH(AI78,$DP$6:$DP$53,0))</f>
        <v>1</v>
      </c>
      <c r="AV78" s="182" t="str">
        <f ca="1">INDEX($BD$6:$BD$53,MATCH(AI78,$BM$6:$BM$53,0))</f>
        <v>Argentina</v>
      </c>
      <c r="AW78" s="210"/>
      <c r="AX78" s="171"/>
      <c r="AY78" s="201" t="str">
        <f ca="1">+A77</f>
        <v>Argentina</v>
      </c>
      <c r="AZ78" s="202"/>
      <c r="BA78" s="176"/>
      <c r="DN78" s="16"/>
    </row>
    <row r="79" spans="1:121" ht="15.95" customHeight="1">
      <c r="A79" s="16" t="str">
        <f ca="1">+Equipos!B40</f>
        <v>Austria</v>
      </c>
      <c r="B79" s="16"/>
      <c r="C79" s="16"/>
      <c r="D79" s="16" t="str">
        <f t="shared" si="235"/>
        <v>Empate</v>
      </c>
      <c r="E79" s="16" t="str">
        <f t="shared" ca="1" si="236"/>
        <v>P.3 (2)</v>
      </c>
      <c r="F79" s="16" t="str">
        <f t="shared" ca="1" si="237"/>
        <v>P.3 (2)</v>
      </c>
      <c r="G79" s="16"/>
      <c r="H79" s="16" t="str">
        <f t="shared" ca="1" si="238"/>
        <v>P.3 (2)</v>
      </c>
      <c r="I79" s="16" t="str">
        <f t="shared" ca="1" si="239"/>
        <v>P.3 (2)</v>
      </c>
      <c r="J79" s="16"/>
      <c r="K79" s="16" t="str">
        <f t="shared" ca="1" si="240"/>
        <v>P.3 (2)</v>
      </c>
      <c r="L79" s="16" t="str">
        <f t="shared" ca="1" si="241"/>
        <v>P.3 (2)</v>
      </c>
      <c r="M79" s="16"/>
      <c r="N79" s="16" t="str">
        <f t="shared" ca="1" si="242"/>
        <v>P.3 (2)</v>
      </c>
      <c r="O79" s="16" t="str">
        <f t="shared" ca="1" si="243"/>
        <v>P.3 (2)</v>
      </c>
      <c r="P79" s="16"/>
      <c r="Q79" s="16" t="str">
        <f t="shared" ca="1" si="244"/>
        <v>P.3 (2)</v>
      </c>
      <c r="R79" s="16" t="str">
        <f t="shared" ca="1" si="245"/>
        <v>P.3 (2)</v>
      </c>
      <c r="S79" s="16"/>
      <c r="T79" s="16" t="str">
        <f t="shared" ca="1" si="246"/>
        <v>P.3 (2)</v>
      </c>
      <c r="U79" s="16" t="str">
        <f t="shared" ca="1" si="247"/>
        <v>P.3 (2)</v>
      </c>
      <c r="V79" s="17"/>
      <c r="W79" s="659"/>
      <c r="X79" s="24">
        <f ca="1">Horarios!C79</f>
        <v>46196.208333333336</v>
      </c>
      <c r="Y79" s="25">
        <f ca="1">Horarios!C79</f>
        <v>46196.208333333336</v>
      </c>
      <c r="Z79" s="26" t="str">
        <f>$Z$6</f>
        <v>R2</v>
      </c>
      <c r="AA79" s="27" t="str">
        <f ca="1">A80</f>
        <v>Jordan</v>
      </c>
      <c r="AB79" s="49" t="e" cm="1" vm="41">
        <f t="array" aca="1" ref="AB79" ca="1">Ver_flag_local</f>
        <v>#VALUE!</v>
      </c>
      <c r="AC79" s="50">
        <v>2</v>
      </c>
      <c r="AD79" s="51">
        <v>2</v>
      </c>
      <c r="AE79" s="595" t="e" cm="1" vm="39">
        <f t="array" aca="1" ref="AE79" ca="1">Ver_flag_visit</f>
        <v>#VALUE!</v>
      </c>
      <c r="AF79" s="32" t="str">
        <f ca="1">A78</f>
        <v>Algeria</v>
      </c>
      <c r="AG79" s="323">
        <f t="shared" si="248"/>
        <v>1</v>
      </c>
      <c r="AH79" s="195">
        <v>44</v>
      </c>
      <c r="AI79" s="181" t="str">
        <f t="shared" ref="AI79:AI81" si="252">AJ79&amp;$B$76</f>
        <v>2J</v>
      </c>
      <c r="AJ79" s="42">
        <v>2</v>
      </c>
      <c r="AK79" s="602" t="e" cm="1" vm="40">
        <f t="array" aca="1" ref="AK79" ca="1">Ver_flag_visit</f>
        <v>#VALUE!</v>
      </c>
      <c r="AL79" s="37" t="str">
        <f ca="1">IFERROR(INDEX($BD$6:$BD$53,MATCH(AI79,$BN$6:$BN$53,0)),"")</f>
        <v>Austria</v>
      </c>
      <c r="AM79" s="38">
        <f t="shared" ca="1" si="251"/>
        <v>6</v>
      </c>
      <c r="AN79" s="39">
        <f t="shared" ca="1" si="251"/>
        <v>3</v>
      </c>
      <c r="AO79" s="39">
        <f t="shared" ca="1" si="251"/>
        <v>2</v>
      </c>
      <c r="AP79" s="39">
        <f t="shared" ca="1" si="251"/>
        <v>0</v>
      </c>
      <c r="AQ79" s="39">
        <f t="shared" ca="1" si="251"/>
        <v>1</v>
      </c>
      <c r="AR79" s="39">
        <f t="shared" ca="1" si="251"/>
        <v>6</v>
      </c>
      <c r="AS79" s="39">
        <f t="shared" ca="1" si="251"/>
        <v>2</v>
      </c>
      <c r="AT79" s="43">
        <f t="shared" ca="1" si="251"/>
        <v>4</v>
      </c>
      <c r="AU79" s="330">
        <f ca="1">INDEX($DL$6:$DL$53,MATCH(AI79,$DP$6:$DP$53,0))</f>
        <v>1</v>
      </c>
      <c r="AV79" s="182" t="str">
        <f ca="1">INDEX($BD$6:$BD$53,MATCH(AI79,$BM$6:$BM$53,0))</f>
        <v>Austria</v>
      </c>
      <c r="AW79" s="210"/>
      <c r="AX79" s="171"/>
      <c r="AY79" s="203" t="str">
        <f ca="1">+A78</f>
        <v>Algeria</v>
      </c>
      <c r="AZ79" s="204"/>
      <c r="BA79" s="176"/>
      <c r="DN79" s="16"/>
    </row>
    <row r="80" spans="1:121" ht="15.95" customHeight="1">
      <c r="A80" s="16" t="str">
        <f ca="1">+Equipos!B41</f>
        <v>Jordan</v>
      </c>
      <c r="B80" s="16"/>
      <c r="C80" s="16"/>
      <c r="D80" s="16" t="str">
        <f t="shared" si="235"/>
        <v>Visitante</v>
      </c>
      <c r="E80" s="16" t="str">
        <f t="shared" ca="1" si="236"/>
        <v>P.3 (2)</v>
      </c>
      <c r="F80" s="16" t="str">
        <f t="shared" ca="1" si="237"/>
        <v>-</v>
      </c>
      <c r="G80" s="16"/>
      <c r="H80" s="16" t="str">
        <f t="shared" ca="1" si="238"/>
        <v>P.3 (2)</v>
      </c>
      <c r="I80" s="16" t="str">
        <f t="shared" ca="1" si="239"/>
        <v>-</v>
      </c>
      <c r="J80" s="16"/>
      <c r="K80" s="16" t="str">
        <f t="shared" ca="1" si="240"/>
        <v>P.3 (2)</v>
      </c>
      <c r="L80" s="16" t="str">
        <f t="shared" ca="1" si="241"/>
        <v>-</v>
      </c>
      <c r="M80" s="16"/>
      <c r="N80" s="16" t="str">
        <f t="shared" ca="1" si="242"/>
        <v>P.3 (2)</v>
      </c>
      <c r="O80" s="16" t="str">
        <f t="shared" ca="1" si="243"/>
        <v>-</v>
      </c>
      <c r="P80" s="16"/>
      <c r="Q80" s="16" t="str">
        <f t="shared" ca="1" si="244"/>
        <v>P.3 (2)</v>
      </c>
      <c r="R80" s="16" t="str">
        <f t="shared" ca="1" si="245"/>
        <v>-</v>
      </c>
      <c r="S80" s="16"/>
      <c r="T80" s="16" t="str">
        <f t="shared" ca="1" si="246"/>
        <v>P.3 (2)</v>
      </c>
      <c r="U80" s="16" t="str">
        <f t="shared" ca="1" si="247"/>
        <v>-</v>
      </c>
      <c r="V80" s="17"/>
      <c r="W80" s="659"/>
      <c r="X80" s="24">
        <f ca="1">Horarios!C80</f>
        <v>46201.166666666664</v>
      </c>
      <c r="Y80" s="25">
        <f ca="1">Horarios!C80</f>
        <v>46201.166666666664</v>
      </c>
      <c r="Z80" s="26" t="str">
        <f>$Z$8</f>
        <v>R3</v>
      </c>
      <c r="AA80" s="27" t="str">
        <f ca="1">A78</f>
        <v>Algeria</v>
      </c>
      <c r="AB80" s="49" t="e" cm="1" vm="39">
        <f t="array" aca="1" ref="AB80" ca="1">Ver_flag_local</f>
        <v>#VALUE!</v>
      </c>
      <c r="AC80" s="50">
        <v>0</v>
      </c>
      <c r="AD80" s="51">
        <v>2</v>
      </c>
      <c r="AE80" s="595" t="e" cm="1" vm="40">
        <f t="array" aca="1" ref="AE80" ca="1">Ver_flag_visit</f>
        <v>#VALUE!</v>
      </c>
      <c r="AF80" s="32" t="str">
        <f ca="1">A79</f>
        <v>Austria</v>
      </c>
      <c r="AG80" s="323">
        <f t="shared" si="248"/>
        <v>1</v>
      </c>
      <c r="AH80" s="195">
        <v>69</v>
      </c>
      <c r="AI80" s="181" t="str">
        <f t="shared" si="252"/>
        <v>3J</v>
      </c>
      <c r="AJ80" s="42">
        <v>3</v>
      </c>
      <c r="AK80" s="602" t="e" cm="1" vm="39">
        <f t="array" aca="1" ref="AK80" ca="1">Ver_flag_visit</f>
        <v>#VALUE!</v>
      </c>
      <c r="AL80" s="37" t="str">
        <f ca="1">IFERROR(INDEX($BD$6:$BD$53,MATCH(AI80,$BN$6:$BN$53,0)),"")</f>
        <v>Algeria</v>
      </c>
      <c r="AM80" s="38">
        <f t="shared" ca="1" si="251"/>
        <v>1</v>
      </c>
      <c r="AN80" s="39">
        <f t="shared" ca="1" si="251"/>
        <v>3</v>
      </c>
      <c r="AO80" s="39">
        <f t="shared" ca="1" si="251"/>
        <v>0</v>
      </c>
      <c r="AP80" s="39">
        <f t="shared" ca="1" si="251"/>
        <v>1</v>
      </c>
      <c r="AQ80" s="39">
        <f t="shared" ca="1" si="251"/>
        <v>2</v>
      </c>
      <c r="AR80" s="39">
        <f t="shared" ca="1" si="251"/>
        <v>3</v>
      </c>
      <c r="AS80" s="39">
        <f t="shared" ca="1" si="251"/>
        <v>7</v>
      </c>
      <c r="AT80" s="43">
        <f t="shared" ca="1" si="251"/>
        <v>-4</v>
      </c>
      <c r="AU80" s="330">
        <f ca="1">INDEX($DL$6:$DL$53,MATCH(AI80,$DP$6:$DP$53,0))</f>
        <v>1</v>
      </c>
      <c r="AV80" s="182" t="str">
        <f ca="1">INDEX($BD$6:$BD$53,MATCH(AI80,$BM$6:$BM$53,0))</f>
        <v>Algeria</v>
      </c>
      <c r="AW80" s="210"/>
      <c r="AX80" s="171"/>
      <c r="AY80" s="201" t="str">
        <f ca="1">+A79</f>
        <v>Austria</v>
      </c>
      <c r="AZ80" s="202"/>
      <c r="BA80" s="176"/>
      <c r="DN80" s="16"/>
    </row>
    <row r="81" spans="1:118" ht="15.95" customHeight="1" thickBot="1">
      <c r="A81" s="16"/>
      <c r="B81" s="16"/>
      <c r="C81" s="16"/>
      <c r="D81" s="16" t="str">
        <f t="shared" si="235"/>
        <v>Visitante</v>
      </c>
      <c r="E81" s="16" t="str">
        <f t="shared" ca="1" si="236"/>
        <v>P.3 (2)</v>
      </c>
      <c r="F81" s="16" t="str">
        <f t="shared" ca="1" si="237"/>
        <v>-</v>
      </c>
      <c r="G81" s="16"/>
      <c r="H81" s="16" t="str">
        <f t="shared" ca="1" si="238"/>
        <v>P.3 (2)</v>
      </c>
      <c r="I81" s="16" t="str">
        <f t="shared" ca="1" si="239"/>
        <v>-</v>
      </c>
      <c r="J81" s="16"/>
      <c r="K81" s="16" t="str">
        <f t="shared" ca="1" si="240"/>
        <v>P.3 (2)</v>
      </c>
      <c r="L81" s="16" t="str">
        <f t="shared" ca="1" si="241"/>
        <v>-</v>
      </c>
      <c r="M81" s="16"/>
      <c r="N81" s="16" t="str">
        <f t="shared" ca="1" si="242"/>
        <v>P.3 (2)</v>
      </c>
      <c r="O81" s="16" t="str">
        <f t="shared" ca="1" si="243"/>
        <v>-</v>
      </c>
      <c r="P81" s="16"/>
      <c r="Q81" s="16" t="str">
        <f t="shared" ca="1" si="244"/>
        <v>P.3 (2)</v>
      </c>
      <c r="R81" s="16" t="str">
        <f t="shared" ca="1" si="245"/>
        <v>-</v>
      </c>
      <c r="S81" s="16"/>
      <c r="T81" s="16" t="str">
        <f t="shared" ca="1" si="246"/>
        <v>P.3 (2)</v>
      </c>
      <c r="U81" s="16" t="str">
        <f t="shared" ca="1" si="247"/>
        <v>-</v>
      </c>
      <c r="V81" s="17"/>
      <c r="W81" s="660"/>
      <c r="X81" s="28">
        <f ca="1">Horarios!C81</f>
        <v>46201.166666666664</v>
      </c>
      <c r="Y81" s="29">
        <f ca="1">Horarios!C81</f>
        <v>46201.166666666664</v>
      </c>
      <c r="Z81" s="30" t="str">
        <f>$Z$8</f>
        <v>R3</v>
      </c>
      <c r="AA81" s="31" t="str">
        <f ca="1">A80</f>
        <v>Jordan</v>
      </c>
      <c r="AB81" s="52" t="e" cm="1" vm="41">
        <f t="array" aca="1" ref="AB81" ca="1">Ver_flag_local</f>
        <v>#VALUE!</v>
      </c>
      <c r="AC81" s="53">
        <v>0</v>
      </c>
      <c r="AD81" s="54">
        <v>3</v>
      </c>
      <c r="AE81" s="596" t="e" cm="1" vm="38">
        <f t="array" aca="1" ref="AE81" ca="1">Ver_flag_visit</f>
        <v>#VALUE!</v>
      </c>
      <c r="AF81" s="33" t="str">
        <f ca="1">A77</f>
        <v>Argentina</v>
      </c>
      <c r="AG81" s="323">
        <f t="shared" si="248"/>
        <v>1</v>
      </c>
      <c r="AH81" s="195">
        <v>70</v>
      </c>
      <c r="AI81" s="181" t="str">
        <f t="shared" si="252"/>
        <v>4J</v>
      </c>
      <c r="AJ81" s="44">
        <v>4</v>
      </c>
      <c r="AK81" s="604" t="e" cm="1" vm="41">
        <f t="array" aca="1" ref="AK81" ca="1">Ver_flag_visit</f>
        <v>#VALUE!</v>
      </c>
      <c r="AL81" s="45" t="str">
        <f ca="1">IFERROR(INDEX($BD$6:$BD$53,MATCH(AI81,$BN$6:$BN$53,0)),"")</f>
        <v>Jordan</v>
      </c>
      <c r="AM81" s="46">
        <f t="shared" ca="1" si="251"/>
        <v>1</v>
      </c>
      <c r="AN81" s="47">
        <f t="shared" ca="1" si="251"/>
        <v>3</v>
      </c>
      <c r="AO81" s="47">
        <f t="shared" ca="1" si="251"/>
        <v>0</v>
      </c>
      <c r="AP81" s="47">
        <f t="shared" ca="1" si="251"/>
        <v>1</v>
      </c>
      <c r="AQ81" s="47">
        <f t="shared" ca="1" si="251"/>
        <v>2</v>
      </c>
      <c r="AR81" s="47">
        <f t="shared" ca="1" si="251"/>
        <v>2</v>
      </c>
      <c r="AS81" s="47">
        <f t="shared" ca="1" si="251"/>
        <v>8</v>
      </c>
      <c r="AT81" s="48">
        <f t="shared" ca="1" si="251"/>
        <v>-6</v>
      </c>
      <c r="AU81" s="330">
        <f ca="1">INDEX($DL$6:$DL$53,MATCH(AI81,$DP$6:$DP$53,0))</f>
        <v>1</v>
      </c>
      <c r="AV81" s="182" t="str">
        <f ca="1">INDEX($BD$6:$BD$53,MATCH(AI81,$BM$6:$BM$53,0))</f>
        <v>Jordan</v>
      </c>
      <c r="AW81" s="210"/>
      <c r="AX81" s="171"/>
      <c r="AY81" s="205" t="str">
        <f ca="1">+A80</f>
        <v>Jordan</v>
      </c>
      <c r="AZ81" s="206"/>
      <c r="BA81" s="176"/>
      <c r="DN81" s="16"/>
    </row>
    <row r="82" spans="1:118" ht="15.95"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5"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P.1 (2)</v>
      </c>
      <c r="F84" s="16" t="str">
        <f t="shared" ref="F84:F89" ca="1" si="255">IF(D84="Pendiente","-",INDEX($BT$6:$BT$53,MATCH($AF84,$BD$6:$BD$53,0)))</f>
        <v>P.3 (2)</v>
      </c>
      <c r="G84" s="16"/>
      <c r="H84" s="16" t="str">
        <f t="shared" ref="H84:H89" ca="1" si="256">IF(D84="Pendiente","-",INDEX($BZ$6:$BZ$53,MATCH($AA84,$BD$6:$BD$53,0)))</f>
        <v>P.1 (2)</v>
      </c>
      <c r="I84" s="16" t="str">
        <f t="shared" ref="I84:I89" ca="1" si="257">IF(D84="Pendiente","-",INDEX($BZ$6:$BZ$53,MATCH($AF84,$BD$6:$BD$53,0)))</f>
        <v>P.3 (2)</v>
      </c>
      <c r="J84" s="16"/>
      <c r="K84" s="16" t="str">
        <f t="shared" ref="K84:K89" ca="1" si="258">IF(D84="Pendiente","-",INDEX($CE$6:$CE$53,MATCH($AA84,$BD$6:$BD$53,0)))</f>
        <v>P.1 (2)</v>
      </c>
      <c r="L84" s="16" t="str">
        <f t="shared" ref="L84:L89" ca="1" si="259">IF(D84="Pendiente","-",INDEX($CE$6:$CE$53,MATCH($AF84,$BD$6:$BD$53,0)))</f>
        <v>P.3 (2)</v>
      </c>
      <c r="M84" s="16"/>
      <c r="N84" s="16" t="str">
        <f t="shared" ref="N84:N89" ca="1" si="260">IF(D84="Pendiente","-",INDEX($CH$6:$CH$53,MATCH($AA84,$BD$6:$BD$53,0)))</f>
        <v>P.1 (2)</v>
      </c>
      <c r="O84" s="16" t="str">
        <f t="shared" ref="O84:O89" ca="1" si="261">IF(D84="Pendiente","-",INDEX($CH$6:$CH$53,MATCH($AF84,$BD$6:$BD$53,0)))</f>
        <v>P.3 (2)</v>
      </c>
      <c r="P84" s="16"/>
      <c r="Q84" s="16" t="str">
        <f t="shared" ref="Q84:Q89" ca="1" si="262">IF(D84="Pendiente","-",INDEX($CN$6:$CN$53,MATCH($AA84,$BD$6:$BD$53,0)))</f>
        <v>P.1 (2)</v>
      </c>
      <c r="R84" s="16" t="str">
        <f t="shared" ref="R84:R89" ca="1" si="263">IF(D84="Pendiente","-",INDEX($CN$6:$CN$53,MATCH($AF84,$BD$6:$BD$53,0)))</f>
        <v>P.3 (2)</v>
      </c>
      <c r="S84" s="16"/>
      <c r="T84" s="16" t="str">
        <f t="shared" ref="T84:T89" ca="1" si="264">IF(D84="Pendiente","-",INDEX($CS$6:$CS$53,MATCH($AA84,$BD$6:$BD$53,0)))</f>
        <v>P.1 (2)</v>
      </c>
      <c r="U84" s="16" t="str">
        <f t="shared" ref="U84:U89" ca="1" si="265">IF(D84="Pendiente","-",INDEX($CS$6:$CS$53,MATCH($AF84,$BD$6:$BD$53,0)))</f>
        <v>P.3 (2)</v>
      </c>
      <c r="V84" s="17"/>
      <c r="W84" s="665" t="s">
        <v>449</v>
      </c>
      <c r="X84" s="24">
        <f ca="1">Horarios!C84</f>
        <v>46190.791666666664</v>
      </c>
      <c r="Y84" s="25">
        <f ca="1">Horarios!C84</f>
        <v>46190.791666666664</v>
      </c>
      <c r="Z84" s="26" t="str">
        <f>$Z$4</f>
        <v>R1</v>
      </c>
      <c r="AA84" s="27" t="str">
        <f ca="1">A85</f>
        <v>Portugal</v>
      </c>
      <c r="AB84" s="49" t="e" cm="1" vm="42">
        <f t="array" aca="1" ref="AB84" ca="1">Ver_flag_local</f>
        <v>#VALUE!</v>
      </c>
      <c r="AC84" s="50">
        <v>4</v>
      </c>
      <c r="AD84" s="51">
        <v>0</v>
      </c>
      <c r="AE84" s="595" t="e" cm="1" vm="43">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IT'S A DRAW! Choose the order of the Nations to determine their rankings.</v>
      </c>
      <c r="AW84" s="167"/>
      <c r="AX84" s="167"/>
      <c r="AY84" s="154"/>
      <c r="AZ84" s="155"/>
      <c r="BA84" s="176"/>
      <c r="DN84" s="16"/>
    </row>
    <row r="85" spans="1:118" ht="15.95" customHeight="1">
      <c r="A85" s="16" t="str">
        <f ca="1">+Equipos!B42</f>
        <v>Portugal</v>
      </c>
      <c r="B85" s="16"/>
      <c r="C85" s="16"/>
      <c r="D85" s="16" t="str">
        <f t="shared" si="253"/>
        <v>Visitante</v>
      </c>
      <c r="E85" s="16" t="str">
        <f t="shared" ca="1" si="254"/>
        <v>P.3 (2)</v>
      </c>
      <c r="F85" s="16" t="str">
        <f t="shared" ca="1" si="255"/>
        <v>P.1 (2)</v>
      </c>
      <c r="G85" s="16"/>
      <c r="H85" s="16" t="str">
        <f t="shared" ca="1" si="256"/>
        <v>P.3 (2)</v>
      </c>
      <c r="I85" s="16" t="str">
        <f t="shared" ca="1" si="257"/>
        <v>P.1 (2)</v>
      </c>
      <c r="J85" s="16"/>
      <c r="K85" s="16" t="str">
        <f t="shared" ca="1" si="258"/>
        <v>P.3 (2)</v>
      </c>
      <c r="L85" s="16" t="str">
        <f t="shared" ca="1" si="259"/>
        <v>P.1 (2)</v>
      </c>
      <c r="M85" s="16"/>
      <c r="N85" s="16" t="str">
        <f t="shared" ca="1" si="260"/>
        <v>P.3 (2)</v>
      </c>
      <c r="O85" s="16" t="str">
        <f t="shared" ca="1" si="261"/>
        <v>P.1 (2)</v>
      </c>
      <c r="P85" s="16"/>
      <c r="Q85" s="16" t="str">
        <f t="shared" ca="1" si="262"/>
        <v>P.3 (2)</v>
      </c>
      <c r="R85" s="16" t="str">
        <f t="shared" ca="1" si="263"/>
        <v>P.1 (2)</v>
      </c>
      <c r="S85" s="16"/>
      <c r="T85" s="16" t="str">
        <f t="shared" ca="1" si="264"/>
        <v>P.3 (2)</v>
      </c>
      <c r="U85" s="16" t="str">
        <f t="shared" ca="1" si="265"/>
        <v>P.1 (2)</v>
      </c>
      <c r="V85" s="17"/>
      <c r="W85" s="665"/>
      <c r="X85" s="24">
        <f ca="1">Horarios!C85</f>
        <v>46191.166666666664</v>
      </c>
      <c r="Y85" s="25">
        <f ca="1">Horarios!C85</f>
        <v>46191.166666666664</v>
      </c>
      <c r="Z85" s="26" t="str">
        <f>$Z$4</f>
        <v>R1</v>
      </c>
      <c r="AA85" s="27" t="str">
        <f ca="1">A87</f>
        <v>Uzbekistan</v>
      </c>
      <c r="AB85" s="49" t="e" cm="1" vm="44">
        <f t="array" aca="1" ref="AB85" ca="1">Ver_flag_local</f>
        <v>#VALUE!</v>
      </c>
      <c r="AC85" s="50">
        <v>0</v>
      </c>
      <c r="AD85" s="51">
        <v>4</v>
      </c>
      <c r="AE85" s="595" t="e" cm="1" vm="45">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4</v>
      </c>
      <c r="AV85" s="192"/>
      <c r="AW85" s="167"/>
      <c r="AX85" s="167"/>
      <c r="AY85" s="207" t="str">
        <f>AL85</f>
        <v>Nation</v>
      </c>
      <c r="AZ85" s="208" t="str">
        <f>+Idiomas!$D$67</f>
        <v>Deducted Points</v>
      </c>
      <c r="BA85" s="176"/>
      <c r="DN85" s="16"/>
    </row>
    <row r="86" spans="1:118" ht="15.95" customHeight="1">
      <c r="A86" s="16" t="str">
        <f ca="1">+Equipos!B43</f>
        <v>DR Congo</v>
      </c>
      <c r="B86" s="16"/>
      <c r="C86" s="16"/>
      <c r="D86" s="16" t="str">
        <f t="shared" si="253"/>
        <v>Local</v>
      </c>
      <c r="E86" s="16" t="str">
        <f t="shared" ca="1" si="254"/>
        <v>P.1 (2)</v>
      </c>
      <c r="F86" s="16" t="str">
        <f t="shared" ca="1" si="255"/>
        <v>P.3 (2)</v>
      </c>
      <c r="G86" s="16"/>
      <c r="H86" s="16" t="str">
        <f t="shared" ca="1" si="256"/>
        <v>P.1 (2)</v>
      </c>
      <c r="I86" s="16" t="str">
        <f t="shared" ca="1" si="257"/>
        <v>P.3 (2)</v>
      </c>
      <c r="J86" s="16"/>
      <c r="K86" s="16" t="str">
        <f t="shared" ca="1" si="258"/>
        <v>P.1 (2)</v>
      </c>
      <c r="L86" s="16" t="str">
        <f t="shared" ca="1" si="259"/>
        <v>P.3 (2)</v>
      </c>
      <c r="M86" s="16"/>
      <c r="N86" s="16" t="str">
        <f t="shared" ca="1" si="260"/>
        <v>P.1 (2)</v>
      </c>
      <c r="O86" s="16" t="str">
        <f t="shared" ca="1" si="261"/>
        <v>P.3 (2)</v>
      </c>
      <c r="P86" s="16"/>
      <c r="Q86" s="16" t="str">
        <f t="shared" ca="1" si="262"/>
        <v>P.1 (2)</v>
      </c>
      <c r="R86" s="16" t="str">
        <f t="shared" ca="1" si="263"/>
        <v>P.3 (2)</v>
      </c>
      <c r="S86" s="16"/>
      <c r="T86" s="16" t="str">
        <f t="shared" ca="1" si="264"/>
        <v>P.1 (2)</v>
      </c>
      <c r="U86" s="16" t="str">
        <f t="shared" ca="1" si="265"/>
        <v>P.3 (2)</v>
      </c>
      <c r="V86" s="17"/>
      <c r="W86" s="665"/>
      <c r="X86" s="24">
        <f ca="1">Horarios!C86</f>
        <v>46196.791666666664</v>
      </c>
      <c r="Y86" s="25">
        <f ca="1">Horarios!C86</f>
        <v>46196.791666666664</v>
      </c>
      <c r="Z86" s="26" t="str">
        <f>$Z$6</f>
        <v>R2</v>
      </c>
      <c r="AA86" s="27" t="str">
        <f ca="1">A85</f>
        <v>Portugal</v>
      </c>
      <c r="AB86" s="49" t="e" cm="1" vm="42">
        <f t="array" aca="1" ref="AB86" ca="1">Ver_flag_local</f>
        <v>#VALUE!</v>
      </c>
      <c r="AC86" s="50">
        <v>3</v>
      </c>
      <c r="AD86" s="51">
        <v>1</v>
      </c>
      <c r="AE86" s="595" t="e" cm="1" vm="44">
        <f t="array" aca="1" ref="AE86" ca="1">Ver_flag_visit</f>
        <v>#VALUE!</v>
      </c>
      <c r="AF86" s="32" t="str">
        <f ca="1">A87</f>
        <v>Uzbekistan</v>
      </c>
      <c r="AG86" s="323">
        <f t="shared" si="266"/>
        <v>1</v>
      </c>
      <c r="AH86" s="195">
        <v>47</v>
      </c>
      <c r="AI86" s="181" t="str">
        <f>AJ86&amp;$B$84</f>
        <v>1K</v>
      </c>
      <c r="AJ86" s="40">
        <v>1</v>
      </c>
      <c r="AK86" s="601" t="e" cm="1" vm="42">
        <f t="array" aca="1" ref="AK86" ca="1">Ver_flag_visit</f>
        <v>#VALUE!</v>
      </c>
      <c r="AL86" s="34" t="str">
        <f ca="1">IFERROR(INDEX($BD$6:$BD$53,MATCH(AI86,$BN$6:$BN$53,0)),"")</f>
        <v>Portugal</v>
      </c>
      <c r="AM86" s="35">
        <f t="shared" ref="AM86:AT89" ca="1" si="269">INDEX($BE$6:$BN$53,MATCH($AL86,$BD$6:$BD$53,0),MATCH(AM$5,$BE$5:$BN$5,0))</f>
        <v>7</v>
      </c>
      <c r="AN86" s="36">
        <f t="shared" ca="1" si="269"/>
        <v>3</v>
      </c>
      <c r="AO86" s="36">
        <f t="shared" ca="1" si="269"/>
        <v>2</v>
      </c>
      <c r="AP86" s="36">
        <f t="shared" ca="1" si="269"/>
        <v>1</v>
      </c>
      <c r="AQ86" s="36">
        <f t="shared" ca="1" si="269"/>
        <v>0</v>
      </c>
      <c r="AR86" s="36">
        <f t="shared" ca="1" si="269"/>
        <v>9</v>
      </c>
      <c r="AS86" s="36">
        <f t="shared" ca="1" si="269"/>
        <v>3</v>
      </c>
      <c r="AT86" s="41">
        <f t="shared" ca="1" si="269"/>
        <v>6</v>
      </c>
      <c r="AU86" s="330">
        <f ca="1">INDEX($DL$6:$DL$53,MATCH(AI86,$DP$6:$DP$53,0))</f>
        <v>2</v>
      </c>
      <c r="AV86" s="182" t="str">
        <f ca="1">INDEX($BD$6:$BD$53,MATCH(AI86,$BM$6:$BM$53,0))</f>
        <v>Portugal</v>
      </c>
      <c r="AW86" s="210">
        <v>1</v>
      </c>
      <c r="AX86" s="171"/>
      <c r="AY86" s="201" t="str">
        <f ca="1">+A85</f>
        <v>Portugal</v>
      </c>
      <c r="AZ86" s="202"/>
      <c r="BA86" s="176"/>
      <c r="DN86" s="16"/>
    </row>
    <row r="87" spans="1:118" ht="15.95" customHeight="1">
      <c r="A87" s="16" t="str">
        <f ca="1">+Equipos!B44</f>
        <v>Uzbekistan</v>
      </c>
      <c r="B87" s="16"/>
      <c r="C87" s="16"/>
      <c r="D87" s="16" t="str">
        <f t="shared" si="253"/>
        <v>Local</v>
      </c>
      <c r="E87" s="16" t="str">
        <f t="shared" ca="1" si="254"/>
        <v>P.1 (2)</v>
      </c>
      <c r="F87" s="16" t="str">
        <f t="shared" ca="1" si="255"/>
        <v>P.3 (2)</v>
      </c>
      <c r="G87" s="16"/>
      <c r="H87" s="16" t="str">
        <f t="shared" ca="1" si="256"/>
        <v>P.1 (2)</v>
      </c>
      <c r="I87" s="16" t="str">
        <f t="shared" ca="1" si="257"/>
        <v>P.3 (2)</v>
      </c>
      <c r="J87" s="16"/>
      <c r="K87" s="16" t="str">
        <f t="shared" ca="1" si="258"/>
        <v>P.1 (2)</v>
      </c>
      <c r="L87" s="16" t="str">
        <f t="shared" ca="1" si="259"/>
        <v>P.3 (2)</v>
      </c>
      <c r="M87" s="16"/>
      <c r="N87" s="16" t="str">
        <f t="shared" ca="1" si="260"/>
        <v>P.1 (2)</v>
      </c>
      <c r="O87" s="16" t="str">
        <f t="shared" ca="1" si="261"/>
        <v>P.3 (2)</v>
      </c>
      <c r="P87" s="16"/>
      <c r="Q87" s="16" t="str">
        <f t="shared" ca="1" si="262"/>
        <v>P.1 (2)</v>
      </c>
      <c r="R87" s="16" t="str">
        <f t="shared" ca="1" si="263"/>
        <v>P.3 (2)</v>
      </c>
      <c r="S87" s="16"/>
      <c r="T87" s="16" t="str">
        <f t="shared" ca="1" si="264"/>
        <v>P.1 (2)</v>
      </c>
      <c r="U87" s="16" t="str">
        <f t="shared" ca="1" si="265"/>
        <v>P.3 (2)</v>
      </c>
      <c r="V87" s="17"/>
      <c r="W87" s="665"/>
      <c r="X87" s="24">
        <f ca="1">Horarios!C87</f>
        <v>46197.166666666664</v>
      </c>
      <c r="Y87" s="25">
        <f ca="1">Horarios!C87</f>
        <v>46197.166666666664</v>
      </c>
      <c r="Z87" s="26" t="str">
        <f>$Z$6</f>
        <v>R2</v>
      </c>
      <c r="AA87" s="27" t="str">
        <f ca="1">A88</f>
        <v>Colombia</v>
      </c>
      <c r="AB87" s="49" t="e" cm="1" vm="45">
        <f t="array" aca="1" ref="AB87" ca="1">Ver_flag_local</f>
        <v>#VALUE!</v>
      </c>
      <c r="AC87" s="50">
        <v>3</v>
      </c>
      <c r="AD87" s="51">
        <v>1</v>
      </c>
      <c r="AE87" s="595" t="e" cm="1" vm="43">
        <f t="array" aca="1" ref="AE87" ca="1">Ver_flag_visit</f>
        <v>#VALUE!</v>
      </c>
      <c r="AF87" s="32" t="str">
        <f ca="1">A86</f>
        <v>DR Congo</v>
      </c>
      <c r="AG87" s="323">
        <f t="shared" si="266"/>
        <v>1</v>
      </c>
      <c r="AH87" s="195">
        <v>48</v>
      </c>
      <c r="AI87" s="181" t="str">
        <f t="shared" ref="AI87:AI89" si="270">AJ87&amp;$B$84</f>
        <v>2K</v>
      </c>
      <c r="AJ87" s="42">
        <v>2</v>
      </c>
      <c r="AK87" s="602" t="e" cm="1" vm="45">
        <f t="array" aca="1" ref="AK87" ca="1">Ver_flag_visit</f>
        <v>#VALUE!</v>
      </c>
      <c r="AL87" s="37" t="str">
        <f ca="1">IFERROR(INDEX($BD$6:$BD$53,MATCH(AI87,$BN$6:$BN$53,0)),"")</f>
        <v>Colombia</v>
      </c>
      <c r="AM87" s="38">
        <f t="shared" ca="1" si="269"/>
        <v>7</v>
      </c>
      <c r="AN87" s="39">
        <f t="shared" ca="1" si="269"/>
        <v>3</v>
      </c>
      <c r="AO87" s="39">
        <f t="shared" ca="1" si="269"/>
        <v>2</v>
      </c>
      <c r="AP87" s="39">
        <f t="shared" ca="1" si="269"/>
        <v>1</v>
      </c>
      <c r="AQ87" s="39">
        <f t="shared" ca="1" si="269"/>
        <v>0</v>
      </c>
      <c r="AR87" s="39">
        <f t="shared" ca="1" si="269"/>
        <v>9</v>
      </c>
      <c r="AS87" s="39">
        <f t="shared" ca="1" si="269"/>
        <v>3</v>
      </c>
      <c r="AT87" s="43">
        <f t="shared" ca="1" si="269"/>
        <v>6</v>
      </c>
      <c r="AU87" s="330">
        <f ca="1">INDEX($DL$6:$DL$53,MATCH(AI87,$DP$6:$DP$53,0))</f>
        <v>2</v>
      </c>
      <c r="AV87" s="182" t="str">
        <f ca="1">INDEX($BD$6:$BD$53,MATCH(AI87,$BM$6:$BM$53,0))</f>
        <v>Colombia</v>
      </c>
      <c r="AW87" s="210">
        <v>2</v>
      </c>
      <c r="AX87" s="171"/>
      <c r="AY87" s="203" t="str">
        <f ca="1">+A86</f>
        <v>DR Congo</v>
      </c>
      <c r="AZ87" s="204"/>
      <c r="BA87" s="176"/>
      <c r="DN87" s="16"/>
    </row>
    <row r="88" spans="1:118" ht="15.95" customHeight="1">
      <c r="A88" s="16" t="str">
        <f ca="1">+Equipos!B45</f>
        <v>Colombia</v>
      </c>
      <c r="B88" s="16"/>
      <c r="C88" s="16"/>
      <c r="D88" s="16" t="str">
        <f t="shared" si="253"/>
        <v>Empate</v>
      </c>
      <c r="E88" s="16" t="str">
        <f t="shared" ca="1" si="254"/>
        <v>P.1 (2)</v>
      </c>
      <c r="F88" s="16" t="str">
        <f t="shared" ca="1" si="255"/>
        <v>P.1 (2)</v>
      </c>
      <c r="G88" s="16"/>
      <c r="H88" s="16" t="str">
        <f t="shared" ca="1" si="256"/>
        <v>P.1 (2)</v>
      </c>
      <c r="I88" s="16" t="str">
        <f t="shared" ca="1" si="257"/>
        <v>P.1 (2)</v>
      </c>
      <c r="J88" s="16"/>
      <c r="K88" s="16" t="str">
        <f t="shared" ca="1" si="258"/>
        <v>P.1 (2)</v>
      </c>
      <c r="L88" s="16" t="str">
        <f t="shared" ca="1" si="259"/>
        <v>P.1 (2)</v>
      </c>
      <c r="M88" s="16"/>
      <c r="N88" s="16" t="str">
        <f t="shared" ca="1" si="260"/>
        <v>P.1 (2)</v>
      </c>
      <c r="O88" s="16" t="str">
        <f t="shared" ca="1" si="261"/>
        <v>P.1 (2)</v>
      </c>
      <c r="P88" s="16"/>
      <c r="Q88" s="16" t="str">
        <f t="shared" ca="1" si="262"/>
        <v>P.1 (2)</v>
      </c>
      <c r="R88" s="16" t="str">
        <f t="shared" ca="1" si="263"/>
        <v>P.1 (2)</v>
      </c>
      <c r="S88" s="16"/>
      <c r="T88" s="16" t="str">
        <f t="shared" ca="1" si="264"/>
        <v>P.1 (2)</v>
      </c>
      <c r="U88" s="16" t="str">
        <f t="shared" ca="1" si="265"/>
        <v>P.1 (2)</v>
      </c>
      <c r="V88" s="17"/>
      <c r="W88" s="665"/>
      <c r="X88" s="24">
        <f ca="1">Horarios!C88</f>
        <v>46201.0625</v>
      </c>
      <c r="Y88" s="25">
        <f ca="1">Horarios!C88</f>
        <v>46201.0625</v>
      </c>
      <c r="Z88" s="26" t="str">
        <f>$Z$8</f>
        <v>R3</v>
      </c>
      <c r="AA88" s="27" t="str">
        <f ca="1">A88</f>
        <v>Colombia</v>
      </c>
      <c r="AB88" s="49" t="e" cm="1" vm="45">
        <f t="array" aca="1" ref="AB88" ca="1">Ver_flag_local</f>
        <v>#VALUE!</v>
      </c>
      <c r="AC88" s="50">
        <v>2</v>
      </c>
      <c r="AD88" s="51">
        <v>2</v>
      </c>
      <c r="AE88" s="595" t="e" cm="1" vm="42">
        <f t="array" aca="1" ref="AE88" ca="1">Ver_flag_visit</f>
        <v>#VALUE!</v>
      </c>
      <c r="AF88" s="32" t="str">
        <f ca="1">A85</f>
        <v>Portugal</v>
      </c>
      <c r="AG88" s="323">
        <f t="shared" si="266"/>
        <v>1</v>
      </c>
      <c r="AH88" s="195">
        <v>71</v>
      </c>
      <c r="AI88" s="181" t="str">
        <f t="shared" si="270"/>
        <v>3K</v>
      </c>
      <c r="AJ88" s="42">
        <v>3</v>
      </c>
      <c r="AK88" s="602" t="e" cm="1" vm="43">
        <f t="array" aca="1" ref="AK88" ca="1">Ver_flag_visit</f>
        <v>#VALUE!</v>
      </c>
      <c r="AL88" s="37" t="str">
        <f ca="1">IFERROR(INDEX($BD$6:$BD$53,MATCH(AI88,$BN$6:$BN$53,0)),"")</f>
        <v>DR Congo</v>
      </c>
      <c r="AM88" s="38">
        <f t="shared" ca="1" si="269"/>
        <v>1</v>
      </c>
      <c r="AN88" s="39">
        <f t="shared" ca="1" si="269"/>
        <v>3</v>
      </c>
      <c r="AO88" s="39">
        <f t="shared" ca="1" si="269"/>
        <v>0</v>
      </c>
      <c r="AP88" s="39">
        <f t="shared" ca="1" si="269"/>
        <v>1</v>
      </c>
      <c r="AQ88" s="39">
        <f t="shared" ca="1" si="269"/>
        <v>2</v>
      </c>
      <c r="AR88" s="39">
        <f t="shared" ca="1" si="269"/>
        <v>1</v>
      </c>
      <c r="AS88" s="39">
        <f t="shared" ca="1" si="269"/>
        <v>7</v>
      </c>
      <c r="AT88" s="43">
        <f t="shared" ca="1" si="269"/>
        <v>-6</v>
      </c>
      <c r="AU88" s="330">
        <f ca="1">INDEX($DL$6:$DL$53,MATCH(AI88,$DP$6:$DP$53,0))</f>
        <v>2</v>
      </c>
      <c r="AV88" s="182" t="str">
        <f ca="1">INDEX($BD$6:$BD$53,MATCH(AI88,$BM$6:$BM$53,0))</f>
        <v>DR Congo</v>
      </c>
      <c r="AW88" s="210">
        <v>3</v>
      </c>
      <c r="AX88" s="171"/>
      <c r="AY88" s="201" t="str">
        <f ca="1">+A87</f>
        <v>Uzbekistan</v>
      </c>
      <c r="AZ88" s="202"/>
      <c r="BA88" s="176"/>
    </row>
    <row r="89" spans="1:118" ht="15.95" customHeight="1" thickBot="1">
      <c r="A89" s="16"/>
      <c r="B89" s="16"/>
      <c r="C89" s="16"/>
      <c r="D89" s="16" t="str">
        <f t="shared" si="253"/>
        <v>Empate</v>
      </c>
      <c r="E89" s="16" t="str">
        <f t="shared" ca="1" si="254"/>
        <v>P.3 (2)</v>
      </c>
      <c r="F89" s="16" t="str">
        <f t="shared" ca="1" si="255"/>
        <v>P.3 (2)</v>
      </c>
      <c r="G89" s="16"/>
      <c r="H89" s="16" t="str">
        <f t="shared" ca="1" si="256"/>
        <v>P.3 (2)</v>
      </c>
      <c r="I89" s="16" t="str">
        <f t="shared" ca="1" si="257"/>
        <v>P.3 (2)</v>
      </c>
      <c r="J89" s="16"/>
      <c r="K89" s="16" t="str">
        <f t="shared" ca="1" si="258"/>
        <v>P.3 (2)</v>
      </c>
      <c r="L89" s="16" t="str">
        <f t="shared" ca="1" si="259"/>
        <v>P.3 (2)</v>
      </c>
      <c r="M89" s="16"/>
      <c r="N89" s="16" t="str">
        <f t="shared" ca="1" si="260"/>
        <v>P.3 (2)</v>
      </c>
      <c r="O89" s="16" t="str">
        <f t="shared" ca="1" si="261"/>
        <v>P.3 (2)</v>
      </c>
      <c r="P89" s="16"/>
      <c r="Q89" s="16" t="str">
        <f t="shared" ca="1" si="262"/>
        <v>P.3 (2)</v>
      </c>
      <c r="R89" s="16" t="str">
        <f t="shared" ca="1" si="263"/>
        <v>P.3 (2)</v>
      </c>
      <c r="S89" s="16"/>
      <c r="T89" s="16" t="str">
        <f t="shared" ca="1" si="264"/>
        <v>P.3 (2)</v>
      </c>
      <c r="U89" s="16" t="str">
        <f t="shared" ca="1" si="265"/>
        <v>P.3 (2)</v>
      </c>
      <c r="V89" s="17"/>
      <c r="W89" s="666"/>
      <c r="X89" s="28">
        <f ca="1">Horarios!C89</f>
        <v>46201.0625</v>
      </c>
      <c r="Y89" s="29">
        <f ca="1">Horarios!C89</f>
        <v>46201.0625</v>
      </c>
      <c r="Z89" s="30" t="str">
        <f>$Z$8</f>
        <v>R3</v>
      </c>
      <c r="AA89" s="31" t="str">
        <f ca="1">A86</f>
        <v>DR Congo</v>
      </c>
      <c r="AB89" s="52" t="e" cm="1" vm="43">
        <f t="array" aca="1" ref="AB89" ca="1">Ver_flag_local</f>
        <v>#VALUE!</v>
      </c>
      <c r="AC89" s="53">
        <v>0</v>
      </c>
      <c r="AD89" s="54">
        <v>0</v>
      </c>
      <c r="AE89" s="596" t="e" cm="1" vm="44">
        <f t="array" aca="1" ref="AE89" ca="1">Ver_flag_visit</f>
        <v>#VALUE!</v>
      </c>
      <c r="AF89" s="33" t="str">
        <f ca="1">A87</f>
        <v>Uzbekistan</v>
      </c>
      <c r="AG89" s="323">
        <f t="shared" si="266"/>
        <v>1</v>
      </c>
      <c r="AH89" s="195">
        <v>72</v>
      </c>
      <c r="AI89" s="181" t="str">
        <f t="shared" si="270"/>
        <v>4K</v>
      </c>
      <c r="AJ89" s="44">
        <v>4</v>
      </c>
      <c r="AK89" s="604" t="e" cm="1" vm="44">
        <f t="array" aca="1" ref="AK89" ca="1">Ver_flag_visit</f>
        <v>#VALUE!</v>
      </c>
      <c r="AL89" s="45" t="str">
        <f ca="1">IFERROR(INDEX($BD$6:$BD$53,MATCH(AI89,$BN$6:$BN$53,0)),"")</f>
        <v>Uzbekistan</v>
      </c>
      <c r="AM89" s="46">
        <f t="shared" ca="1" si="269"/>
        <v>1</v>
      </c>
      <c r="AN89" s="47">
        <f t="shared" ca="1" si="269"/>
        <v>3</v>
      </c>
      <c r="AO89" s="47">
        <f t="shared" ca="1" si="269"/>
        <v>0</v>
      </c>
      <c r="AP89" s="47">
        <f t="shared" ca="1" si="269"/>
        <v>1</v>
      </c>
      <c r="AQ89" s="47">
        <f t="shared" ca="1" si="269"/>
        <v>2</v>
      </c>
      <c r="AR89" s="47">
        <f t="shared" ca="1" si="269"/>
        <v>1</v>
      </c>
      <c r="AS89" s="47">
        <f t="shared" ca="1" si="269"/>
        <v>7</v>
      </c>
      <c r="AT89" s="48">
        <f t="shared" ca="1" si="269"/>
        <v>-6</v>
      </c>
      <c r="AU89" s="330">
        <f ca="1">INDEX($DL$6:$DL$53,MATCH(AI89,$DP$6:$DP$53,0))</f>
        <v>2</v>
      </c>
      <c r="AV89" s="182" t="str">
        <f ca="1">INDEX($BD$6:$BD$53,MATCH(AI89,$BM$6:$BM$53,0))</f>
        <v>Uzbekistan</v>
      </c>
      <c r="AW89" s="210">
        <v>4</v>
      </c>
      <c r="AX89" s="171"/>
      <c r="AY89" s="205" t="str">
        <f ca="1">+A88</f>
        <v>Colombia</v>
      </c>
      <c r="AZ89" s="206"/>
      <c r="BA89" s="176"/>
    </row>
    <row r="90" spans="1:118" ht="15.95"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5" customHeight="1" thickBot="1">
      <c r="A92" s="16" t="s">
        <v>32</v>
      </c>
      <c r="B92" s="16" t="s">
        <v>247</v>
      </c>
      <c r="C92" s="16">
        <f>COUNTIF(Equipos!$C$2:$C$49,WORLDCUP!B92)</f>
        <v>4</v>
      </c>
      <c r="D92" s="16" t="str">
        <f t="shared" ref="D92:D97" si="271">IF(OR(AC92="",AD92=""),"Pendiente",IF(AC92&gt;AD92,"Local",IF(AC92&lt;AD92,"Visitante","Empate")))</f>
        <v>Empate</v>
      </c>
      <c r="E92" s="16" t="str">
        <f t="shared" ref="E92:E97" ca="1" si="272">IF(D92="Pendiente","-",INDEX($BT$6:$BT$53,MATCH($AA92,$BD$6:$BD$53,0)))</f>
        <v>-</v>
      </c>
      <c r="F92" s="16" t="str">
        <f t="shared" ref="F92:F97" ca="1" si="273">IF(D92="Pendiente","-",INDEX($BT$6:$BT$53,MATCH($AF92,$BD$6:$BD$53,0)))</f>
        <v>-</v>
      </c>
      <c r="G92" s="16"/>
      <c r="H92" s="16" t="str">
        <f t="shared" ref="H92:H97" ca="1" si="274">IF(D92="Pendiente","-",INDEX($BZ$6:$BZ$53,MATCH($AA92,$BD$6:$BD$53,0)))</f>
        <v>-</v>
      </c>
      <c r="I92" s="16" t="str">
        <f t="shared" ref="I92:I97" ca="1" si="275">IF(D92="Pendiente","-",INDEX($BZ$6:$BZ$53,MATCH($AF92,$BD$6:$BD$53,0)))</f>
        <v>-</v>
      </c>
      <c r="J92" s="16"/>
      <c r="K92" s="16" t="str">
        <f t="shared" ref="K92:K97" ca="1" si="276">IF(D92="Pendiente","-",INDEX($CE$6:$CE$53,MATCH($AA92,$BD$6:$BD$53,0)))</f>
        <v>-</v>
      </c>
      <c r="L92" s="16" t="str">
        <f t="shared" ref="L92:L97" ca="1" si="277">IF(D92="Pendiente","-",INDEX($CE$6:$CE$53,MATCH($AF92,$BD$6:$BD$53,0)))</f>
        <v>-</v>
      </c>
      <c r="M92" s="16"/>
      <c r="N92" s="16" t="str">
        <f t="shared" ref="N92:N97" ca="1" si="278">IF(D92="Pendiente","-",INDEX($CH$6:$CH$53,MATCH($AA92,$BD$6:$BD$53,0)))</f>
        <v>-</v>
      </c>
      <c r="O92" s="16" t="str">
        <f t="shared" ref="O92:O97" ca="1" si="279">IF(D92="Pendiente","-",INDEX($CH$6:$CH$53,MATCH($AF92,$BD$6:$BD$53,0)))</f>
        <v>-</v>
      </c>
      <c r="P92" s="16"/>
      <c r="Q92" s="16" t="str">
        <f t="shared" ref="Q92:Q97" ca="1" si="280">IF(D92="Pendiente","-",INDEX($CN$6:$CN$53,MATCH($AA92,$BD$6:$BD$53,0)))</f>
        <v>-</v>
      </c>
      <c r="R92" s="16" t="str">
        <f t="shared" ref="R92:R97" ca="1" si="281">IF(D92="Pendiente","-",INDEX($CN$6:$CN$53,MATCH($AF92,$BD$6:$BD$53,0)))</f>
        <v>-</v>
      </c>
      <c r="S92" s="16"/>
      <c r="T92" s="16" t="str">
        <f t="shared" ref="T92:T97" ca="1" si="282">IF(D92="Pendiente","-",INDEX($CS$6:$CS$53,MATCH($AA92,$BD$6:$BD$53,0)))</f>
        <v>-</v>
      </c>
      <c r="U92" s="16" t="str">
        <f t="shared" ref="U92:U97" ca="1" si="283">IF(D92="Pendiente","-",INDEX($CS$6:$CS$53,MATCH($AF92,$BD$6:$BD$53,0)))</f>
        <v>-</v>
      </c>
      <c r="V92" s="17"/>
      <c r="W92" s="661" t="s">
        <v>247</v>
      </c>
      <c r="X92" s="24">
        <f ca="1">Horarios!C92</f>
        <v>46190.916666666664</v>
      </c>
      <c r="Y92" s="25">
        <f ca="1">Horarios!C92</f>
        <v>46190.916666666664</v>
      </c>
      <c r="Z92" s="26" t="str">
        <f>$Z$4</f>
        <v>R1</v>
      </c>
      <c r="AA92" s="27" t="str">
        <f ca="1">A93</f>
        <v>England</v>
      </c>
      <c r="AB92" s="49" t="e" cm="1" vm="46">
        <f t="array" aca="1" ref="AB92" ca="1">Ver_flag_local</f>
        <v>#VALUE!</v>
      </c>
      <c r="AC92" s="50">
        <v>2</v>
      </c>
      <c r="AD92" s="51">
        <v>2</v>
      </c>
      <c r="AE92" s="595" t="e" cm="1" vm="47">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5" customHeight="1">
      <c r="A93" s="16" t="str">
        <f ca="1">+Equipos!B46</f>
        <v>England</v>
      </c>
      <c r="B93" s="16"/>
      <c r="C93" s="16"/>
      <c r="D93" s="16" t="str">
        <f t="shared" si="271"/>
        <v>Visitante</v>
      </c>
      <c r="E93" s="16" t="str">
        <f t="shared" ca="1" si="272"/>
        <v>-</v>
      </c>
      <c r="F93" s="16" t="str">
        <f t="shared" ca="1" si="273"/>
        <v>-</v>
      </c>
      <c r="G93" s="16"/>
      <c r="H93" s="16" t="str">
        <f t="shared" ca="1" si="274"/>
        <v>-</v>
      </c>
      <c r="I93" s="16" t="str">
        <f t="shared" ca="1" si="275"/>
        <v>-</v>
      </c>
      <c r="J93" s="16"/>
      <c r="K93" s="16" t="str">
        <f t="shared" ca="1" si="276"/>
        <v>-</v>
      </c>
      <c r="L93" s="16" t="str">
        <f t="shared" ca="1" si="277"/>
        <v>-</v>
      </c>
      <c r="M93" s="16"/>
      <c r="N93" s="16" t="str">
        <f t="shared" ca="1" si="278"/>
        <v>-</v>
      </c>
      <c r="O93" s="16" t="str">
        <f t="shared" ca="1" si="279"/>
        <v>-</v>
      </c>
      <c r="P93" s="16"/>
      <c r="Q93" s="16" t="str">
        <f t="shared" ca="1" si="280"/>
        <v>-</v>
      </c>
      <c r="R93" s="16" t="str">
        <f t="shared" ca="1" si="281"/>
        <v>-</v>
      </c>
      <c r="S93" s="16"/>
      <c r="T93" s="16" t="str">
        <f t="shared" ca="1" si="282"/>
        <v>-</v>
      </c>
      <c r="U93" s="16" t="str">
        <f t="shared" ca="1" si="283"/>
        <v>-</v>
      </c>
      <c r="V93" s="17"/>
      <c r="W93" s="661"/>
      <c r="X93" s="24">
        <f ca="1">Horarios!C93</f>
        <v>46191.041666666664</v>
      </c>
      <c r="Y93" s="25">
        <f ca="1">Horarios!C93</f>
        <v>46191.041666666664</v>
      </c>
      <c r="Z93" s="26" t="str">
        <f>$Z$4</f>
        <v>R1</v>
      </c>
      <c r="AA93" s="27" t="str">
        <f ca="1">A95</f>
        <v>Ghana</v>
      </c>
      <c r="AB93" s="49" t="e" cm="1" vm="48">
        <f t="array" aca="1" ref="AB93" ca="1">Ver_flag_local</f>
        <v>#VALUE!</v>
      </c>
      <c r="AC93" s="50">
        <v>0</v>
      </c>
      <c r="AD93" s="51">
        <v>2</v>
      </c>
      <c r="AE93" s="595" t="e" cm="1" vm="49">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5" customHeight="1">
      <c r="A94" s="16" t="str">
        <f ca="1">+Equipos!B47</f>
        <v>Croatia</v>
      </c>
      <c r="B94" s="16"/>
      <c r="C94" s="16"/>
      <c r="D94" s="16" t="str">
        <f t="shared" si="271"/>
        <v>Local</v>
      </c>
      <c r="E94" s="16" t="str">
        <f t="shared" ca="1" si="272"/>
        <v>-</v>
      </c>
      <c r="F94" s="16" t="str">
        <f t="shared" ca="1" si="273"/>
        <v>-</v>
      </c>
      <c r="G94" s="16"/>
      <c r="H94" s="16" t="str">
        <f t="shared" ca="1" si="274"/>
        <v>-</v>
      </c>
      <c r="I94" s="16" t="str">
        <f t="shared" ca="1" si="275"/>
        <v>-</v>
      </c>
      <c r="J94" s="16"/>
      <c r="K94" s="16" t="str">
        <f t="shared" ca="1" si="276"/>
        <v>-</v>
      </c>
      <c r="L94" s="16" t="str">
        <f t="shared" ca="1" si="277"/>
        <v>-</v>
      </c>
      <c r="M94" s="16"/>
      <c r="N94" s="16" t="str">
        <f t="shared" ca="1" si="278"/>
        <v>-</v>
      </c>
      <c r="O94" s="16" t="str">
        <f t="shared" ca="1" si="279"/>
        <v>-</v>
      </c>
      <c r="P94" s="16"/>
      <c r="Q94" s="16" t="str">
        <f t="shared" ca="1" si="280"/>
        <v>-</v>
      </c>
      <c r="R94" s="16" t="str">
        <f t="shared" ca="1" si="281"/>
        <v>-</v>
      </c>
      <c r="S94" s="16"/>
      <c r="T94" s="16" t="str">
        <f t="shared" ca="1" si="282"/>
        <v>-</v>
      </c>
      <c r="U94" s="16" t="str">
        <f t="shared" ca="1" si="283"/>
        <v>-</v>
      </c>
      <c r="V94" s="17"/>
      <c r="W94" s="661"/>
      <c r="X94" s="24">
        <f ca="1">Horarios!C94</f>
        <v>46196.916666666664</v>
      </c>
      <c r="Y94" s="25">
        <f ca="1">Horarios!C94</f>
        <v>46196.916666666664</v>
      </c>
      <c r="Z94" s="26" t="str">
        <f>$Z$6</f>
        <v>R2</v>
      </c>
      <c r="AA94" s="27" t="str">
        <f ca="1">A93</f>
        <v>England</v>
      </c>
      <c r="AB94" s="49" t="e" cm="1" vm="46">
        <f t="array" aca="1" ref="AB94" ca="1">Ver_flag_local</f>
        <v>#VALUE!</v>
      </c>
      <c r="AC94" s="50">
        <v>3</v>
      </c>
      <c r="AD94" s="51">
        <v>0</v>
      </c>
      <c r="AE94" s="595" t="e" cm="1" vm="48">
        <f t="array" aca="1" ref="AE94" ca="1">Ver_flag_visit</f>
        <v>#VALUE!</v>
      </c>
      <c r="AF94" s="32" t="str">
        <f ca="1">A95</f>
        <v>Ghana</v>
      </c>
      <c r="AG94" s="323">
        <f t="shared" si="284"/>
        <v>1</v>
      </c>
      <c r="AH94" s="195">
        <v>45</v>
      </c>
      <c r="AI94" s="181" t="str">
        <f>AJ94&amp;$B$92</f>
        <v>1L</v>
      </c>
      <c r="AJ94" s="40">
        <v>1</v>
      </c>
      <c r="AK94" s="601" t="e" cm="1" vm="46">
        <f t="array" aca="1" ref="AK94" ca="1">Ver_flag_visit</f>
        <v>#VALUE!</v>
      </c>
      <c r="AL94" s="34" t="str">
        <f ca="1">IFERROR(INDEX($BD$6:$BD$53,MATCH(AI94,$BN$6:$BN$53,0)),"")</f>
        <v>England</v>
      </c>
      <c r="AM94" s="35">
        <f t="shared" ref="AM94:AT97" ca="1" si="287">INDEX($BE$6:$BN$53,MATCH($AL94,$BD$6:$BD$53,0),MATCH(AM$5,$BE$5:$BN$5,0))</f>
        <v>7</v>
      </c>
      <c r="AN94" s="36">
        <f t="shared" ca="1" si="287"/>
        <v>3</v>
      </c>
      <c r="AO94" s="36">
        <f t="shared" ca="1" si="287"/>
        <v>2</v>
      </c>
      <c r="AP94" s="36">
        <f t="shared" ca="1" si="287"/>
        <v>1</v>
      </c>
      <c r="AQ94" s="36">
        <f t="shared" ca="1" si="287"/>
        <v>0</v>
      </c>
      <c r="AR94" s="36">
        <f t="shared" ca="1" si="287"/>
        <v>8</v>
      </c>
      <c r="AS94" s="36">
        <f t="shared" ca="1" si="287"/>
        <v>2</v>
      </c>
      <c r="AT94" s="41">
        <f t="shared" ca="1" si="287"/>
        <v>6</v>
      </c>
      <c r="AU94" s="330">
        <f ca="1">INDEX($DL$6:$DL$53,MATCH(AI94,$DP$6:$DP$53,0))</f>
        <v>1</v>
      </c>
      <c r="AV94" s="182" t="str">
        <f ca="1">INDEX($BD$6:$BD$53,MATCH(AI94,$BM$6:$BM$53,0))</f>
        <v>England</v>
      </c>
      <c r="AW94" s="210"/>
      <c r="AX94" s="171"/>
      <c r="AY94" s="201" t="str">
        <f ca="1">+A93</f>
        <v>England</v>
      </c>
      <c r="AZ94" s="202"/>
      <c r="BA94" s="176"/>
    </row>
    <row r="95" spans="1:118" ht="15.95" customHeight="1">
      <c r="A95" s="16" t="str">
        <f ca="1">+Equipos!B48</f>
        <v>Ghana</v>
      </c>
      <c r="B95" s="16"/>
      <c r="C95" s="16"/>
      <c r="D95" s="16" t="str">
        <f t="shared" si="271"/>
        <v>Visitante</v>
      </c>
      <c r="E95" s="16" t="str">
        <f t="shared" ca="1" si="272"/>
        <v>-</v>
      </c>
      <c r="F95" s="16" t="str">
        <f t="shared" ca="1" si="273"/>
        <v>-</v>
      </c>
      <c r="G95" s="16"/>
      <c r="H95" s="16" t="str">
        <f t="shared" ca="1" si="274"/>
        <v>-</v>
      </c>
      <c r="I95" s="16" t="str">
        <f t="shared" ca="1" si="275"/>
        <v>-</v>
      </c>
      <c r="J95" s="16"/>
      <c r="K95" s="16" t="str">
        <f t="shared" ca="1" si="276"/>
        <v>-</v>
      </c>
      <c r="L95" s="16" t="str">
        <f t="shared" ca="1" si="277"/>
        <v>-</v>
      </c>
      <c r="M95" s="16"/>
      <c r="N95" s="16" t="str">
        <f t="shared" ca="1" si="278"/>
        <v>-</v>
      </c>
      <c r="O95" s="16" t="str">
        <f t="shared" ca="1" si="279"/>
        <v>-</v>
      </c>
      <c r="P95" s="16"/>
      <c r="Q95" s="16" t="str">
        <f t="shared" ca="1" si="280"/>
        <v>-</v>
      </c>
      <c r="R95" s="16" t="str">
        <f t="shared" ca="1" si="281"/>
        <v>-</v>
      </c>
      <c r="S95" s="16"/>
      <c r="T95" s="16" t="str">
        <f t="shared" ca="1" si="282"/>
        <v>-</v>
      </c>
      <c r="U95" s="16" t="str">
        <f t="shared" ca="1" si="283"/>
        <v>-</v>
      </c>
      <c r="V95" s="17"/>
      <c r="W95" s="661"/>
      <c r="X95" s="24">
        <f ca="1">Horarios!C95</f>
        <v>46197.041666666664</v>
      </c>
      <c r="Y95" s="25">
        <f ca="1">Horarios!C95</f>
        <v>46197.041666666664</v>
      </c>
      <c r="Z95" s="26" t="str">
        <f>$Z$6</f>
        <v>R2</v>
      </c>
      <c r="AA95" s="27" t="str">
        <f ca="1">A96</f>
        <v>Panama</v>
      </c>
      <c r="AB95" s="49" t="e" cm="1" vm="49">
        <f t="array" aca="1" ref="AB95" ca="1">Ver_flag_local</f>
        <v>#VALUE!</v>
      </c>
      <c r="AC95" s="50">
        <v>1</v>
      </c>
      <c r="AD95" s="51">
        <v>2</v>
      </c>
      <c r="AE95" s="595" t="e" cm="1" vm="47">
        <f t="array" aca="1" ref="AE95" ca="1">Ver_flag_visit</f>
        <v>#VALUE!</v>
      </c>
      <c r="AF95" s="32" t="str">
        <f ca="1">A94</f>
        <v>Croatia</v>
      </c>
      <c r="AG95" s="323">
        <f t="shared" si="284"/>
        <v>1</v>
      </c>
      <c r="AH95" s="195">
        <v>46</v>
      </c>
      <c r="AI95" s="181" t="str">
        <f t="shared" ref="AI95:AI97" si="288">AJ95&amp;$B$92</f>
        <v>2L</v>
      </c>
      <c r="AJ95" s="42">
        <v>2</v>
      </c>
      <c r="AK95" s="602" t="e" cm="1" vm="47">
        <f t="array" aca="1" ref="AK95" ca="1">Ver_flag_visit</f>
        <v>#VALUE!</v>
      </c>
      <c r="AL95" s="37" t="str">
        <f ca="1">IFERROR(INDEX($BD$6:$BD$53,MATCH(AI95,$BN$6:$BN$53,0)),"")</f>
        <v>Croatia</v>
      </c>
      <c r="AM95" s="38">
        <f t="shared" ca="1" si="287"/>
        <v>5</v>
      </c>
      <c r="AN95" s="39">
        <f t="shared" ca="1" si="287"/>
        <v>3</v>
      </c>
      <c r="AO95" s="39">
        <f t="shared" ca="1" si="287"/>
        <v>1</v>
      </c>
      <c r="AP95" s="39">
        <f t="shared" ca="1" si="287"/>
        <v>2</v>
      </c>
      <c r="AQ95" s="39">
        <f t="shared" ca="1" si="287"/>
        <v>0</v>
      </c>
      <c r="AR95" s="39">
        <f t="shared" ca="1" si="287"/>
        <v>5</v>
      </c>
      <c r="AS95" s="39">
        <f t="shared" ca="1" si="287"/>
        <v>4</v>
      </c>
      <c r="AT95" s="43">
        <f t="shared" ca="1" si="287"/>
        <v>1</v>
      </c>
      <c r="AU95" s="330">
        <f ca="1">INDEX($DL$6:$DL$53,MATCH(AI95,$DP$6:$DP$53,0))</f>
        <v>1</v>
      </c>
      <c r="AV95" s="182" t="str">
        <f ca="1">INDEX($BD$6:$BD$53,MATCH(AI95,$BM$6:$BM$53,0))</f>
        <v>Croatia</v>
      </c>
      <c r="AW95" s="210"/>
      <c r="AX95" s="171"/>
      <c r="AY95" s="203" t="str">
        <f ca="1">+A94</f>
        <v>Croatia</v>
      </c>
      <c r="AZ95" s="204"/>
      <c r="BA95" s="176"/>
    </row>
    <row r="96" spans="1:118" ht="15.95"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61"/>
      <c r="X96" s="24">
        <f ca="1">Horarios!C96</f>
        <v>46200.958333333336</v>
      </c>
      <c r="Y96" s="25">
        <f ca="1">Horarios!C96</f>
        <v>46200.958333333336</v>
      </c>
      <c r="Z96" s="26" t="str">
        <f>$Z$8</f>
        <v>R3</v>
      </c>
      <c r="AA96" s="27" t="str">
        <f ca="1">A96</f>
        <v>Panama</v>
      </c>
      <c r="AB96" s="49" t="e" cm="1" vm="49">
        <f t="array" aca="1" ref="AB96" ca="1">Ver_flag_local</f>
        <v>#VALUE!</v>
      </c>
      <c r="AC96" s="50">
        <v>0</v>
      </c>
      <c r="AD96" s="51">
        <v>3</v>
      </c>
      <c r="AE96" s="595" t="e" cm="1" vm="46">
        <f t="array" aca="1" ref="AE96" ca="1">Ver_flag_visit</f>
        <v>#VALUE!</v>
      </c>
      <c r="AF96" s="32" t="str">
        <f ca="1">A93</f>
        <v>England</v>
      </c>
      <c r="AG96" s="323">
        <f t="shared" si="284"/>
        <v>1</v>
      </c>
      <c r="AH96" s="195">
        <v>67</v>
      </c>
      <c r="AI96" s="181" t="str">
        <f t="shared" si="288"/>
        <v>3L</v>
      </c>
      <c r="AJ96" s="42">
        <v>3</v>
      </c>
      <c r="AK96" s="602" t="e" cm="1" vm="49">
        <f t="array" aca="1" ref="AK96" ca="1">Ver_flag_visit</f>
        <v>#VALUE!</v>
      </c>
      <c r="AL96" s="37" t="str">
        <f ca="1">IFERROR(INDEX($BD$6:$BD$53,MATCH(AI96,$BN$6:$BN$53,0)),"")</f>
        <v>Panama</v>
      </c>
      <c r="AM96" s="38">
        <f t="shared" ca="1" si="287"/>
        <v>3</v>
      </c>
      <c r="AN96" s="39">
        <f t="shared" ca="1" si="287"/>
        <v>3</v>
      </c>
      <c r="AO96" s="39">
        <f t="shared" ca="1" si="287"/>
        <v>1</v>
      </c>
      <c r="AP96" s="39">
        <f t="shared" ca="1" si="287"/>
        <v>0</v>
      </c>
      <c r="AQ96" s="39">
        <f t="shared" ca="1" si="287"/>
        <v>2</v>
      </c>
      <c r="AR96" s="39">
        <f t="shared" ca="1" si="287"/>
        <v>3</v>
      </c>
      <c r="AS96" s="39">
        <f t="shared" ca="1" si="287"/>
        <v>5</v>
      </c>
      <c r="AT96" s="43">
        <f t="shared" ca="1" si="287"/>
        <v>-2</v>
      </c>
      <c r="AU96" s="330">
        <f ca="1">INDEX($DL$6:$DL$53,MATCH(AI96,$DP$6:$DP$53,0))</f>
        <v>1</v>
      </c>
      <c r="AV96" s="182" t="str">
        <f ca="1">INDEX($BD$6:$BD$53,MATCH(AI96,$BM$6:$BM$53,0))</f>
        <v>Panama</v>
      </c>
      <c r="AW96" s="210"/>
      <c r="AX96" s="171"/>
      <c r="AY96" s="201" t="str">
        <f ca="1">+A95</f>
        <v>Ghana</v>
      </c>
      <c r="AZ96" s="202"/>
      <c r="BA96" s="176"/>
    </row>
    <row r="97" spans="1:62" ht="15.95" customHeight="1" thickBot="1">
      <c r="A97" s="16"/>
      <c r="B97" s="16"/>
      <c r="C97" s="16"/>
      <c r="D97" s="16" t="str">
        <f t="shared" si="271"/>
        <v>Empate</v>
      </c>
      <c r="E97" s="16" t="str">
        <f t="shared" ca="1" si="272"/>
        <v>-</v>
      </c>
      <c r="F97" s="16" t="str">
        <f t="shared" ca="1" si="273"/>
        <v>-</v>
      </c>
      <c r="G97" s="16"/>
      <c r="H97" s="16" t="str">
        <f t="shared" ca="1" si="274"/>
        <v>-</v>
      </c>
      <c r="I97" s="16" t="str">
        <f t="shared" ca="1" si="275"/>
        <v>-</v>
      </c>
      <c r="J97" s="16"/>
      <c r="K97" s="16" t="str">
        <f t="shared" ca="1" si="276"/>
        <v>-</v>
      </c>
      <c r="L97" s="16" t="str">
        <f t="shared" ca="1" si="277"/>
        <v>-</v>
      </c>
      <c r="M97" s="16"/>
      <c r="N97" s="16" t="str">
        <f t="shared" ca="1" si="278"/>
        <v>-</v>
      </c>
      <c r="O97" s="16" t="str">
        <f t="shared" ca="1" si="279"/>
        <v>-</v>
      </c>
      <c r="P97" s="16"/>
      <c r="Q97" s="16" t="str">
        <f t="shared" ca="1" si="280"/>
        <v>-</v>
      </c>
      <c r="R97" s="16" t="str">
        <f t="shared" ca="1" si="281"/>
        <v>-</v>
      </c>
      <c r="S97" s="16"/>
      <c r="T97" s="16" t="str">
        <f t="shared" ca="1" si="282"/>
        <v>-</v>
      </c>
      <c r="U97" s="16" t="str">
        <f t="shared" ca="1" si="283"/>
        <v>-</v>
      </c>
      <c r="V97" s="17"/>
      <c r="W97" s="662"/>
      <c r="X97" s="28">
        <f ca="1">Horarios!C97</f>
        <v>46200.958333333336</v>
      </c>
      <c r="Y97" s="29">
        <f ca="1">Horarios!C97</f>
        <v>46200.958333333336</v>
      </c>
      <c r="Z97" s="30" t="str">
        <f>$Z$8</f>
        <v>R3</v>
      </c>
      <c r="AA97" s="31" t="str">
        <f ca="1">A94</f>
        <v>Croatia</v>
      </c>
      <c r="AB97" s="52" t="e" cm="1" vm="47">
        <f t="array" aca="1" ref="AB97" ca="1">Ver_flag_local</f>
        <v>#VALUE!</v>
      </c>
      <c r="AC97" s="53">
        <v>1</v>
      </c>
      <c r="AD97" s="54">
        <v>1</v>
      </c>
      <c r="AE97" s="596" t="e" cm="1" vm="48">
        <f t="array" aca="1" ref="AE97" ca="1">Ver_flag_visit</f>
        <v>#VALUE!</v>
      </c>
      <c r="AF97" s="33" t="str">
        <f ca="1">A95</f>
        <v>Ghana</v>
      </c>
      <c r="AG97" s="323">
        <f t="shared" si="284"/>
        <v>1</v>
      </c>
      <c r="AH97" s="195">
        <v>68</v>
      </c>
      <c r="AI97" s="181" t="str">
        <f t="shared" si="288"/>
        <v>4L</v>
      </c>
      <c r="AJ97" s="44">
        <v>4</v>
      </c>
      <c r="AK97" s="604" t="e" cm="1" vm="48">
        <f t="array" aca="1" ref="AK97" ca="1">Ver_flag_visit</f>
        <v>#VALUE!</v>
      </c>
      <c r="AL97" s="45" t="str">
        <f ca="1">IFERROR(INDEX($BD$6:$BD$53,MATCH(AI97,$BN$6:$BN$53,0)),"")</f>
        <v>Ghana</v>
      </c>
      <c r="AM97" s="46">
        <f t="shared" ca="1" si="287"/>
        <v>1</v>
      </c>
      <c r="AN97" s="47">
        <f t="shared" ca="1" si="287"/>
        <v>3</v>
      </c>
      <c r="AO97" s="47">
        <f t="shared" ca="1" si="287"/>
        <v>0</v>
      </c>
      <c r="AP97" s="47">
        <f t="shared" ca="1" si="287"/>
        <v>1</v>
      </c>
      <c r="AQ97" s="47">
        <f t="shared" ca="1" si="287"/>
        <v>2</v>
      </c>
      <c r="AR97" s="47">
        <f t="shared" ca="1" si="287"/>
        <v>1</v>
      </c>
      <c r="AS97" s="47">
        <f t="shared" ca="1" si="287"/>
        <v>6</v>
      </c>
      <c r="AT97" s="48">
        <f t="shared" ca="1" si="287"/>
        <v>-5</v>
      </c>
      <c r="AU97" s="330">
        <f ca="1">INDEX($DL$6:$DL$53,MATCH(AI97,$DP$6:$DP$53,0))</f>
        <v>1</v>
      </c>
      <c r="AV97" s="182" t="str">
        <f ca="1">INDEX($BD$6:$BD$53,MATCH(AI97,$BM$6:$BM$53,0))</f>
        <v>Ghana</v>
      </c>
      <c r="AW97" s="210"/>
      <c r="AX97" s="171"/>
      <c r="AY97" s="205" t="str">
        <f ca="1">+A96</f>
        <v>Panama</v>
      </c>
      <c r="AZ97" s="206"/>
      <c r="BA97" s="176"/>
    </row>
    <row r="98" spans="1:62" ht="15.7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7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5"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5"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Czech Republic</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Czech Republic</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Canada</v>
      </c>
      <c r="O101" s="16"/>
      <c r="P101" s="16"/>
      <c r="Q101" s="16"/>
      <c r="R101" s="16"/>
      <c r="S101" s="16"/>
      <c r="T101" s="16"/>
      <c r="U101" s="16"/>
      <c r="V101" s="17"/>
      <c r="W101" s="667" t="s">
        <v>493</v>
      </c>
      <c r="X101" s="24">
        <f ca="1">Horarios!C101</f>
        <v>46201.875</v>
      </c>
      <c r="Y101" s="25">
        <f ca="1">Horarios!C101</f>
        <v>46201.875</v>
      </c>
      <c r="Z101" s="280">
        <f>AH101</f>
        <v>73</v>
      </c>
      <c r="AA101" s="88" t="str">
        <f t="shared" ref="AA101:AA116" ca="1" si="292">+INDEX($M$101:$M$147,MATCH(AH101,$J$101:$J$147,0))</f>
        <v>Czech Republic</v>
      </c>
      <c r="AB101" s="89"/>
      <c r="AC101" s="51">
        <v>2</v>
      </c>
      <c r="AD101" s="51">
        <v>1</v>
      </c>
      <c r="AE101" s="90"/>
      <c r="AF101" s="91" t="str">
        <f t="shared" ref="AF101:AF116" ca="1" si="293">+INDEX($N$101:$N$147,MATCH(AH101,$J$101:$J$147,0))</f>
        <v>Canada</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2</v>
      </c>
      <c r="AV101" s="188"/>
      <c r="AW101" s="214"/>
      <c r="AX101" s="214"/>
      <c r="AY101" s="335" t="str">
        <f ca="1">+IF(OR($H$113&gt;=48,$AJ$99=144),Idiomas!D68,"")</f>
        <v xml:space="preserve">Best 3-placed groups: </v>
      </c>
      <c r="AZ101" s="336" t="str">
        <f ca="1">+IF(OR($H$113&gt;=48,$AJ$99=144),BI112,"")</f>
        <v>BCDFGHIL</v>
      </c>
      <c r="BA101" s="176"/>
    </row>
    <row r="102" spans="1:62" ht="15.95" customHeight="1">
      <c r="A102" s="16" t="s">
        <v>673</v>
      </c>
      <c r="B102" s="16" t="s">
        <v>734</v>
      </c>
      <c r="C102" s="16"/>
      <c r="D102" s="16" t="str">
        <f t="shared" ca="1" si="289"/>
        <v>Brazil</v>
      </c>
      <c r="E102" s="16" t="s">
        <v>3</v>
      </c>
      <c r="F102" s="16" t="s">
        <v>733</v>
      </c>
      <c r="G102" s="16" t="s">
        <v>1</v>
      </c>
      <c r="H102" s="16">
        <f t="shared" ca="1" si="290"/>
        <v>12</v>
      </c>
      <c r="I102" s="16"/>
      <c r="J102" s="16">
        <v>74</v>
      </c>
      <c r="K102" s="16">
        <v>46202.75</v>
      </c>
      <c r="L102" s="16" t="s">
        <v>698</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United States</v>
      </c>
      <c r="O102" s="16"/>
      <c r="P102" s="16"/>
      <c r="Q102" s="16"/>
      <c r="R102" s="16"/>
      <c r="S102" s="16"/>
      <c r="T102" s="16"/>
      <c r="U102" s="16"/>
      <c r="V102" s="17"/>
      <c r="W102" s="667"/>
      <c r="X102" s="24">
        <f ca="1">Horarios!C102</f>
        <v>46202.791666666664</v>
      </c>
      <c r="Y102" s="25">
        <f ca="1">Horarios!C102</f>
        <v>46202.791666666664</v>
      </c>
      <c r="Z102" s="280">
        <f t="shared" ref="Z102:Z116" si="296">AH102</f>
        <v>76</v>
      </c>
      <c r="AA102" s="88" t="str">
        <f t="shared" ca="1" si="292"/>
        <v>Brazil</v>
      </c>
      <c r="AB102" s="89"/>
      <c r="AC102" s="92">
        <v>2</v>
      </c>
      <c r="AD102" s="92">
        <v>0</v>
      </c>
      <c r="AE102" s="89"/>
      <c r="AF102" s="91" t="str">
        <f t="shared" ca="1" si="293"/>
        <v>Japan</v>
      </c>
      <c r="AG102" s="327">
        <f t="shared" ca="1" si="294"/>
        <v>1</v>
      </c>
      <c r="AH102" s="195">
        <v>76</v>
      </c>
      <c r="AI102" s="182">
        <v>1</v>
      </c>
      <c r="AJ102" s="80">
        <v>1</v>
      </c>
      <c r="AK102" s="605" t="e" cm="1" vm="13">
        <f t="array" aca="1" ref="AK102" ca="1">Ver_flag_visit</f>
        <v>#VALUE!</v>
      </c>
      <c r="AL102" s="81" t="str">
        <f t="shared" ref="AL102:AL113" ca="1" si="297">+IF($H$113&gt;=48,INDEX($BD$58:$BD$69,MATCH(AI102,$BN$58:$BN$69,0)),BB58)</f>
        <v>Scotland</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4</v>
      </c>
      <c r="AS102" s="83">
        <f t="shared" ca="1" si="298"/>
        <v>3</v>
      </c>
      <c r="AT102" s="84">
        <f t="shared" ca="1" si="298"/>
        <v>1</v>
      </c>
      <c r="AU102" s="330">
        <f t="shared" ref="AU102:AU113" ca="1" si="299">IF($H$113=144,INDEX($DL$58:$DL$69,MATCH(AI102,$DP$58:$DP$69,0)),"")</f>
        <v>1</v>
      </c>
      <c r="AV102" s="182" t="str">
        <f t="shared" ref="AV102:AV113" ca="1" si="300">INDEX($BD$58:$BD$69,MATCH(AI102,$BM$58:$BM$69,0))</f>
        <v>Scotland</v>
      </c>
      <c r="AW102" s="215"/>
      <c r="AX102" s="170"/>
      <c r="AY102" s="154"/>
      <c r="AZ102" s="155"/>
      <c r="BA102" s="176"/>
      <c r="BE102" t="s">
        <v>454</v>
      </c>
      <c r="BF102" t="s">
        <v>731</v>
      </c>
      <c r="BG102" t="s">
        <v>776</v>
      </c>
      <c r="BI102" t="s">
        <v>86</v>
      </c>
    </row>
    <row r="103" spans="1:62" ht="15.95" customHeight="1">
      <c r="A103" s="16" t="s">
        <v>676</v>
      </c>
      <c r="B103" s="16" t="s">
        <v>668</v>
      </c>
      <c r="C103" s="16"/>
      <c r="D103" s="16" t="str">
        <f t="shared" ca="1" si="289"/>
        <v>Germany</v>
      </c>
      <c r="E103" s="16" t="s">
        <v>4</v>
      </c>
      <c r="F103" s="16" t="s">
        <v>2</v>
      </c>
      <c r="G103" s="16" t="s">
        <v>2</v>
      </c>
      <c r="H103" s="16">
        <f t="shared" ca="1" si="290"/>
        <v>12</v>
      </c>
      <c r="I103" s="16"/>
      <c r="J103" s="16">
        <v>75</v>
      </c>
      <c r="K103" s="16">
        <v>46202.75</v>
      </c>
      <c r="L103" s="16" t="s">
        <v>699</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67"/>
      <c r="X103" s="24">
        <f ca="1">Horarios!C103</f>
        <v>46202.9375</v>
      </c>
      <c r="Y103" s="25">
        <f ca="1">Horarios!C103</f>
        <v>46202.9375</v>
      </c>
      <c r="Z103" s="280">
        <f t="shared" si="296"/>
        <v>74</v>
      </c>
      <c r="AA103" s="88" t="str">
        <f t="shared" ca="1" si="292"/>
        <v>Germany</v>
      </c>
      <c r="AB103" s="89"/>
      <c r="AC103" s="92">
        <v>2</v>
      </c>
      <c r="AD103" s="92">
        <v>0</v>
      </c>
      <c r="AE103" s="89"/>
      <c r="AF103" s="91" t="str">
        <f t="shared" ca="1" si="293"/>
        <v>United States</v>
      </c>
      <c r="AG103" s="327">
        <f t="shared" ca="1" si="294"/>
        <v>1</v>
      </c>
      <c r="AH103" s="195">
        <v>74</v>
      </c>
      <c r="AI103" s="182">
        <v>2</v>
      </c>
      <c r="AJ103" s="42">
        <v>2</v>
      </c>
      <c r="AK103" s="602" t="e" cm="1" vm="14">
        <f t="array" aca="1" ref="AK103" ca="1">Ver_flag_visit</f>
        <v>#VALUE!</v>
      </c>
      <c r="AL103" s="85" t="str">
        <f t="shared" ca="1" si="297"/>
        <v>United States</v>
      </c>
      <c r="AM103" s="589">
        <f t="shared" ref="AM103:AM113" ca="1" si="301">+IF($H$113&gt;=48,INDEX($BE$58:$BN$69,MATCH($AL103,$BD$58:$BD$69,0),MATCH(AM$5,$BE$57:$BN$57,0)),$BB59)</f>
        <v>4</v>
      </c>
      <c r="AN103" s="86">
        <f t="shared" ref="AN103:AT103" ca="1" si="302">+IF($H$113&gt;=48,INDEX($BE$58:$BN$69,MATCH($AL103,$BD$58:$BD$69,0),MATCH(AN$5,$BE$57:$BN$57,0)),$BB59)</f>
        <v>3</v>
      </c>
      <c r="AO103" s="86">
        <f t="shared" ca="1" si="302"/>
        <v>1</v>
      </c>
      <c r="AP103" s="86">
        <f t="shared" ca="1" si="302"/>
        <v>1</v>
      </c>
      <c r="AQ103" s="86">
        <f t="shared" ca="1" si="302"/>
        <v>1</v>
      </c>
      <c r="AR103" s="86">
        <f t="shared" ca="1" si="302"/>
        <v>2</v>
      </c>
      <c r="AS103" s="86">
        <f t="shared" ca="1" si="302"/>
        <v>4</v>
      </c>
      <c r="AT103" s="87">
        <f t="shared" ca="1" si="302"/>
        <v>-2</v>
      </c>
      <c r="AU103" s="330">
        <f t="shared" ca="1" si="299"/>
        <v>1</v>
      </c>
      <c r="AV103" s="182" t="str">
        <f t="shared" ca="1" si="300"/>
        <v>United States</v>
      </c>
      <c r="AW103" s="215"/>
      <c r="AX103" s="170"/>
      <c r="AY103" s="276"/>
      <c r="AZ103" s="279" t="str">
        <f t="shared" ref="AZ103:AZ110" ca="1" si="303">+IF(OR($H$113&gt;=48,$AJ$99=144),BF117&amp;" - "&amp;BG117,"")</f>
        <v>1A - 3C</v>
      </c>
      <c r="BA103" s="176"/>
      <c r="BF103" t="str">
        <f t="shared" ref="BF103:BF110" ca="1" si="304">IFERROR(INDEX($BC$6:$BC$53,MATCH(AL102,$BD$6:$BD$53,0)),"")</f>
        <v>C</v>
      </c>
      <c r="BG103">
        <f t="shared" ref="BG103:BG110" ca="1" si="305">COUNTIF($BF$103:$BF$110,"&lt;="&amp;BF103)</f>
        <v>2</v>
      </c>
      <c r="BI103">
        <v>1</v>
      </c>
      <c r="BJ103" t="str">
        <f t="shared" ref="BJ103:BJ110" ca="1" si="306">IFERROR(INDEX($BF$103:$BF$110,MATCH(BI103,$BG$103:$BG$110,0)),"Grupo")</f>
        <v>B</v>
      </c>
    </row>
    <row r="104" spans="1:62" ht="15.95" customHeight="1">
      <c r="A104" s="16" t="s">
        <v>663</v>
      </c>
      <c r="B104" s="16" t="s">
        <v>677</v>
      </c>
      <c r="C104" s="16"/>
      <c r="D104" s="16" t="str">
        <f t="shared" ca="1" si="289"/>
        <v>Netherlands</v>
      </c>
      <c r="E104" s="16" t="s">
        <v>2</v>
      </c>
      <c r="F104" s="16" t="s">
        <v>4</v>
      </c>
      <c r="G104" s="16" t="s">
        <v>74</v>
      </c>
      <c r="H104" s="16">
        <f t="shared" ca="1" si="290"/>
        <v>12</v>
      </c>
      <c r="I104" s="16"/>
      <c r="J104" s="16">
        <v>76</v>
      </c>
      <c r="K104" s="16">
        <v>46202.75</v>
      </c>
      <c r="L104" s="16" t="s">
        <v>700</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Japan</v>
      </c>
      <c r="O104" s="16"/>
      <c r="P104" s="16"/>
      <c r="Q104" s="16"/>
      <c r="R104" s="16"/>
      <c r="S104" s="16"/>
      <c r="T104" s="16"/>
      <c r="U104" s="16"/>
      <c r="V104" s="17"/>
      <c r="W104" s="667"/>
      <c r="X104" s="24">
        <f ca="1">Horarios!C104</f>
        <v>46203.125</v>
      </c>
      <c r="Y104" s="25">
        <f ca="1">Horarios!C104</f>
        <v>46203.125</v>
      </c>
      <c r="Z104" s="280">
        <f t="shared" si="296"/>
        <v>75</v>
      </c>
      <c r="AA104" s="88" t="str">
        <f t="shared" ca="1" si="292"/>
        <v>Netherlands</v>
      </c>
      <c r="AB104" s="89"/>
      <c r="AC104" s="92">
        <v>2</v>
      </c>
      <c r="AD104" s="92">
        <v>0</v>
      </c>
      <c r="AE104" s="89"/>
      <c r="AF104" s="91" t="str">
        <f t="shared" ca="1" si="293"/>
        <v>Morocco</v>
      </c>
      <c r="AG104" s="327">
        <f t="shared" ca="1" si="294"/>
        <v>1</v>
      </c>
      <c r="AH104" s="195">
        <v>75</v>
      </c>
      <c r="AI104" s="182">
        <v>3</v>
      </c>
      <c r="AJ104" s="42">
        <v>3</v>
      </c>
      <c r="AK104" s="602" t="e" cm="1" vm="37">
        <f t="array" aca="1" ref="AK104" ca="1">Ver_flag_visit</f>
        <v>#VALUE!</v>
      </c>
      <c r="AL104" s="85" t="str">
        <f t="shared" ca="1" si="297"/>
        <v>Norway</v>
      </c>
      <c r="AM104" s="589">
        <f t="shared" ca="1" si="301"/>
        <v>3</v>
      </c>
      <c r="AN104" s="86">
        <f t="shared" ref="AN104:AT104" ca="1" si="307">+IF($H$113&gt;=48,INDEX($BE$58:$BN$69,MATCH($AL104,$BD$58:$BD$69,0),MATCH(AN$5,$BE$57:$BN$57,0)),$BB60)</f>
        <v>3</v>
      </c>
      <c r="AO104" s="86">
        <f t="shared" ca="1" si="307"/>
        <v>1</v>
      </c>
      <c r="AP104" s="86">
        <f t="shared" ca="1" si="307"/>
        <v>0</v>
      </c>
      <c r="AQ104" s="86">
        <f t="shared" ca="1" si="307"/>
        <v>2</v>
      </c>
      <c r="AR104" s="86">
        <f t="shared" ca="1" si="307"/>
        <v>4</v>
      </c>
      <c r="AS104" s="86">
        <f t="shared" ca="1" si="307"/>
        <v>5</v>
      </c>
      <c r="AT104" s="87">
        <f t="shared" ca="1" si="307"/>
        <v>-1</v>
      </c>
      <c r="AU104" s="330">
        <f t="shared" ca="1" si="299"/>
        <v>2</v>
      </c>
      <c r="AV104" s="182" t="str">
        <f t="shared" ca="1" si="300"/>
        <v>Egypt</v>
      </c>
      <c r="AW104" s="215">
        <v>4</v>
      </c>
      <c r="AX104" s="170"/>
      <c r="AY104" s="276"/>
      <c r="AZ104" s="279" t="str">
        <f t="shared" ca="1" si="303"/>
        <v>1B - 3G</v>
      </c>
      <c r="BA104" s="176"/>
      <c r="BF104" t="str">
        <f t="shared" ca="1" si="304"/>
        <v>D</v>
      </c>
      <c r="BG104">
        <f t="shared" ca="1" si="305"/>
        <v>3</v>
      </c>
      <c r="BI104">
        <v>2</v>
      </c>
      <c r="BJ104" t="str">
        <f t="shared" ca="1" si="306"/>
        <v>C</v>
      </c>
    </row>
    <row r="105" spans="1:62" ht="15.95" customHeight="1">
      <c r="A105" s="16" t="s">
        <v>685</v>
      </c>
      <c r="B105" s="16" t="s">
        <v>735</v>
      </c>
      <c r="C105" s="16"/>
      <c r="D105" s="16" t="str">
        <f t="shared" ca="1" si="289"/>
        <v>France</v>
      </c>
      <c r="E105" s="16" t="s">
        <v>448</v>
      </c>
      <c r="F105" s="16" t="s">
        <v>733</v>
      </c>
      <c r="G105" s="16" t="s">
        <v>3</v>
      </c>
      <c r="H105" s="16">
        <f t="shared" ca="1" si="290"/>
        <v>12</v>
      </c>
      <c r="I105" s="16"/>
      <c r="J105" s="16">
        <v>77</v>
      </c>
      <c r="K105" s="16">
        <v>46203.75</v>
      </c>
      <c r="L105" s="16" t="s">
        <v>701</v>
      </c>
      <c r="M105" s="16" t="str">
        <f t="shared" ca="1" si="291"/>
        <v>Senegal</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Sweden</v>
      </c>
      <c r="O105" s="16"/>
      <c r="P105" s="16"/>
      <c r="Q105" s="16"/>
      <c r="R105" s="16"/>
      <c r="S105" s="16"/>
      <c r="T105" s="16"/>
      <c r="U105" s="16"/>
      <c r="V105" s="17"/>
      <c r="W105" s="667"/>
      <c r="X105" s="24">
        <f ca="1">Horarios!C105</f>
        <v>46203.791666666664</v>
      </c>
      <c r="Y105" s="25">
        <f ca="1">Horarios!C105</f>
        <v>46203.791666666664</v>
      </c>
      <c r="Z105" s="280">
        <f t="shared" si="296"/>
        <v>78</v>
      </c>
      <c r="AA105" s="88" t="str">
        <f t="shared" ca="1" si="292"/>
        <v>Ecuador</v>
      </c>
      <c r="AB105" s="89"/>
      <c r="AC105" s="92">
        <v>0</v>
      </c>
      <c r="AD105" s="92">
        <v>3</v>
      </c>
      <c r="AE105" s="89"/>
      <c r="AF105" s="91" t="str">
        <f t="shared" ca="1" si="293"/>
        <v>France</v>
      </c>
      <c r="AG105" s="327">
        <f t="shared" ca="1" si="294"/>
        <v>1</v>
      </c>
      <c r="AH105" s="195">
        <v>78</v>
      </c>
      <c r="AI105" s="182">
        <v>4</v>
      </c>
      <c r="AJ105" s="42">
        <v>4</v>
      </c>
      <c r="AK105" s="602" t="e" cm="1" vm="27">
        <f t="array" aca="1" ref="AK105" ca="1">Ver_flag_visit</f>
        <v>#VALUE!</v>
      </c>
      <c r="AL105" s="85" t="str">
        <f t="shared" ca="1" si="297"/>
        <v>Egypt</v>
      </c>
      <c r="AM105" s="589">
        <f t="shared" ca="1" si="301"/>
        <v>3</v>
      </c>
      <c r="AN105" s="86">
        <f t="shared" ref="AN105:AT105" ca="1" si="308">+IF($H$113&gt;=48,INDEX($BE$58:$BN$69,MATCH($AL105,$BD$58:$BD$69,0),MATCH(AN$5,$BE$57:$BN$57,0)),$BB61)</f>
        <v>3</v>
      </c>
      <c r="AO105" s="86">
        <f t="shared" ca="1" si="308"/>
        <v>1</v>
      </c>
      <c r="AP105" s="86">
        <f t="shared" ca="1" si="308"/>
        <v>0</v>
      </c>
      <c r="AQ105" s="86">
        <f t="shared" ca="1" si="308"/>
        <v>2</v>
      </c>
      <c r="AR105" s="86">
        <f t="shared" ca="1" si="308"/>
        <v>4</v>
      </c>
      <c r="AS105" s="86">
        <f t="shared" ca="1" si="308"/>
        <v>5</v>
      </c>
      <c r="AT105" s="87">
        <f t="shared" ca="1" si="308"/>
        <v>-1</v>
      </c>
      <c r="AU105" s="330">
        <f t="shared" ca="1" si="299"/>
        <v>2</v>
      </c>
      <c r="AV105" s="182" t="str">
        <f t="shared" ca="1" si="300"/>
        <v>Norway</v>
      </c>
      <c r="AW105" s="215">
        <v>3</v>
      </c>
      <c r="AX105" s="170"/>
      <c r="AY105" s="276"/>
      <c r="AZ105" s="279" t="str">
        <f t="shared" ca="1" si="303"/>
        <v>1D - 3B</v>
      </c>
      <c r="BA105" s="176"/>
      <c r="BF105" t="str">
        <f t="shared" ca="1" si="304"/>
        <v>I</v>
      </c>
      <c r="BG105">
        <f t="shared" ca="1" si="305"/>
        <v>7</v>
      </c>
      <c r="BI105">
        <v>3</v>
      </c>
      <c r="BJ105" t="str">
        <f t="shared" ca="1" si="306"/>
        <v>D</v>
      </c>
    </row>
    <row r="106" spans="1:62" ht="15.95" customHeight="1">
      <c r="A106" s="16" t="s">
        <v>674</v>
      </c>
      <c r="B106" s="16" t="s">
        <v>686</v>
      </c>
      <c r="C106" s="16"/>
      <c r="D106" s="16" t="str">
        <f t="shared" ca="1" si="289"/>
        <v>Sweden</v>
      </c>
      <c r="E106" s="16" t="s">
        <v>3</v>
      </c>
      <c r="F106" s="16" t="s">
        <v>448</v>
      </c>
      <c r="G106" s="16" t="s">
        <v>4</v>
      </c>
      <c r="H106" s="16">
        <f t="shared" ca="1" si="290"/>
        <v>12</v>
      </c>
      <c r="I106" s="16"/>
      <c r="J106" s="16">
        <v>78</v>
      </c>
      <c r="K106" s="16">
        <v>46203.75</v>
      </c>
      <c r="L106" s="16" t="s">
        <v>702</v>
      </c>
      <c r="M106" s="16" t="str">
        <f t="shared" ca="1" si="291"/>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France</v>
      </c>
      <c r="O106" s="16"/>
      <c r="P106" s="16"/>
      <c r="Q106" s="16"/>
      <c r="R106" s="16"/>
      <c r="S106" s="16"/>
      <c r="T106" s="16"/>
      <c r="U106" s="16"/>
      <c r="V106" s="17"/>
      <c r="W106" s="667"/>
      <c r="X106" s="24">
        <f ca="1">Horarios!C106</f>
        <v>46203.958333333336</v>
      </c>
      <c r="Y106" s="25">
        <f ca="1">Horarios!C106</f>
        <v>46203.958333333336</v>
      </c>
      <c r="Z106" s="280">
        <f t="shared" si="296"/>
        <v>77</v>
      </c>
      <c r="AA106" s="88" t="str">
        <f t="shared" ca="1" si="292"/>
        <v>Senegal</v>
      </c>
      <c r="AB106" s="89">
        <v>0</v>
      </c>
      <c r="AC106" s="92">
        <v>2</v>
      </c>
      <c r="AD106" s="92">
        <v>2</v>
      </c>
      <c r="AE106" s="89">
        <v>1</v>
      </c>
      <c r="AF106" s="91" t="str">
        <f t="shared" ca="1" si="293"/>
        <v>Sweden</v>
      </c>
      <c r="AG106" s="327">
        <f t="shared" ca="1" si="294"/>
        <v>1</v>
      </c>
      <c r="AH106" s="195">
        <v>77</v>
      </c>
      <c r="AI106" s="182">
        <v>5</v>
      </c>
      <c r="AJ106" s="42">
        <v>5</v>
      </c>
      <c r="AK106" s="602" t="e" cm="1" vm="6">
        <f t="array" aca="1" ref="AK106" ca="1">Ver_flag_visit</f>
        <v>#VALUE!</v>
      </c>
      <c r="AL106" s="85" t="str">
        <f t="shared" ca="1" si="297"/>
        <v>Bosnia and Herzegovina</v>
      </c>
      <c r="AM106" s="589">
        <f t="shared" ca="1" si="301"/>
        <v>3</v>
      </c>
      <c r="AN106" s="86">
        <f t="shared" ref="AN106:AT106" ca="1" si="309">+IF($H$113&gt;=48,INDEX($BE$58:$BN$69,MATCH($AL106,$BD$58:$BD$69,0),MATCH(AN$5,$BE$57:$BN$57,0)),$BB62)</f>
        <v>3</v>
      </c>
      <c r="AO106" s="86">
        <f t="shared" ca="1" si="309"/>
        <v>1</v>
      </c>
      <c r="AP106" s="86">
        <f t="shared" ca="1" si="309"/>
        <v>0</v>
      </c>
      <c r="AQ106" s="86">
        <f t="shared" ca="1" si="309"/>
        <v>2</v>
      </c>
      <c r="AR106" s="86">
        <f t="shared" ca="1" si="309"/>
        <v>2</v>
      </c>
      <c r="AS106" s="86">
        <f t="shared" ca="1" si="309"/>
        <v>3</v>
      </c>
      <c r="AT106" s="87">
        <f t="shared" ca="1" si="309"/>
        <v>-1</v>
      </c>
      <c r="AU106" s="330">
        <f t="shared" ca="1" si="299"/>
        <v>1</v>
      </c>
      <c r="AV106" s="182" t="str">
        <f t="shared" ca="1" si="300"/>
        <v>Bosnia and Herzegovina</v>
      </c>
      <c r="AW106" s="215"/>
      <c r="AX106" s="170"/>
      <c r="AY106" s="276"/>
      <c r="AZ106" s="279" t="str">
        <f t="shared" ca="1" si="303"/>
        <v>1E - 3D</v>
      </c>
      <c r="BA106" s="176"/>
      <c r="BF106" t="str">
        <f t="shared" ca="1" si="304"/>
        <v>G</v>
      </c>
      <c r="BG106">
        <f t="shared" ca="1" si="305"/>
        <v>5</v>
      </c>
      <c r="BI106">
        <v>4</v>
      </c>
      <c r="BJ106" t="str">
        <f t="shared" ca="1" si="306"/>
        <v>F</v>
      </c>
    </row>
    <row r="107" spans="1:62" ht="15.95" customHeight="1">
      <c r="A107" s="16" t="s">
        <v>657</v>
      </c>
      <c r="B107" s="16" t="s">
        <v>736</v>
      </c>
      <c r="C107" s="16"/>
      <c r="D107" s="16" t="str">
        <f t="shared" ca="1" si="289"/>
        <v>Scotland</v>
      </c>
      <c r="E107" s="16" t="s">
        <v>0</v>
      </c>
      <c r="F107" s="16" t="s">
        <v>733</v>
      </c>
      <c r="G107" s="16" t="s">
        <v>6</v>
      </c>
      <c r="H107" s="16">
        <f t="shared" ca="1" si="290"/>
        <v>12</v>
      </c>
      <c r="I107" s="16"/>
      <c r="J107" s="16">
        <v>79</v>
      </c>
      <c r="K107" s="16">
        <v>46203.75</v>
      </c>
      <c r="L107" s="16" t="s">
        <v>703</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Scotland</v>
      </c>
      <c r="O107" s="16"/>
      <c r="P107" s="16"/>
      <c r="Q107" s="16"/>
      <c r="R107" s="16"/>
      <c r="S107" s="16"/>
      <c r="T107" s="16"/>
      <c r="U107" s="16"/>
      <c r="V107" s="17"/>
      <c r="W107" s="667"/>
      <c r="X107" s="24">
        <f ca="1">Horarios!C107</f>
        <v>46204.125</v>
      </c>
      <c r="Y107" s="25">
        <f ca="1">Horarios!C107</f>
        <v>46204.125</v>
      </c>
      <c r="Z107" s="280">
        <f t="shared" si="296"/>
        <v>79</v>
      </c>
      <c r="AA107" s="88" t="str">
        <f t="shared" ca="1" si="292"/>
        <v>Mexico</v>
      </c>
      <c r="AB107" s="89"/>
      <c r="AC107" s="92">
        <v>1</v>
      </c>
      <c r="AD107" s="92">
        <v>3</v>
      </c>
      <c r="AE107" s="89"/>
      <c r="AF107" s="91" t="str">
        <f t="shared" ca="1" si="293"/>
        <v>Scotland</v>
      </c>
      <c r="AG107" s="327">
        <f t="shared" ca="1" si="294"/>
        <v>1</v>
      </c>
      <c r="AH107" s="195">
        <v>79</v>
      </c>
      <c r="AI107" s="182">
        <v>6</v>
      </c>
      <c r="AJ107" s="42">
        <v>6</v>
      </c>
      <c r="AK107" s="602" t="e" cm="1" vm="24">
        <f t="array" aca="1" ref="AK107" ca="1">Ver_flag_visit</f>
        <v>#VALUE!</v>
      </c>
      <c r="AL107" s="85" t="str">
        <f t="shared" ca="1" si="297"/>
        <v>Sweden</v>
      </c>
      <c r="AM107" s="589">
        <f t="shared" ca="1" si="301"/>
        <v>3</v>
      </c>
      <c r="AN107" s="86">
        <f t="shared" ref="AN107:AT107" ca="1" si="310">+IF($H$113&gt;=48,INDEX($BE$58:$BN$69,MATCH($AL107,$BD$58:$BD$69,0),MATCH(AN$5,$BE$57:$BN$57,0)),$BB63)</f>
        <v>3</v>
      </c>
      <c r="AO107" s="86">
        <f t="shared" ca="1" si="310"/>
        <v>1</v>
      </c>
      <c r="AP107" s="86">
        <f t="shared" ca="1" si="310"/>
        <v>0</v>
      </c>
      <c r="AQ107" s="86">
        <f t="shared" ca="1" si="310"/>
        <v>2</v>
      </c>
      <c r="AR107" s="86">
        <f t="shared" ca="1" si="310"/>
        <v>4</v>
      </c>
      <c r="AS107" s="86">
        <f t="shared" ca="1" si="310"/>
        <v>6</v>
      </c>
      <c r="AT107" s="87">
        <f t="shared" ca="1" si="310"/>
        <v>-2</v>
      </c>
      <c r="AU107" s="330">
        <f t="shared" ca="1" si="299"/>
        <v>1</v>
      </c>
      <c r="AV107" s="182" t="str">
        <f ca="1">INDEX($BD$58:$BD$69,MATCH(AI107,$BM$58:$BM$69,0))</f>
        <v>Sweden</v>
      </c>
      <c r="AW107" s="215"/>
      <c r="AX107" s="170"/>
      <c r="AY107" s="276"/>
      <c r="AZ107" s="279" t="str">
        <f t="shared" ca="1" si="303"/>
        <v>1G - 3H</v>
      </c>
      <c r="BA107" s="176"/>
      <c r="BF107" t="str">
        <f t="shared" ca="1" si="304"/>
        <v>B</v>
      </c>
      <c r="BG107">
        <f t="shared" ca="1" si="305"/>
        <v>1</v>
      </c>
      <c r="BI107">
        <v>5</v>
      </c>
      <c r="BJ107" t="str">
        <f t="shared" ca="1" si="306"/>
        <v>G</v>
      </c>
    </row>
    <row r="108" spans="1:62" ht="15.95" customHeight="1">
      <c r="A108" s="16" t="s">
        <v>694</v>
      </c>
      <c r="B108" s="16" t="s">
        <v>737</v>
      </c>
      <c r="C108" s="16"/>
      <c r="D108" s="16" t="str">
        <f t="shared" ca="1" si="289"/>
        <v>England</v>
      </c>
      <c r="E108" s="16" t="s">
        <v>247</v>
      </c>
      <c r="F108" s="16" t="s">
        <v>733</v>
      </c>
      <c r="G108" s="16" t="s">
        <v>447</v>
      </c>
      <c r="H108" s="16">
        <f t="shared" ca="1" si="290"/>
        <v>12</v>
      </c>
      <c r="I108" s="16"/>
      <c r="J108" s="16">
        <v>80</v>
      </c>
      <c r="K108" s="16">
        <v>46204.75</v>
      </c>
      <c r="L108" s="16" t="s">
        <v>704</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Norway</v>
      </c>
      <c r="O108" s="16"/>
      <c r="P108" s="16"/>
      <c r="Q108" s="16"/>
      <c r="R108" s="16"/>
      <c r="S108" s="16"/>
      <c r="T108" s="16"/>
      <c r="U108" s="16"/>
      <c r="V108" s="17"/>
      <c r="W108" s="667"/>
      <c r="X108" s="24">
        <f ca="1">Horarios!C108</f>
        <v>46204.75</v>
      </c>
      <c r="Y108" s="25">
        <f ca="1">Horarios!C108</f>
        <v>46204.75</v>
      </c>
      <c r="Z108" s="280">
        <f t="shared" si="296"/>
        <v>80</v>
      </c>
      <c r="AA108" s="88" t="str">
        <f t="shared" ca="1" si="292"/>
        <v>England</v>
      </c>
      <c r="AB108" s="89"/>
      <c r="AC108" s="92">
        <v>3</v>
      </c>
      <c r="AD108" s="92">
        <v>1</v>
      </c>
      <c r="AE108" s="89"/>
      <c r="AF108" s="91" t="str">
        <f t="shared" ca="1" si="293"/>
        <v>Norway</v>
      </c>
      <c r="AG108" s="327">
        <f t="shared" ca="1" si="294"/>
        <v>1</v>
      </c>
      <c r="AH108" s="195">
        <v>80</v>
      </c>
      <c r="AI108" s="182">
        <v>7</v>
      </c>
      <c r="AJ108" s="42">
        <v>7</v>
      </c>
      <c r="AK108" s="602" t="e" cm="1" vm="49">
        <f t="array" aca="1" ref="AK108" ca="1">Ver_flag_visit</f>
        <v>#VALUE!</v>
      </c>
      <c r="AL108" s="85" t="str">
        <f t="shared" ca="1" si="297"/>
        <v>Panama</v>
      </c>
      <c r="AM108" s="589">
        <f t="shared" ca="1" si="301"/>
        <v>3</v>
      </c>
      <c r="AN108" s="86">
        <f t="shared" ref="AN108:AT108" ca="1" si="311">+IF($H$113&gt;=48,INDEX($BE$58:$BN$69,MATCH($AL108,$BD$58:$BD$69,0),MATCH(AN$5,$BE$57:$BN$57,0)),$BB64)</f>
        <v>3</v>
      </c>
      <c r="AO108" s="86">
        <f t="shared" ca="1" si="311"/>
        <v>1</v>
      </c>
      <c r="AP108" s="86">
        <f t="shared" ca="1" si="311"/>
        <v>0</v>
      </c>
      <c r="AQ108" s="86">
        <f t="shared" ca="1" si="311"/>
        <v>2</v>
      </c>
      <c r="AR108" s="86">
        <f t="shared" ca="1" si="311"/>
        <v>3</v>
      </c>
      <c r="AS108" s="86">
        <f t="shared" ca="1" si="311"/>
        <v>5</v>
      </c>
      <c r="AT108" s="87">
        <f t="shared" ca="1" si="311"/>
        <v>-2</v>
      </c>
      <c r="AU108" s="330">
        <f t="shared" ca="1" si="299"/>
        <v>1</v>
      </c>
      <c r="AV108" s="182" t="str">
        <f t="shared" ca="1" si="300"/>
        <v>Panama</v>
      </c>
      <c r="AW108" s="215"/>
      <c r="AX108" s="170"/>
      <c r="AY108" s="276"/>
      <c r="AZ108" s="279" t="str">
        <f t="shared" ca="1" si="303"/>
        <v>1I - 3F</v>
      </c>
      <c r="BA108" s="176"/>
      <c r="BF108" t="str">
        <f t="shared" ca="1" si="304"/>
        <v>F</v>
      </c>
      <c r="BG108">
        <f t="shared" ca="1" si="305"/>
        <v>4</v>
      </c>
      <c r="BI108">
        <v>6</v>
      </c>
      <c r="BJ108" t="str">
        <f t="shared" ca="1" si="306"/>
        <v>H</v>
      </c>
    </row>
    <row r="109" spans="1:62" ht="15.95" customHeight="1">
      <c r="A109" s="16" t="s">
        <v>670</v>
      </c>
      <c r="B109" s="16" t="s">
        <v>738</v>
      </c>
      <c r="C109" s="16"/>
      <c r="D109" s="16" t="str">
        <f t="shared" ca="1" si="289"/>
        <v>Belgium</v>
      </c>
      <c r="E109" s="16" t="s">
        <v>74</v>
      </c>
      <c r="F109" s="16" t="s">
        <v>733</v>
      </c>
      <c r="G109" s="16" t="s">
        <v>448</v>
      </c>
      <c r="H109" s="16">
        <f t="shared" ca="1" si="290"/>
        <v>12</v>
      </c>
      <c r="I109" s="16"/>
      <c r="J109" s="16">
        <v>81</v>
      </c>
      <c r="K109" s="16">
        <v>46204.75</v>
      </c>
      <c r="L109" s="16" t="s">
        <v>705</v>
      </c>
      <c r="M109" s="16" t="str">
        <f t="shared" ca="1" si="291"/>
        <v>Australia</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Bosnia and Herzegovina</v>
      </c>
      <c r="O109" s="16"/>
      <c r="P109" s="16"/>
      <c r="Q109" s="16"/>
      <c r="R109" s="16"/>
      <c r="S109" s="16"/>
      <c r="T109" s="16"/>
      <c r="U109" s="16"/>
      <c r="V109" s="17"/>
      <c r="W109" s="667"/>
      <c r="X109" s="24">
        <f ca="1">Horarios!C109</f>
        <v>46204.916666666664</v>
      </c>
      <c r="Y109" s="25">
        <f ca="1">Horarios!C109</f>
        <v>46204.916666666664</v>
      </c>
      <c r="Z109" s="280">
        <f t="shared" si="296"/>
        <v>82</v>
      </c>
      <c r="AA109" s="88" t="str">
        <f t="shared" ca="1" si="292"/>
        <v>Belgium</v>
      </c>
      <c r="AB109" s="89"/>
      <c r="AC109" s="92">
        <v>2</v>
      </c>
      <c r="AD109" s="92">
        <v>1</v>
      </c>
      <c r="AE109" s="89"/>
      <c r="AF109" s="91" t="str">
        <f t="shared" ca="1" si="293"/>
        <v>Saudi Arabia</v>
      </c>
      <c r="AG109" s="327">
        <f t="shared" ca="1" si="294"/>
        <v>1</v>
      </c>
      <c r="AH109" s="195">
        <v>82</v>
      </c>
      <c r="AI109" s="182">
        <v>8</v>
      </c>
      <c r="AJ109" s="42">
        <v>8</v>
      </c>
      <c r="AK109" s="602" t="e" cm="1" vm="32">
        <f t="array" aca="1" ref="AK109" ca="1">Ver_flag_visit</f>
        <v>#VALUE!</v>
      </c>
      <c r="AL109" s="85" t="str">
        <f t="shared" ca="1" si="297"/>
        <v>Saudi Arabia</v>
      </c>
      <c r="AM109" s="589">
        <f t="shared" ca="1" si="301"/>
        <v>3</v>
      </c>
      <c r="AN109" s="86">
        <f t="shared" ref="AN109:AT109" ca="1" si="312">+IF($H$113&gt;=48,INDEX($BE$58:$BN$69,MATCH($AL109,$BD$58:$BD$69,0),MATCH(AN$5,$BE$57:$BN$57,0)),$BB65)</f>
        <v>3</v>
      </c>
      <c r="AO109" s="86">
        <f t="shared" ca="1" si="312"/>
        <v>1</v>
      </c>
      <c r="AP109" s="86">
        <f t="shared" ca="1" si="312"/>
        <v>0</v>
      </c>
      <c r="AQ109" s="86">
        <f t="shared" ca="1" si="312"/>
        <v>2</v>
      </c>
      <c r="AR109" s="86">
        <f t="shared" ca="1" si="312"/>
        <v>2</v>
      </c>
      <c r="AS109" s="86">
        <f t="shared" ca="1" si="312"/>
        <v>9</v>
      </c>
      <c r="AT109" s="87">
        <f t="shared" ca="1" si="312"/>
        <v>-7</v>
      </c>
      <c r="AU109" s="330">
        <f t="shared" ca="1" si="299"/>
        <v>1</v>
      </c>
      <c r="AV109" s="182" t="str">
        <f t="shared" ca="1" si="300"/>
        <v>Saudi Arabia</v>
      </c>
      <c r="AW109" s="215"/>
      <c r="AX109" s="170"/>
      <c r="AY109" s="276"/>
      <c r="AZ109" s="279" t="str">
        <f t="shared" ca="1" si="303"/>
        <v>1K - 3L</v>
      </c>
      <c r="BA109" s="176"/>
      <c r="BF109" t="str">
        <f t="shared" ca="1" si="304"/>
        <v>L</v>
      </c>
      <c r="BG109">
        <f t="shared" ca="1" si="305"/>
        <v>8</v>
      </c>
      <c r="BI109">
        <v>7</v>
      </c>
      <c r="BJ109" t="str">
        <f t="shared" ca="1" si="306"/>
        <v>I</v>
      </c>
    </row>
    <row r="110" spans="1:62" ht="15.95" customHeight="1">
      <c r="A110" s="16" t="s">
        <v>679</v>
      </c>
      <c r="B110" s="16" t="s">
        <v>739</v>
      </c>
      <c r="C110" s="16"/>
      <c r="D110" s="16" t="str">
        <f t="shared" ca="1" si="289"/>
        <v>Australia</v>
      </c>
      <c r="E110" s="16" t="s">
        <v>6</v>
      </c>
      <c r="F110" s="16" t="s">
        <v>733</v>
      </c>
      <c r="G110" s="16" t="s">
        <v>5</v>
      </c>
      <c r="H110" s="16">
        <f t="shared" ca="1" si="290"/>
        <v>12</v>
      </c>
      <c r="I110" s="16"/>
      <c r="J110" s="16">
        <v>82</v>
      </c>
      <c r="K110" s="16">
        <v>46204.75</v>
      </c>
      <c r="L110" s="16" t="s">
        <v>706</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Saudi Arabia</v>
      </c>
      <c r="O110" s="16"/>
      <c r="P110" s="16"/>
      <c r="Q110" s="16"/>
      <c r="R110" s="16"/>
      <c r="S110" s="16"/>
      <c r="T110" s="16"/>
      <c r="U110" s="16"/>
      <c r="V110" s="17"/>
      <c r="W110" s="667"/>
      <c r="X110" s="24">
        <f ca="1">Horarios!C110</f>
        <v>46205.083333333336</v>
      </c>
      <c r="Y110" s="25">
        <f ca="1">Horarios!C110</f>
        <v>46205.083333333336</v>
      </c>
      <c r="Z110" s="280">
        <f t="shared" si="296"/>
        <v>81</v>
      </c>
      <c r="AA110" s="88" t="str">
        <f t="shared" ca="1" si="292"/>
        <v>Australia</v>
      </c>
      <c r="AB110" s="89"/>
      <c r="AC110" s="92">
        <v>1</v>
      </c>
      <c r="AD110" s="92">
        <v>0</v>
      </c>
      <c r="AE110" s="89"/>
      <c r="AF110" s="91" t="str">
        <f t="shared" ca="1" si="293"/>
        <v>Bosnia and Herzegovina</v>
      </c>
      <c r="AG110" s="327">
        <f t="shared" ca="1" si="294"/>
        <v>1</v>
      </c>
      <c r="AH110" s="195">
        <v>81</v>
      </c>
      <c r="AI110" s="182">
        <v>9</v>
      </c>
      <c r="AJ110" s="42">
        <v>9</v>
      </c>
      <c r="AK110" s="602" t="e" cm="1" vm="3">
        <f t="array" aca="1" ref="AK110" ca="1">Ver_flag_visit</f>
        <v>#VALUE!</v>
      </c>
      <c r="AL110" s="85" t="str">
        <f t="shared" ca="1" si="297"/>
        <v>South Korea</v>
      </c>
      <c r="AM110" s="589">
        <f t="shared" ca="1" si="301"/>
        <v>2</v>
      </c>
      <c r="AN110" s="86">
        <f t="shared" ref="AN110:AT110" ca="1" si="313">+IF($H$113&gt;=48,INDEX($BE$58:$BN$69,MATCH($AL110,$BD$58:$BD$69,0),MATCH(AN$5,$BE$57:$BN$57,0)),$BB66)</f>
        <v>3</v>
      </c>
      <c r="AO110" s="86">
        <f t="shared" ca="1" si="313"/>
        <v>0</v>
      </c>
      <c r="AP110" s="86">
        <f t="shared" ca="1" si="313"/>
        <v>2</v>
      </c>
      <c r="AQ110" s="86">
        <f t="shared" ca="1" si="313"/>
        <v>1</v>
      </c>
      <c r="AR110" s="86">
        <f t="shared" ca="1" si="313"/>
        <v>1</v>
      </c>
      <c r="AS110" s="86">
        <f t="shared" ca="1" si="313"/>
        <v>4</v>
      </c>
      <c r="AT110" s="87">
        <f t="shared" ca="1" si="313"/>
        <v>-3</v>
      </c>
      <c r="AU110" s="330">
        <f t="shared" ca="1" si="299"/>
        <v>1</v>
      </c>
      <c r="AV110" s="182" t="str">
        <f t="shared" ca="1" si="300"/>
        <v>South Korea</v>
      </c>
      <c r="AW110" s="215"/>
      <c r="AX110" s="170"/>
      <c r="AY110" s="276"/>
      <c r="AZ110" s="279" t="str">
        <f t="shared" ca="1" si="303"/>
        <v>1L - 3I</v>
      </c>
      <c r="BA110" s="176"/>
      <c r="BF110" t="str">
        <f t="shared" ca="1" si="304"/>
        <v>H</v>
      </c>
      <c r="BG110">
        <f t="shared" ca="1" si="305"/>
        <v>6</v>
      </c>
      <c r="BI110">
        <v>8</v>
      </c>
      <c r="BJ110" t="str">
        <f t="shared" ca="1" si="306"/>
        <v>L</v>
      </c>
    </row>
    <row r="111" spans="1:62" ht="15.95" customHeight="1">
      <c r="A111" s="16" t="s">
        <v>692</v>
      </c>
      <c r="B111" s="16" t="s">
        <v>695</v>
      </c>
      <c r="C111" s="16"/>
      <c r="D111" s="16" t="str">
        <f t="shared" ca="1" si="289"/>
        <v>Spain</v>
      </c>
      <c r="E111" s="16" t="s">
        <v>449</v>
      </c>
      <c r="F111" s="16" t="s">
        <v>247</v>
      </c>
      <c r="G111" s="16" t="s">
        <v>449</v>
      </c>
      <c r="H111" s="16">
        <f t="shared" ca="1" si="290"/>
        <v>12</v>
      </c>
      <c r="I111" s="16"/>
      <c r="J111" s="16">
        <v>83</v>
      </c>
      <c r="K111" s="16">
        <v>46205.75</v>
      </c>
      <c r="L111" s="16" t="s">
        <v>707</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67"/>
      <c r="X111" s="24">
        <f ca="1">Horarios!C111</f>
        <v>46205.875</v>
      </c>
      <c r="Y111" s="25">
        <f ca="1">Horarios!C111</f>
        <v>46205.875</v>
      </c>
      <c r="Z111" s="280">
        <f t="shared" si="296"/>
        <v>84</v>
      </c>
      <c r="AA111" s="88" t="str">
        <f t="shared" ca="1" si="292"/>
        <v>Spain</v>
      </c>
      <c r="AB111" s="89"/>
      <c r="AC111" s="92">
        <v>3</v>
      </c>
      <c r="AD111" s="92">
        <v>2</v>
      </c>
      <c r="AE111" s="89"/>
      <c r="AF111" s="91" t="str">
        <f t="shared" ca="1" si="293"/>
        <v>Austria</v>
      </c>
      <c r="AG111" s="327">
        <f t="shared" ca="1" si="294"/>
        <v>1</v>
      </c>
      <c r="AH111" s="195">
        <v>84</v>
      </c>
      <c r="AI111" s="182">
        <v>10</v>
      </c>
      <c r="AJ111" s="42">
        <v>10</v>
      </c>
      <c r="AK111" s="602" t="e" cm="1" vm="20">
        <f t="array" aca="1" ref="AK111" ca="1">Ver_flag_visit</f>
        <v>#VALUE!</v>
      </c>
      <c r="AL111" s="85" t="str">
        <f t="shared" ca="1" si="297"/>
        <v>Ivory Coast</v>
      </c>
      <c r="AM111" s="589">
        <f t="shared" ca="1" si="301"/>
        <v>1</v>
      </c>
      <c r="AN111" s="86">
        <f t="shared" ref="AN111:AT111" ca="1" si="314">+IF($H$113&gt;=48,INDEX($BE$58:$BN$69,MATCH($AL111,$BD$58:$BD$69,0),MATCH(AN$5,$BE$57:$BN$57,0)),$BB67)</f>
        <v>3</v>
      </c>
      <c r="AO111" s="86">
        <f t="shared" ca="1" si="314"/>
        <v>0</v>
      </c>
      <c r="AP111" s="86">
        <f t="shared" ca="1" si="314"/>
        <v>1</v>
      </c>
      <c r="AQ111" s="86">
        <f t="shared" ca="1" si="314"/>
        <v>2</v>
      </c>
      <c r="AR111" s="86">
        <f t="shared" ca="1" si="314"/>
        <v>3</v>
      </c>
      <c r="AS111" s="86">
        <f t="shared" ca="1" si="314"/>
        <v>5</v>
      </c>
      <c r="AT111" s="87">
        <f t="shared" ca="1" si="314"/>
        <v>-2</v>
      </c>
      <c r="AU111" s="330">
        <f t="shared" ca="1" si="299"/>
        <v>1</v>
      </c>
      <c r="AV111" s="182" t="str">
        <f t="shared" ca="1" si="300"/>
        <v>Ivory Coast</v>
      </c>
      <c r="AW111" s="215"/>
      <c r="AX111" s="170"/>
      <c r="AY111" s="275"/>
      <c r="AZ111" s="275"/>
      <c r="BA111" s="176"/>
      <c r="BI111" t="s">
        <v>87</v>
      </c>
    </row>
    <row r="112" spans="1:62" ht="15.95" customHeight="1">
      <c r="A112" s="16" t="s">
        <v>682</v>
      </c>
      <c r="B112" s="16" t="s">
        <v>689</v>
      </c>
      <c r="C112" s="16"/>
      <c r="D112" s="16" t="str">
        <f t="shared" ca="1" si="289"/>
        <v>Croatia</v>
      </c>
      <c r="E112" s="16" t="s">
        <v>447</v>
      </c>
      <c r="F112" s="16" t="s">
        <v>5</v>
      </c>
      <c r="G112" s="16" t="s">
        <v>247</v>
      </c>
      <c r="H112" s="16">
        <f t="shared" ca="1" si="290"/>
        <v>12</v>
      </c>
      <c r="I112" s="16"/>
      <c r="J112" s="16">
        <v>84</v>
      </c>
      <c r="K112" s="16">
        <v>46205.75</v>
      </c>
      <c r="L112" s="16" t="s">
        <v>708</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67"/>
      <c r="X112" s="24">
        <f ca="1">Horarios!C112</f>
        <v>46206.041666666664</v>
      </c>
      <c r="Y112" s="25">
        <f ca="1">Horarios!C112</f>
        <v>46206.041666666664</v>
      </c>
      <c r="Z112" s="280">
        <f t="shared" si="296"/>
        <v>83</v>
      </c>
      <c r="AA112" s="88" t="str">
        <f t="shared" ca="1" si="292"/>
        <v>Colombia</v>
      </c>
      <c r="AB112" s="89">
        <v>0</v>
      </c>
      <c r="AC112" s="92">
        <v>2</v>
      </c>
      <c r="AD112" s="92">
        <v>2</v>
      </c>
      <c r="AE112" s="89">
        <v>1</v>
      </c>
      <c r="AF112" s="91" t="str">
        <f t="shared" ca="1" si="293"/>
        <v>Croatia</v>
      </c>
      <c r="AG112" s="327">
        <f t="shared" ca="1" si="294"/>
        <v>1</v>
      </c>
      <c r="AH112" s="195">
        <v>83</v>
      </c>
      <c r="AI112" s="182">
        <v>11</v>
      </c>
      <c r="AJ112" s="42">
        <v>11</v>
      </c>
      <c r="AK112" s="602" t="e" cm="1" vm="39">
        <f t="array" aca="1" ref="AK112" ca="1">Ver_flag_visit</f>
        <v>#VALUE!</v>
      </c>
      <c r="AL112" s="85" t="str">
        <f t="shared" ca="1" si="297"/>
        <v>Algeria</v>
      </c>
      <c r="AM112" s="589">
        <f t="shared" ca="1" si="301"/>
        <v>1</v>
      </c>
      <c r="AN112" s="86">
        <f t="shared" ref="AN112:AT112" ca="1" si="315">+IF($H$113&gt;=48,INDEX($BE$58:$BN$69,MATCH($AL112,$BD$58:$BD$69,0),MATCH(AN$5,$BE$57:$BN$57,0)),$BB68)</f>
        <v>3</v>
      </c>
      <c r="AO112" s="86">
        <f t="shared" ca="1" si="315"/>
        <v>0</v>
      </c>
      <c r="AP112" s="86">
        <f t="shared" ca="1" si="315"/>
        <v>1</v>
      </c>
      <c r="AQ112" s="86">
        <f t="shared" ca="1" si="315"/>
        <v>2</v>
      </c>
      <c r="AR112" s="86">
        <f t="shared" ca="1" si="315"/>
        <v>3</v>
      </c>
      <c r="AS112" s="86">
        <f t="shared" ca="1" si="315"/>
        <v>7</v>
      </c>
      <c r="AT112" s="87">
        <f t="shared" ca="1" si="315"/>
        <v>-4</v>
      </c>
      <c r="AU112" s="330">
        <f t="shared" ca="1" si="299"/>
        <v>1</v>
      </c>
      <c r="AV112" s="182" t="str">
        <f t="shared" ca="1" si="300"/>
        <v>Algeria</v>
      </c>
      <c r="AW112" s="215"/>
      <c r="AX112" s="170"/>
      <c r="AY112" s="275"/>
      <c r="AZ112" s="275"/>
      <c r="BA112" s="176"/>
      <c r="BI112" t="str">
        <f ca="1">IFERROR(CONCATENATE(BJ103,BJ104,BJ105,BJ106,BJ107,BJ108,BJ109,BJ110),"¿A/B/C/D/E/F/G/H/I/J/K/L?")</f>
        <v>BCDFGHIL</v>
      </c>
    </row>
    <row r="113" spans="1:59" ht="15.95" customHeight="1" thickBot="1">
      <c r="A113" s="16" t="s">
        <v>660</v>
      </c>
      <c r="B113" s="16" t="s">
        <v>740</v>
      </c>
      <c r="C113" s="16"/>
      <c r="D113" s="16" t="str">
        <f t="shared" ca="1" si="289"/>
        <v>Switzerland</v>
      </c>
      <c r="E113" s="16" t="s">
        <v>1</v>
      </c>
      <c r="F113" s="16" t="s">
        <v>733</v>
      </c>
      <c r="G113" s="16" t="s">
        <v>733</v>
      </c>
      <c r="H113" s="16">
        <f ca="1">+IF($AJ$99&lt;&gt;144,SUM(H101:H112),$AJ$99)</f>
        <v>144</v>
      </c>
      <c r="I113" s="16"/>
      <c r="J113" s="16">
        <v>85</v>
      </c>
      <c r="K113" s="16">
        <v>46205.75</v>
      </c>
      <c r="L113" s="16" t="s">
        <v>709</v>
      </c>
      <c r="M113" s="16" t="str">
        <f t="shared" ca="1" si="291"/>
        <v>Switzerland</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Egypt</v>
      </c>
      <c r="O113" s="16"/>
      <c r="P113" s="16"/>
      <c r="Q113" s="16"/>
      <c r="R113" s="16"/>
      <c r="S113" s="16"/>
      <c r="T113" s="16"/>
      <c r="U113" s="16"/>
      <c r="V113" s="17"/>
      <c r="W113" s="667"/>
      <c r="X113" s="24">
        <f ca="1">Horarios!C113</f>
        <v>46206.208333333336</v>
      </c>
      <c r="Y113" s="25">
        <f ca="1">Horarios!C113</f>
        <v>46206.208333333336</v>
      </c>
      <c r="Z113" s="280">
        <f t="shared" si="296"/>
        <v>85</v>
      </c>
      <c r="AA113" s="88" t="str">
        <f t="shared" ca="1" si="292"/>
        <v>Switzerland</v>
      </c>
      <c r="AB113" s="89"/>
      <c r="AC113" s="92">
        <v>2</v>
      </c>
      <c r="AD113" s="92">
        <v>1</v>
      </c>
      <c r="AE113" s="90"/>
      <c r="AF113" s="91" t="str">
        <f t="shared" ca="1" si="293"/>
        <v>Egypt</v>
      </c>
      <c r="AG113" s="327">
        <f t="shared" ca="1" si="294"/>
        <v>1</v>
      </c>
      <c r="AH113" s="195">
        <v>85</v>
      </c>
      <c r="AI113" s="182">
        <v>12</v>
      </c>
      <c r="AJ113" s="44">
        <v>12</v>
      </c>
      <c r="AK113" s="604" t="e" cm="1" vm="43">
        <f t="array" aca="1" ref="AK113" ca="1">Ver_flag_visit</f>
        <v>#VALUE!</v>
      </c>
      <c r="AL113" s="45" t="str">
        <f t="shared" ca="1" si="297"/>
        <v>DR Congo</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1</v>
      </c>
      <c r="AS113" s="47">
        <f t="shared" ca="1" si="316"/>
        <v>7</v>
      </c>
      <c r="AT113" s="48">
        <f t="shared" ca="1" si="316"/>
        <v>-6</v>
      </c>
      <c r="AU113" s="330">
        <f t="shared" ca="1" si="299"/>
        <v>1</v>
      </c>
      <c r="AV113" s="182" t="str">
        <f t="shared" ca="1" si="300"/>
        <v>DR Congo</v>
      </c>
      <c r="AW113" s="215"/>
      <c r="AX113" s="170"/>
      <c r="AY113" s="154"/>
      <c r="AZ113" s="155"/>
      <c r="BA113" s="176"/>
    </row>
    <row r="114" spans="1:59" ht="15.95" customHeight="1">
      <c r="A114" s="16" t="s">
        <v>688</v>
      </c>
      <c r="B114" s="16" t="s">
        <v>683</v>
      </c>
      <c r="C114" s="16"/>
      <c r="D114" s="16" t="str">
        <f t="shared" ca="1" si="289"/>
        <v>Turkey</v>
      </c>
      <c r="E114" s="16" t="s">
        <v>5</v>
      </c>
      <c r="F114" s="16" t="s">
        <v>447</v>
      </c>
      <c r="G114" s="16"/>
      <c r="H114" s="16"/>
      <c r="I114" s="16"/>
      <c r="J114" s="16">
        <v>86</v>
      </c>
      <c r="K114" s="16">
        <v>46206.75</v>
      </c>
      <c r="L114" s="16" t="s">
        <v>710</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67"/>
      <c r="X114" s="24">
        <f ca="1">Horarios!C114</f>
        <v>46206.833333333336</v>
      </c>
      <c r="Y114" s="25">
        <f ca="1">Horarios!C114</f>
        <v>46206.833333333336</v>
      </c>
      <c r="Z114" s="280">
        <f t="shared" si="296"/>
        <v>88</v>
      </c>
      <c r="AA114" s="88" t="str">
        <f t="shared" ca="1" si="292"/>
        <v>Turkey</v>
      </c>
      <c r="AB114" s="89"/>
      <c r="AC114" s="92">
        <v>2</v>
      </c>
      <c r="AD114" s="92">
        <v>1</v>
      </c>
      <c r="AE114" s="89"/>
      <c r="AF114" s="91" t="str">
        <f t="shared" ca="1" si="293"/>
        <v>Iran</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5" customHeight="1">
      <c r="A115" s="16" t="s">
        <v>691</v>
      </c>
      <c r="B115" s="16" t="s">
        <v>741</v>
      </c>
      <c r="C115" s="16"/>
      <c r="D115" s="16" t="str">
        <f t="shared" ca="1" si="289"/>
        <v>Argentina</v>
      </c>
      <c r="E115" s="16" t="s">
        <v>449</v>
      </c>
      <c r="F115" s="16" t="s">
        <v>733</v>
      </c>
      <c r="G115" s="16"/>
      <c r="H115" s="16"/>
      <c r="I115" s="16"/>
      <c r="J115" s="16">
        <v>87</v>
      </c>
      <c r="K115" s="16">
        <v>46206.75</v>
      </c>
      <c r="L115" s="16" t="s">
        <v>711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Panama</v>
      </c>
      <c r="O115" s="16"/>
      <c r="P115" s="16"/>
      <c r="Q115" s="16"/>
      <c r="R115" s="16"/>
      <c r="S115" s="16"/>
      <c r="T115" s="16"/>
      <c r="U115" s="16"/>
      <c r="V115" s="17"/>
      <c r="W115" s="667"/>
      <c r="X115" s="24">
        <f ca="1">Horarios!C115</f>
        <v>46207</v>
      </c>
      <c r="Y115" s="25">
        <f ca="1">Horarios!C115</f>
        <v>46207</v>
      </c>
      <c r="Z115" s="280">
        <f t="shared" si="296"/>
        <v>86</v>
      </c>
      <c r="AA115" s="88" t="str">
        <f t="shared" ca="1" si="292"/>
        <v>Argentina</v>
      </c>
      <c r="AB115" s="89"/>
      <c r="AC115" s="92">
        <v>2</v>
      </c>
      <c r="AD115" s="92">
        <v>0</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5" customHeight="1" thickBot="1">
      <c r="A116" s="16" t="s">
        <v>671</v>
      </c>
      <c r="B116" s="16" t="s">
        <v>680</v>
      </c>
      <c r="C116" s="16"/>
      <c r="D116" s="16" t="str">
        <f t="shared" ca="1" si="289"/>
        <v>Portugal</v>
      </c>
      <c r="E116" s="16" t="s">
        <v>74</v>
      </c>
      <c r="F116" s="16" t="s">
        <v>6</v>
      </c>
      <c r="G116" s="16"/>
      <c r="H116" s="16"/>
      <c r="I116" s="16"/>
      <c r="J116" s="16">
        <v>88</v>
      </c>
      <c r="K116" s="16">
        <v>46206.75</v>
      </c>
      <c r="L116" s="16" t="s">
        <v>712</v>
      </c>
      <c r="M116" s="16" t="str">
        <f t="shared" ca="1" si="291"/>
        <v>Turkey</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Iran</v>
      </c>
      <c r="O116" s="16"/>
      <c r="P116" s="16"/>
      <c r="Q116" s="16"/>
      <c r="R116" s="16"/>
      <c r="S116" s="16"/>
      <c r="T116" s="16"/>
      <c r="U116" s="16"/>
      <c r="V116" s="17"/>
      <c r="W116" s="668"/>
      <c r="X116" s="28">
        <f ca="1">Horarios!C116</f>
        <v>46207.145833333336</v>
      </c>
      <c r="Y116" s="29">
        <f ca="1">Horarios!C116</f>
        <v>46207.145833333336</v>
      </c>
      <c r="Z116" s="281">
        <f t="shared" si="296"/>
        <v>87</v>
      </c>
      <c r="AA116" s="93" t="str">
        <f t="shared" ca="1" si="292"/>
        <v>Portugal</v>
      </c>
      <c r="AB116" s="94"/>
      <c r="AC116" s="277">
        <v>3</v>
      </c>
      <c r="AD116" s="277">
        <v>1</v>
      </c>
      <c r="AE116" s="94"/>
      <c r="AF116" s="95" t="str">
        <f t="shared" ca="1" si="293"/>
        <v>Panama</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3C</v>
      </c>
    </row>
    <row r="118" spans="1:59" ht="15.9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3G</v>
      </c>
    </row>
    <row r="119" spans="1:59" ht="15.9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3B</v>
      </c>
    </row>
    <row r="120" spans="1:59" ht="15.95"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713</v>
      </c>
      <c r="M120" s="16" t="str">
        <f t="shared" ref="M120:N127" ca="1" si="318">+INDEX($D$101:$D$147,MATCH(E120,$AH$101:$AH$147,0))</f>
        <v>Germany</v>
      </c>
      <c r="N120" s="16" t="str">
        <f t="shared" ca="1" si="318"/>
        <v>Sweden</v>
      </c>
      <c r="O120" s="16"/>
      <c r="P120" s="16"/>
      <c r="Q120" s="16"/>
      <c r="R120" s="16"/>
      <c r="S120" s="16"/>
      <c r="T120" s="16"/>
      <c r="U120" s="16"/>
      <c r="V120" s="17"/>
      <c r="W120" s="669" t="s">
        <v>89</v>
      </c>
      <c r="X120" s="24">
        <f ca="1">Horarios!C120</f>
        <v>46207.791666666664</v>
      </c>
      <c r="Y120" s="25">
        <f ca="1">Horarios!C120</f>
        <v>46207.791666666664</v>
      </c>
      <c r="Z120" s="280">
        <f t="shared" ref="Z120:Z127" si="319">AH120</f>
        <v>90</v>
      </c>
      <c r="AA120" s="88" t="str">
        <f t="shared" ref="AA120:AA127" ca="1" si="320">+INDEX($M$101:$M$147,MATCH(AH120,$J$101:$J$147,0))</f>
        <v>Czech Republic</v>
      </c>
      <c r="AB120" s="89"/>
      <c r="AC120" s="96">
        <v>0</v>
      </c>
      <c r="AD120" s="96">
        <v>2</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3D</v>
      </c>
    </row>
    <row r="121" spans="1:59" ht="15.95" customHeight="1">
      <c r="A121" s="16" t="s">
        <v>744</v>
      </c>
      <c r="B121" s="16" t="s">
        <v>745</v>
      </c>
      <c r="C121" s="16"/>
      <c r="D121" s="16" t="str">
        <f t="shared" ca="1" si="317"/>
        <v>Germany</v>
      </c>
      <c r="E121" s="16">
        <v>73</v>
      </c>
      <c r="F121" s="16">
        <v>75</v>
      </c>
      <c r="G121" s="16"/>
      <c r="H121" s="16"/>
      <c r="I121" s="16"/>
      <c r="J121" s="16">
        <v>90</v>
      </c>
      <c r="K121" s="16">
        <v>46207.875</v>
      </c>
      <c r="L121" s="16" t="s">
        <v>714</v>
      </c>
      <c r="M121" s="16" t="str">
        <f t="shared" ca="1" si="318"/>
        <v>Czech Republic</v>
      </c>
      <c r="N121" s="16" t="str">
        <f t="shared" ca="1" si="318"/>
        <v>Netherlands</v>
      </c>
      <c r="O121" s="16"/>
      <c r="P121" s="16"/>
      <c r="Q121" s="16"/>
      <c r="R121" s="16"/>
      <c r="S121" s="16"/>
      <c r="T121" s="16"/>
      <c r="U121" s="16"/>
      <c r="V121" s="17"/>
      <c r="W121" s="669"/>
      <c r="X121" s="24">
        <f ca="1">Horarios!C121</f>
        <v>46207.958333333336</v>
      </c>
      <c r="Y121" s="25">
        <f ca="1">Horarios!C121</f>
        <v>46207.958333333336</v>
      </c>
      <c r="Z121" s="280">
        <f t="shared" si="319"/>
        <v>89</v>
      </c>
      <c r="AA121" s="88" t="str">
        <f t="shared" ca="1" si="320"/>
        <v>Germany</v>
      </c>
      <c r="AB121" s="89"/>
      <c r="AC121" s="97">
        <v>2</v>
      </c>
      <c r="AD121" s="97">
        <v>0</v>
      </c>
      <c r="AE121" s="89"/>
      <c r="AF121" s="91" t="str">
        <f t="shared" ca="1" si="321"/>
        <v>Sweden</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3H</v>
      </c>
    </row>
    <row r="122" spans="1:59" ht="15.95" customHeight="1">
      <c r="A122" s="16" t="s">
        <v>746</v>
      </c>
      <c r="B122" s="16" t="s">
        <v>747</v>
      </c>
      <c r="C122" s="16"/>
      <c r="D122" s="16" t="str">
        <f t="shared" ca="1" si="317"/>
        <v>France</v>
      </c>
      <c r="E122" s="16">
        <v>76</v>
      </c>
      <c r="F122" s="16">
        <v>78</v>
      </c>
      <c r="G122" s="16"/>
      <c r="H122" s="16"/>
      <c r="I122" s="16"/>
      <c r="J122" s="16">
        <v>91</v>
      </c>
      <c r="K122" s="16">
        <v>46208.75</v>
      </c>
      <c r="L122" s="16" t="s">
        <v>715</v>
      </c>
      <c r="M122" s="16" t="str">
        <f t="shared" ca="1" si="318"/>
        <v>Brazil</v>
      </c>
      <c r="N122" s="16" t="str">
        <f t="shared" ca="1" si="318"/>
        <v>France</v>
      </c>
      <c r="O122" s="16"/>
      <c r="P122" s="16"/>
      <c r="Q122" s="16"/>
      <c r="R122" s="16"/>
      <c r="S122" s="16"/>
      <c r="T122" s="16"/>
      <c r="U122" s="16"/>
      <c r="V122" s="17"/>
      <c r="W122" s="669"/>
      <c r="X122" s="24">
        <f ca="1">Horarios!C122</f>
        <v>46208.916666666664</v>
      </c>
      <c r="Y122" s="25">
        <f ca="1">Horarios!C122</f>
        <v>46208.916666666664</v>
      </c>
      <c r="Z122" s="280">
        <f t="shared" si="319"/>
        <v>91</v>
      </c>
      <c r="AA122" s="88" t="str">
        <f t="shared" ca="1" si="320"/>
        <v>Brazil</v>
      </c>
      <c r="AB122" s="89">
        <v>0</v>
      </c>
      <c r="AC122" s="97">
        <v>2</v>
      </c>
      <c r="AD122" s="97">
        <v>2</v>
      </c>
      <c r="AE122" s="89">
        <v>1</v>
      </c>
      <c r="AF122" s="91" t="str">
        <f t="shared" ca="1" si="321"/>
        <v>France</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3F</v>
      </c>
    </row>
    <row r="123" spans="1:59" ht="15.95" customHeight="1">
      <c r="A123" s="16" t="s">
        <v>748</v>
      </c>
      <c r="B123" s="16" t="s">
        <v>749</v>
      </c>
      <c r="C123" s="16"/>
      <c r="D123" s="16" t="str">
        <f t="shared" ca="1" si="317"/>
        <v>England</v>
      </c>
      <c r="E123" s="16">
        <v>79</v>
      </c>
      <c r="F123" s="16">
        <v>80</v>
      </c>
      <c r="G123" s="16"/>
      <c r="H123" s="16"/>
      <c r="I123" s="16"/>
      <c r="J123" s="16">
        <v>92</v>
      </c>
      <c r="K123" s="16">
        <v>46208.875</v>
      </c>
      <c r="L123" s="16" t="s">
        <v>716</v>
      </c>
      <c r="M123" s="16" t="str">
        <f t="shared" ca="1" si="318"/>
        <v>Scotland</v>
      </c>
      <c r="N123" s="16" t="str">
        <f t="shared" ca="1" si="318"/>
        <v>England</v>
      </c>
      <c r="O123" s="16"/>
      <c r="P123" s="16"/>
      <c r="Q123" s="16"/>
      <c r="R123" s="16"/>
      <c r="S123" s="16"/>
      <c r="T123" s="16"/>
      <c r="U123" s="16"/>
      <c r="V123" s="17"/>
      <c r="W123" s="669"/>
      <c r="X123" s="24">
        <f ca="1">Horarios!C123</f>
        <v>46209.083333333336</v>
      </c>
      <c r="Y123" s="25">
        <f ca="1">Horarios!C123</f>
        <v>46209.083333333336</v>
      </c>
      <c r="Z123" s="280">
        <f t="shared" si="319"/>
        <v>92</v>
      </c>
      <c r="AA123" s="88" t="str">
        <f t="shared" ca="1" si="320"/>
        <v>Scotland</v>
      </c>
      <c r="AB123" s="89"/>
      <c r="AC123" s="97">
        <v>1</v>
      </c>
      <c r="AD123" s="97">
        <v>3</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3L</v>
      </c>
    </row>
    <row r="124" spans="1:59" ht="15.95" customHeight="1">
      <c r="A124" s="16" t="s">
        <v>750</v>
      </c>
      <c r="B124" s="16" t="s">
        <v>751</v>
      </c>
      <c r="C124" s="16"/>
      <c r="D124" s="16" t="str">
        <f t="shared" ca="1" si="317"/>
        <v>Spain</v>
      </c>
      <c r="E124" s="16">
        <v>83</v>
      </c>
      <c r="F124" s="16">
        <v>84</v>
      </c>
      <c r="G124" s="16"/>
      <c r="H124" s="16"/>
      <c r="I124" s="16"/>
      <c r="J124" s="16">
        <v>93</v>
      </c>
      <c r="K124" s="16">
        <v>46209.75</v>
      </c>
      <c r="L124" s="16" t="s">
        <v>717</v>
      </c>
      <c r="M124" s="16" t="str">
        <f t="shared" ca="1" si="318"/>
        <v>Croatia</v>
      </c>
      <c r="N124" s="16" t="str">
        <f t="shared" ca="1" si="318"/>
        <v>Spain</v>
      </c>
      <c r="O124" s="16"/>
      <c r="P124" s="16"/>
      <c r="Q124" s="16"/>
      <c r="R124" s="16"/>
      <c r="S124" s="16"/>
      <c r="T124" s="16"/>
      <c r="U124" s="16"/>
      <c r="V124" s="17"/>
      <c r="W124" s="669"/>
      <c r="X124" s="24">
        <f ca="1">Horarios!C124</f>
        <v>46209.875</v>
      </c>
      <c r="Y124" s="25">
        <f ca="1">Horarios!C124</f>
        <v>46209.875</v>
      </c>
      <c r="Z124" s="280">
        <f t="shared" si="319"/>
        <v>93</v>
      </c>
      <c r="AA124" s="88" t="str">
        <f t="shared" ca="1" si="320"/>
        <v>Croatia</v>
      </c>
      <c r="AB124" s="98"/>
      <c r="AC124" s="97">
        <v>1</v>
      </c>
      <c r="AD124" s="97">
        <v>2</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3I</v>
      </c>
    </row>
    <row r="125" spans="1:59" ht="15.95" customHeight="1">
      <c r="A125" s="16" t="s">
        <v>752</v>
      </c>
      <c r="B125" s="16" t="s">
        <v>753</v>
      </c>
      <c r="C125" s="16"/>
      <c r="D125" s="16" t="str">
        <f t="shared" ca="1" si="317"/>
        <v>Australia</v>
      </c>
      <c r="E125" s="16">
        <v>81</v>
      </c>
      <c r="F125" s="16">
        <v>82</v>
      </c>
      <c r="G125" s="16"/>
      <c r="H125" s="16"/>
      <c r="I125" s="16"/>
      <c r="J125" s="16">
        <v>94</v>
      </c>
      <c r="K125" s="16">
        <v>46209.875</v>
      </c>
      <c r="L125" s="16" t="s">
        <v>718</v>
      </c>
      <c r="M125" s="16" t="str">
        <f t="shared" ca="1" si="318"/>
        <v>Australia</v>
      </c>
      <c r="N125" s="16" t="str">
        <f t="shared" ca="1" si="318"/>
        <v>Belgium</v>
      </c>
      <c r="O125" s="16"/>
      <c r="P125" s="16"/>
      <c r="Q125" s="16"/>
      <c r="R125" s="16"/>
      <c r="S125" s="16"/>
      <c r="T125" s="16"/>
      <c r="U125" s="16"/>
      <c r="V125" s="17"/>
      <c r="W125" s="669"/>
      <c r="X125" s="24">
        <f ca="1">Horarios!C125</f>
        <v>46210.083333333336</v>
      </c>
      <c r="Y125" s="25">
        <f ca="1">Horarios!C125</f>
        <v>46210.083333333336</v>
      </c>
      <c r="Z125" s="280">
        <f t="shared" si="319"/>
        <v>94</v>
      </c>
      <c r="AA125" s="88" t="str">
        <f t="shared" ca="1" si="320"/>
        <v>Australia</v>
      </c>
      <c r="AB125" s="89"/>
      <c r="AC125" s="99">
        <v>2</v>
      </c>
      <c r="AD125" s="99">
        <v>0</v>
      </c>
      <c r="AE125" s="89"/>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5" customHeight="1">
      <c r="A126" s="16" t="s">
        <v>754</v>
      </c>
      <c r="B126" s="16" t="s">
        <v>755</v>
      </c>
      <c r="C126" s="16"/>
      <c r="D126" s="16" t="str">
        <f t="shared" ca="1" si="317"/>
        <v>Argentina</v>
      </c>
      <c r="E126" s="16">
        <v>86</v>
      </c>
      <c r="F126" s="16">
        <v>88</v>
      </c>
      <c r="G126" s="16"/>
      <c r="H126" s="16"/>
      <c r="I126" s="16"/>
      <c r="J126" s="16">
        <v>95</v>
      </c>
      <c r="K126" s="16">
        <v>46210.75</v>
      </c>
      <c r="L126" s="16" t="s">
        <v>719</v>
      </c>
      <c r="M126" s="16" t="str">
        <f t="shared" ca="1" si="318"/>
        <v>Argentina</v>
      </c>
      <c r="N126" s="16" t="str">
        <f t="shared" ca="1" si="318"/>
        <v>Turkey</v>
      </c>
      <c r="O126" s="16"/>
      <c r="P126" s="16"/>
      <c r="Q126" s="16"/>
      <c r="R126" s="16"/>
      <c r="S126" s="16"/>
      <c r="T126" s="16"/>
      <c r="U126" s="16"/>
      <c r="V126" s="17"/>
      <c r="W126" s="669"/>
      <c r="X126" s="24">
        <f ca="1">Horarios!C126</f>
        <v>46210.75</v>
      </c>
      <c r="Y126" s="25">
        <f ca="1">Horarios!C126</f>
        <v>46210.75</v>
      </c>
      <c r="Z126" s="280">
        <f t="shared" si="319"/>
        <v>95</v>
      </c>
      <c r="AA126" s="88" t="str">
        <f t="shared" ca="1" si="320"/>
        <v>Argentina</v>
      </c>
      <c r="AB126" s="89"/>
      <c r="AC126" s="99">
        <v>2</v>
      </c>
      <c r="AD126" s="99">
        <v>0</v>
      </c>
      <c r="AE126" s="89"/>
      <c r="AF126" s="91" t="str">
        <f t="shared" ca="1" si="321"/>
        <v>Turkey</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5" customHeight="1" thickBot="1">
      <c r="A127" s="16" t="s">
        <v>756</v>
      </c>
      <c r="B127" s="16" t="s">
        <v>757</v>
      </c>
      <c r="C127" s="16"/>
      <c r="D127" s="16" t="str">
        <f t="shared" ca="1" si="317"/>
        <v>Portugal</v>
      </c>
      <c r="E127" s="16">
        <v>85</v>
      </c>
      <c r="F127" s="16">
        <v>87</v>
      </c>
      <c r="G127" s="16"/>
      <c r="H127" s="16"/>
      <c r="I127" s="16"/>
      <c r="J127" s="16">
        <v>96</v>
      </c>
      <c r="K127" s="16">
        <v>46210.875</v>
      </c>
      <c r="L127" s="16" t="s">
        <v>720</v>
      </c>
      <c r="M127" s="16" t="str">
        <f t="shared" ca="1" si="318"/>
        <v>Switzerland</v>
      </c>
      <c r="N127" s="16" t="str">
        <f t="shared" ca="1" si="318"/>
        <v>Portugal</v>
      </c>
      <c r="O127" s="16"/>
      <c r="P127" s="16"/>
      <c r="Q127" s="16"/>
      <c r="R127" s="16"/>
      <c r="S127" s="16"/>
      <c r="T127" s="16"/>
      <c r="U127" s="16"/>
      <c r="V127" s="17"/>
      <c r="W127" s="670"/>
      <c r="X127" s="28">
        <f ca="1">Horarios!C127</f>
        <v>46210.916666666664</v>
      </c>
      <c r="Y127" s="29">
        <f ca="1">Horarios!C127</f>
        <v>46210.916666666664</v>
      </c>
      <c r="Z127" s="281">
        <f t="shared" si="319"/>
        <v>96</v>
      </c>
      <c r="AA127" s="93" t="str">
        <f t="shared" ca="1" si="320"/>
        <v>Switzerland</v>
      </c>
      <c r="AB127" s="94"/>
      <c r="AC127" s="100">
        <v>1</v>
      </c>
      <c r="AD127" s="100">
        <v>2</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5" customHeight="1">
      <c r="A131" s="16" t="s">
        <v>758</v>
      </c>
      <c r="B131" s="16" t="s">
        <v>759</v>
      </c>
      <c r="C131" s="16"/>
      <c r="D131" s="16" t="str">
        <f ca="1">IF(AND(OR(AC131="",AD131="")),"W"&amp;AH131,IF(AC131&gt;AD131,AA131,IF(AC131&lt;AD131,AF131,IF(AND(AC131=AD131,AB131=AE131),"W"&amp;AH131,IF(AND(AC131=AD131,OR(AB131="",AE131="")),"W"&amp;AH131,IF(AND(AC131=AD131,AB131&gt;AE131),AA131,AF131))))))</f>
        <v>Germany</v>
      </c>
      <c r="E131" s="16">
        <v>89</v>
      </c>
      <c r="F131" s="16">
        <v>90</v>
      </c>
      <c r="G131" s="16"/>
      <c r="H131" s="16"/>
      <c r="I131" s="16"/>
      <c r="J131" s="16">
        <v>97</v>
      </c>
      <c r="K131" s="16">
        <v>46212.75</v>
      </c>
      <c r="L131" s="16" t="s">
        <v>721</v>
      </c>
      <c r="M131" s="16" t="str">
        <f t="shared" ref="M131:N134" ca="1" si="323">+INDEX($D$101:$D$147,MATCH(E131,$AH$101:$AH$147,0))</f>
        <v>Germany</v>
      </c>
      <c r="N131" s="16" t="str">
        <f t="shared" ca="1" si="323"/>
        <v>Netherlands</v>
      </c>
      <c r="O131" s="16"/>
      <c r="P131" s="16"/>
      <c r="Q131" s="16"/>
      <c r="R131" s="16"/>
      <c r="S131" s="16"/>
      <c r="T131" s="16"/>
      <c r="U131" s="16"/>
      <c r="V131" s="17"/>
      <c r="W131" s="671" t="s">
        <v>36</v>
      </c>
      <c r="X131" s="24">
        <f ca="1">Horarios!C131</f>
        <v>46212.916666666664</v>
      </c>
      <c r="Y131" s="25">
        <f ca="1">Horarios!C131</f>
        <v>46212.916666666664</v>
      </c>
      <c r="Z131" s="282">
        <f t="shared" ref="Z131:Z134" si="324">AH131</f>
        <v>97</v>
      </c>
      <c r="AA131" s="88" t="str">
        <f t="shared" ref="AA131:AA134" ca="1" si="325">+INDEX($M$101:$M$147,MATCH(AH131,$J$101:$J$147,0))</f>
        <v>Germany</v>
      </c>
      <c r="AB131" s="98"/>
      <c r="AC131" s="96">
        <v>3</v>
      </c>
      <c r="AD131" s="96">
        <v>1</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5" customHeight="1">
      <c r="A132" s="16" t="s">
        <v>760</v>
      </c>
      <c r="B132" s="16" t="s">
        <v>761</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722</v>
      </c>
      <c r="M132" s="16" t="str">
        <f t="shared" ca="1" si="323"/>
        <v>Spain</v>
      </c>
      <c r="N132" s="16" t="str">
        <f t="shared" ca="1" si="323"/>
        <v>Australia</v>
      </c>
      <c r="O132" s="16"/>
      <c r="P132" s="16"/>
      <c r="Q132" s="16"/>
      <c r="R132" s="16"/>
      <c r="S132" s="16"/>
      <c r="T132" s="16"/>
      <c r="U132" s="16"/>
      <c r="V132" s="17"/>
      <c r="W132" s="671"/>
      <c r="X132" s="24">
        <f ca="1">Horarios!C132</f>
        <v>46213.875</v>
      </c>
      <c r="Y132" s="25">
        <f ca="1">Horarios!C132</f>
        <v>46213.875</v>
      </c>
      <c r="Z132" s="282">
        <f t="shared" si="324"/>
        <v>98</v>
      </c>
      <c r="AA132" s="88" t="str">
        <f t="shared" ca="1" si="325"/>
        <v>Spain</v>
      </c>
      <c r="AB132" s="89"/>
      <c r="AC132" s="99">
        <v>2</v>
      </c>
      <c r="AD132" s="99">
        <v>1</v>
      </c>
      <c r="AE132" s="89"/>
      <c r="AF132" s="116" t="str">
        <f ca="1">+INDEX($N$101:$N$147,MATCH(AH132,$J$101:$J$147,0))</f>
        <v>Australia</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5" customHeight="1">
      <c r="A133" s="16" t="s">
        <v>762</v>
      </c>
      <c r="B133" s="16" t="s">
        <v>763</v>
      </c>
      <c r="C133" s="16"/>
      <c r="D133" s="16" t="str">
        <f ca="1">IF(AND(OR(AC133="",AD133="")),"W"&amp;AH133,IF(AC133&gt;AD133,AA133,IF(AC133&lt;AD133,AF133,IF(AND(AC133=AD133,AB133=AE133),"W"&amp;AH133,IF(AND(AC133=AD133,OR(AB133="",AE133="")),"W"&amp;AH133,IF(AND(AC133=AD133,AB133&gt;AE133),AA133,AF133))))))</f>
        <v>England</v>
      </c>
      <c r="E133" s="16">
        <v>91</v>
      </c>
      <c r="F133" s="16">
        <v>92</v>
      </c>
      <c r="G133" s="16"/>
      <c r="H133" s="16"/>
      <c r="I133" s="16"/>
      <c r="J133" s="16">
        <v>99</v>
      </c>
      <c r="K133" s="16">
        <v>46214.75</v>
      </c>
      <c r="L133" s="16" t="s">
        <v>723</v>
      </c>
      <c r="M133" s="16" t="str">
        <f t="shared" ca="1" si="323"/>
        <v>France</v>
      </c>
      <c r="N133" s="16" t="str">
        <f t="shared" ca="1" si="323"/>
        <v>England</v>
      </c>
      <c r="O133" s="16"/>
      <c r="P133" s="16"/>
      <c r="Q133" s="16"/>
      <c r="R133" s="16"/>
      <c r="S133" s="16"/>
      <c r="T133" s="16"/>
      <c r="U133" s="16"/>
      <c r="V133" s="17"/>
      <c r="W133" s="671"/>
      <c r="X133" s="24">
        <f ca="1">Horarios!C133</f>
        <v>46214.958333333336</v>
      </c>
      <c r="Y133" s="25">
        <f ca="1">Horarios!C133</f>
        <v>46214.958333333336</v>
      </c>
      <c r="Z133" s="282">
        <f t="shared" si="324"/>
        <v>99</v>
      </c>
      <c r="AA133" s="88" t="str">
        <f t="shared" ca="1" si="325"/>
        <v>France</v>
      </c>
      <c r="AB133" s="89"/>
      <c r="AC133" s="99">
        <v>1</v>
      </c>
      <c r="AD133" s="99">
        <v>2</v>
      </c>
      <c r="AE133" s="89"/>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5" customHeight="1" thickBot="1">
      <c r="A134" s="16" t="s">
        <v>764</v>
      </c>
      <c r="B134" s="16" t="s">
        <v>765</v>
      </c>
      <c r="C134" s="16"/>
      <c r="D134" s="16" t="str">
        <f ca="1">IF(AND(OR(AC134="",AD134="")),"W"&amp;AH134,IF(AC134&gt;AD134,AA134,IF(AC134&lt;AD134,AF134,IF(AND(AC134=AD134,AB134=AE134),"W"&amp;AH134,IF(AND(AC134=AD134,OR(AB134="",AE134="")),"W"&amp;AH134,IF(AND(AC134=AD134,AB134&gt;AE134),AA134,AF134))))))</f>
        <v>Argentina</v>
      </c>
      <c r="E134" s="16">
        <v>95</v>
      </c>
      <c r="F134" s="16">
        <v>96</v>
      </c>
      <c r="G134" s="16"/>
      <c r="H134" s="16"/>
      <c r="I134" s="16"/>
      <c r="J134" s="16">
        <v>100</v>
      </c>
      <c r="K134" s="16">
        <v>46214.875</v>
      </c>
      <c r="L134" s="16" t="s">
        <v>724</v>
      </c>
      <c r="M134" s="16" t="str">
        <f t="shared" ca="1" si="323"/>
        <v>Argentina</v>
      </c>
      <c r="N134" s="16" t="str">
        <f t="shared" ca="1" si="323"/>
        <v>Portugal</v>
      </c>
      <c r="O134" s="16"/>
      <c r="P134" s="16"/>
      <c r="Q134" s="16"/>
      <c r="R134" s="16"/>
      <c r="S134" s="16"/>
      <c r="T134" s="16"/>
      <c r="U134" s="16"/>
      <c r="V134" s="17"/>
      <c r="W134" s="672"/>
      <c r="X134" s="28">
        <f ca="1">Horarios!C134</f>
        <v>46215.125</v>
      </c>
      <c r="Y134" s="29">
        <f ca="1">Horarios!C134</f>
        <v>46215.125</v>
      </c>
      <c r="Z134" s="283">
        <f t="shared" si="324"/>
        <v>100</v>
      </c>
      <c r="AA134" s="93" t="str">
        <f t="shared" ca="1" si="325"/>
        <v>Argentina</v>
      </c>
      <c r="AB134" s="94"/>
      <c r="AC134" s="100">
        <v>2</v>
      </c>
      <c r="AD134" s="100">
        <v>0</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5"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5"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5" customHeight="1">
      <c r="A138" s="16" t="s">
        <v>766</v>
      </c>
      <c r="B138" s="16" t="s">
        <v>767</v>
      </c>
      <c r="C138" s="16"/>
      <c r="D138" s="16" t="str">
        <f ca="1">IF(AND(OR(AC138="",AD138="")),"W"&amp;AH138,IF(AC138&gt;AD138,AA138,IF(AC138&lt;AD138,AF138,IF(AND(AC138=AD138,AB138=AE138),"W"&amp;AH138,IF(AND(AC138=AD138,OR(AB138="",AE138="")),"W"&amp;AH138,IF(AND(AC138=AD138,AB138&gt;AE138),AA138,AF138))))))</f>
        <v>Spain</v>
      </c>
      <c r="E138" s="16">
        <v>97</v>
      </c>
      <c r="F138" s="16">
        <v>98</v>
      </c>
      <c r="G138" s="16"/>
      <c r="H138" s="16" t="str">
        <f ca="1">IF(AND(OR(AC138="",AD138="")),"L101",IF(AC138&gt;AD138,AF138,IF(AC138&lt;AD138,AA138,IF(AND(AC138=AD138,AB138=AE138),"L101",IF(AND(AC138=AD138,OR(AB138="",AE138="")),"L101",IF(AND(AC138=AD138,AB138&gt;AE138),AF138,AA138))))))</f>
        <v>Germany</v>
      </c>
      <c r="I138" s="16"/>
      <c r="J138" s="16">
        <v>101</v>
      </c>
      <c r="K138" s="16">
        <v>46217.875</v>
      </c>
      <c r="L138" s="16" t="s">
        <v>725</v>
      </c>
      <c r="M138" s="16" t="str">
        <f ca="1">+INDEX($D$101:$D$147,MATCH(E138,$AH$101:$AH$147,0))</f>
        <v>Germany</v>
      </c>
      <c r="N138" s="16" t="str">
        <f ca="1">+INDEX($D$101:$D$147,MATCH(F138,$AH$101:$AH$147,0))</f>
        <v>Spain</v>
      </c>
      <c r="O138" s="16"/>
      <c r="P138" s="16"/>
      <c r="Q138" s="16"/>
      <c r="R138" s="16"/>
      <c r="S138" s="16"/>
      <c r="T138" s="16"/>
      <c r="U138" s="16"/>
      <c r="V138" s="17"/>
      <c r="W138" s="673" t="s">
        <v>37</v>
      </c>
      <c r="X138" s="24">
        <f ca="1">Horarios!C138</f>
        <v>46217.875</v>
      </c>
      <c r="Y138" s="25">
        <f ca="1">Horarios!C138</f>
        <v>46217.875</v>
      </c>
      <c r="Z138" s="282">
        <f t="shared" ref="Z138:Z139" si="326">AH138</f>
        <v>101</v>
      </c>
      <c r="AA138" s="88" t="str">
        <f t="shared" ref="AA138:AA139" ca="1" si="327">+INDEX($M$101:$M$147,MATCH(AH138,$J$101:$J$147,0))</f>
        <v>Germany</v>
      </c>
      <c r="AB138" s="89"/>
      <c r="AC138" s="101">
        <v>0</v>
      </c>
      <c r="AD138" s="101">
        <v>2</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5" customHeight="1" thickBot="1">
      <c r="A139" s="16" t="s">
        <v>768</v>
      </c>
      <c r="B139" s="16" t="s">
        <v>769</v>
      </c>
      <c r="C139" s="16"/>
      <c r="D139" s="16" t="str">
        <f ca="1">IF(AND(OR(AC139="",AD139="")),"W"&amp;AH139,IF(AC139&gt;AD139,AA139,IF(AC139&lt;AD139,AF139,IF(AND(AC139=AD139,AB139=AE139),"W"&amp;AH139,IF(AND(AC139=AD139,OR(AB139="",AE139="")),"W"&amp;AH139,IF(AND(AC139=AD139,AB139&gt;AE139),AA139,AF139))))))</f>
        <v>Argentina</v>
      </c>
      <c r="E139" s="16">
        <v>99</v>
      </c>
      <c r="F139" s="16">
        <v>100</v>
      </c>
      <c r="G139" s="16"/>
      <c r="H139" s="16" t="str">
        <f ca="1">IF(AND(OR(AC139="",AD139="")),"L102",IF(AC139&gt;AD139,AF139,IF(AC139&lt;AD139,AA139,IF(AND(AC139=AD139,AB139=AE139),"W102",IF(AND(AC139=AD139,OR(AB139="",AE139="")),"L102",IF(AND(AC139=AD139,AB139&gt;AE139),AF139,AA139))))))</f>
        <v>England</v>
      </c>
      <c r="I139" s="16"/>
      <c r="J139" s="16">
        <v>102</v>
      </c>
      <c r="K139" s="16">
        <v>46218.875</v>
      </c>
      <c r="L139" s="16" t="s">
        <v>726</v>
      </c>
      <c r="M139" s="16" t="str">
        <f ca="1">+INDEX($D$101:$D$147,MATCH(E139,$AH$101:$AH$147,0))</f>
        <v>England</v>
      </c>
      <c r="N139" s="16" t="str">
        <f ca="1">+INDEX($D$101:$D$147,MATCH(F139,$AH$101:$AH$147,0))</f>
        <v>Argentina</v>
      </c>
      <c r="O139" s="16"/>
      <c r="P139" s="16"/>
      <c r="Q139" s="16"/>
      <c r="R139" s="16"/>
      <c r="S139" s="16"/>
      <c r="T139" s="16"/>
      <c r="U139" s="16"/>
      <c r="V139" s="17"/>
      <c r="W139" s="674"/>
      <c r="X139" s="123">
        <f ca="1">Horarios!C139</f>
        <v>46218.875</v>
      </c>
      <c r="Y139" s="124">
        <f ca="1">Horarios!C139</f>
        <v>46218.875</v>
      </c>
      <c r="Z139" s="284">
        <f t="shared" si="326"/>
        <v>102</v>
      </c>
      <c r="AA139" s="139" t="str">
        <f t="shared" ca="1" si="327"/>
        <v>England</v>
      </c>
      <c r="AB139" s="140"/>
      <c r="AC139" s="100">
        <v>0</v>
      </c>
      <c r="AD139" s="100">
        <v>1</v>
      </c>
      <c r="AE139" s="140"/>
      <c r="AF139" s="141" t="str">
        <f ca="1">+INDEX($N$101:$N$147,MATCH(AH139,$J$101:$J$147,0))</f>
        <v>Argentina</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5"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5"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5" customHeight="1" thickBot="1">
      <c r="A143" s="16" t="s">
        <v>770</v>
      </c>
      <c r="B143" s="16" t="s">
        <v>771</v>
      </c>
      <c r="C143" s="16"/>
      <c r="D143" s="16" t="str">
        <f ca="1">IF(AND(OR(AC143="",AD143="")),"W"&amp;AH143,IF(AC143&gt;AD143,AA143,IF(AC143&lt;AD143,AF143,IF(AND(AC143=AD143,AB143=AE143),"W"&amp;AH143,IF(AND(AC143=AD143,OR(AB143="",AE143="")),"W"&amp;AH143,IF(AND(AC143=AD143,AB143&gt;AE143),AA143,AF143))))))</f>
        <v>England</v>
      </c>
      <c r="E143" s="16">
        <v>101</v>
      </c>
      <c r="F143" s="16">
        <v>102</v>
      </c>
      <c r="G143" s="16"/>
      <c r="H143" s="16"/>
      <c r="I143" s="16"/>
      <c r="J143" s="16">
        <v>103</v>
      </c>
      <c r="K143" s="16">
        <v>46221.875</v>
      </c>
      <c r="L143" s="16" t="s">
        <v>727</v>
      </c>
      <c r="M143" s="16" t="str">
        <f ca="1">+INDEX($D$101:$D$147,MATCH(E143,$AH$101:$AH$147,0))</f>
        <v>Spain</v>
      </c>
      <c r="N143" s="16" t="str">
        <f ca="1">+INDEX($D$101:$D$147,MATCH(F143,$AH$101:$AH$147,0))</f>
        <v>Argentina</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Germany</v>
      </c>
      <c r="AB143" s="216"/>
      <c r="AC143" s="105">
        <v>1</v>
      </c>
      <c r="AD143" s="105">
        <v>2</v>
      </c>
      <c r="AE143" s="216"/>
      <c r="AF143" s="106" t="str">
        <f ca="1">IF(AND(OR(AC139="",AD139="")),"L102",IF(AC139&gt;AD139,AF139,IF(AC139&lt;AD139,AA139,IF(AND(AC139=AD139,AB139=AE139),"L102",IF(AND(AC139=AD139,OR(AB139="",AE139="")),"L102",IF(AND(AC139=AD139,AB139&gt;AE139),AF139,AA139))))))</f>
        <v>England</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5"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5" customHeight="1" thickBot="1">
      <c r="A147" s="16" t="s">
        <v>772</v>
      </c>
      <c r="B147" s="16" t="s">
        <v>773</v>
      </c>
      <c r="C147" s="16"/>
      <c r="D147" s="16" t="str">
        <f ca="1">IF(AND(OR(AC147="",AD147="")),"W"&amp;AH147,IF(AC147&gt;AD147,AA147,IF(AC147&lt;AD147,AF147,IF(AND(AC147=AD147,AB147=AE147),"W"&amp;AH147,IF(AND(AC147=AD147,OR(AB147="",AE147="")),"W"&amp;AH147,IF(AND(AC147=AD147,AB147&gt;AE147),AA147,AF147))))))</f>
        <v>Spain</v>
      </c>
      <c r="E147" s="16">
        <v>101</v>
      </c>
      <c r="F147" s="16">
        <v>102</v>
      </c>
      <c r="G147" s="16"/>
      <c r="H147" s="16" t="str">
        <f ca="1">IF(AND(OR(AC147="",AD147="")),"LF",IF(AC147&gt;AD147,AF147,IF(AC147&lt;AD147,AA147,IF(AND(AC147=AD147,AB147=AE147),"LF",IF(AND(AC147=AD147,OR(AB147="",AE147="")),"LF",IF(AND(AC147=AD147,AB147&gt;AE147),AF147,AA147))))))</f>
        <v>Argentina</v>
      </c>
      <c r="I147" s="16"/>
      <c r="J147" s="16">
        <v>104</v>
      </c>
      <c r="K147" s="16">
        <v>46222.875</v>
      </c>
      <c r="L147" s="16" t="s">
        <v>728</v>
      </c>
      <c r="M147" s="16" t="str">
        <f ca="1">+INDEX($D$101:$D$147,MATCH(E147,$AH$101:$AH$147,0))</f>
        <v>Spain</v>
      </c>
      <c r="N147" s="16" t="str">
        <f ca="1">+INDEX($D$101:$D$147,MATCH(F147,$AH$101:$AH$147,0))</f>
        <v>Argentina</v>
      </c>
      <c r="O147" s="16"/>
      <c r="P147" s="16"/>
      <c r="Q147" s="16"/>
      <c r="R147" s="16"/>
      <c r="S147" s="16"/>
      <c r="T147" s="16"/>
      <c r="U147" s="16"/>
      <c r="V147" s="17"/>
      <c r="W147" s="143" t="s">
        <v>4</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Spain</v>
      </c>
      <c r="AB147" s="216"/>
      <c r="AC147" s="105">
        <v>2</v>
      </c>
      <c r="AD147" s="105">
        <v>1</v>
      </c>
      <c r="AE147" s="216"/>
      <c r="AF147" s="106" t="str">
        <f ca="1">IF(AND(OR(AC139="",AD139="")),"W"&amp;AH139,IF(AC139&gt;AD139,AA139,IF(AC139&lt;AD139,AF139,IF(AND(AC139=AD139,AB139=AE139),"W"&amp;AH139,IF(AND(AC139=AD139,OR(AB139="",AE139="")),"W"&amp;AH139,IF(AND(AC139=AD139,AB139&gt;AE139),AA139,AF139))))))</f>
        <v>Argentina</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Spain</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5"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Argentina</v>
      </c>
      <c r="AB151" s="111"/>
      <c r="AC151" s="111"/>
      <c r="AD151" s="111"/>
      <c r="AE151" s="111"/>
      <c r="AF151" s="107"/>
      <c r="AG151" s="327">
        <f ca="1">IF(AA151="LF",0,1)</f>
        <v>1</v>
      </c>
      <c r="AH151" s="184"/>
      <c r="AI151" s="184"/>
      <c r="AJ151" s="635" t="str">
        <f ca="1">IF(SUM(COUNTIF(AG4:AG97,0),COUNTIF(AG101:AG160,0)&gt;0),AL148,AL149)</f>
        <v>POOL COMPLETED</v>
      </c>
      <c r="AK151" s="636"/>
      <c r="AL151" s="636"/>
      <c r="AM151" s="636"/>
      <c r="AN151" s="636"/>
      <c r="AO151" s="636"/>
      <c r="AP151" s="636"/>
      <c r="AQ151" s="636"/>
      <c r="AR151" s="636"/>
      <c r="AS151" s="636"/>
      <c r="AT151" s="636"/>
      <c r="AU151" s="637"/>
      <c r="AV151" s="193"/>
      <c r="AW151" s="155"/>
      <c r="AX151" s="154"/>
      <c r="AY151" s="156"/>
      <c r="AZ151" s="157"/>
      <c r="BA151" s="176"/>
    </row>
    <row r="152" spans="1:53" ht="15.95"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England</v>
      </c>
      <c r="AB152" s="110"/>
      <c r="AC152" s="110"/>
      <c r="AD152" s="110"/>
      <c r="AE152" s="110"/>
      <c r="AF152" s="103"/>
      <c r="AG152" s="327">
        <f ca="1">IF(AA152="W34",0,1)</f>
        <v>1</v>
      </c>
      <c r="AH152" s="184"/>
      <c r="AI152" s="184"/>
      <c r="AJ152" s="638"/>
      <c r="AK152" s="639"/>
      <c r="AL152" s="639"/>
      <c r="AM152" s="639"/>
      <c r="AN152" s="639"/>
      <c r="AO152" s="639"/>
      <c r="AP152" s="639"/>
      <c r="AQ152" s="639"/>
      <c r="AR152" s="639"/>
      <c r="AS152" s="639"/>
      <c r="AT152" s="639"/>
      <c r="AU152" s="640"/>
      <c r="AV152" s="193"/>
      <c r="AW152" s="155"/>
      <c r="AX152" s="154"/>
      <c r="AY152" s="156"/>
      <c r="AZ152" s="157"/>
      <c r="BA152" s="176"/>
    </row>
    <row r="153" spans="1:53" ht="15.95"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38"/>
      <c r="AK153" s="639"/>
      <c r="AL153" s="639"/>
      <c r="AM153" s="639"/>
      <c r="AN153" s="639"/>
      <c r="AO153" s="639"/>
      <c r="AP153" s="639"/>
      <c r="AQ153" s="639"/>
      <c r="AR153" s="639"/>
      <c r="AS153" s="639"/>
      <c r="AT153" s="639"/>
      <c r="AU153" s="640"/>
      <c r="AV153" s="193"/>
      <c r="AW153" s="155"/>
      <c r="AX153" s="154"/>
      <c r="AY153" s="156"/>
      <c r="AZ153" s="157"/>
      <c r="BA153" s="176"/>
    </row>
    <row r="154" spans="1:53" ht="15.9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1517</v>
      </c>
      <c r="AB154" s="398"/>
      <c r="AC154" s="398"/>
      <c r="AD154" s="398"/>
      <c r="AE154" s="398"/>
      <c r="AF154" s="399"/>
      <c r="AG154" s="327">
        <f>IF(AA154=$AH$154,0,IF(AA154="",0,1))</f>
        <v>1</v>
      </c>
      <c r="AH154" s="198" t="str">
        <f>Idiomas!D43</f>
        <v>Write a player</v>
      </c>
      <c r="AI154" s="184"/>
      <c r="AJ154" s="638"/>
      <c r="AK154" s="639"/>
      <c r="AL154" s="639"/>
      <c r="AM154" s="639"/>
      <c r="AN154" s="639"/>
      <c r="AO154" s="639"/>
      <c r="AP154" s="639"/>
      <c r="AQ154" s="639"/>
      <c r="AR154" s="639"/>
      <c r="AS154" s="639"/>
      <c r="AT154" s="639"/>
      <c r="AU154" s="640"/>
      <c r="AV154" s="193"/>
      <c r="AW154" s="155"/>
      <c r="AX154" s="154"/>
      <c r="AY154" s="156"/>
      <c r="AZ154" s="157"/>
      <c r="BA154" s="176"/>
    </row>
    <row r="155" spans="1:53" ht="15.9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1518</v>
      </c>
      <c r="AB155" s="400"/>
      <c r="AC155" s="400"/>
      <c r="AD155" s="400"/>
      <c r="AE155" s="400"/>
      <c r="AF155" s="401"/>
      <c r="AG155" s="327">
        <f>IF(AA155=$AH$154,0,IF(AA155="",0,1))</f>
        <v>1</v>
      </c>
      <c r="AH155" s="184"/>
      <c r="AI155" s="184"/>
      <c r="AJ155" s="649" t="str">
        <f ca="1">IF(SUM(COUNTIF(AG4:AG97,0),COUNTIF(AG101:AG160,0)&gt;0),AM148,AM149)</f>
        <v>Save the file and send it over by email.</v>
      </c>
      <c r="AK155" s="650"/>
      <c r="AL155" s="650"/>
      <c r="AM155" s="650"/>
      <c r="AN155" s="650"/>
      <c r="AO155" s="650"/>
      <c r="AP155" s="650"/>
      <c r="AQ155" s="650"/>
      <c r="AR155" s="650"/>
      <c r="AS155" s="650"/>
      <c r="AT155" s="650"/>
      <c r="AU155" s="651"/>
      <c r="AV155" s="193"/>
      <c r="AW155" s="155"/>
      <c r="AX155" s="154"/>
      <c r="AY155" s="156"/>
      <c r="AZ155" s="157"/>
      <c r="BA155" s="176"/>
    </row>
    <row r="156" spans="1:53" ht="15.95"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1519</v>
      </c>
      <c r="AB156" s="402"/>
      <c r="AC156" s="402"/>
      <c r="AD156" s="402"/>
      <c r="AE156" s="402"/>
      <c r="AF156" s="403"/>
      <c r="AG156" s="327">
        <f>IF(AA156=$AH$154,0,IF(AA156="",0,1))</f>
        <v>1</v>
      </c>
      <c r="AH156" s="184"/>
      <c r="AI156" s="184"/>
      <c r="AJ156" s="649"/>
      <c r="AK156" s="650"/>
      <c r="AL156" s="650"/>
      <c r="AM156" s="650"/>
      <c r="AN156" s="650"/>
      <c r="AO156" s="650"/>
      <c r="AP156" s="650"/>
      <c r="AQ156" s="650"/>
      <c r="AR156" s="650"/>
      <c r="AS156" s="650"/>
      <c r="AT156" s="650"/>
      <c r="AU156" s="651"/>
      <c r="AV156" s="193"/>
      <c r="AW156" s="155"/>
      <c r="AX156" s="154"/>
      <c r="AY156" s="156"/>
      <c r="AZ156" s="157"/>
      <c r="BA156" s="176"/>
    </row>
    <row r="157" spans="1:53" ht="15.9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52"/>
      <c r="AK157" s="653"/>
      <c r="AL157" s="653"/>
      <c r="AM157" s="653"/>
      <c r="AN157" s="653"/>
      <c r="AO157" s="653"/>
      <c r="AP157" s="653"/>
      <c r="AQ157" s="653"/>
      <c r="AR157" s="653"/>
      <c r="AS157" s="653"/>
      <c r="AT157" s="653"/>
      <c r="AU157" s="654"/>
      <c r="AV157" s="193"/>
      <c r="AW157" s="155"/>
      <c r="AX157" s="154"/>
      <c r="AY157" s="156"/>
      <c r="AZ157" s="157"/>
      <c r="BA157" s="176"/>
    </row>
    <row r="158" spans="1:53" ht="15.9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1520</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1518</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5"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1521</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5"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47" t="str">
        <f>+Idiomas!D12</f>
        <v>Donate</v>
      </c>
      <c r="AP162" s="648"/>
      <c r="AQ162" s="145"/>
      <c r="AR162" s="145"/>
      <c r="AS162" s="145"/>
      <c r="AT162" s="145"/>
      <c r="AU162" s="332"/>
      <c r="AV162" s="193"/>
      <c r="AW162" s="155"/>
      <c r="AX162" s="154"/>
      <c r="AY162" s="156"/>
      <c r="AZ162" s="157"/>
      <c r="BA162" s="176"/>
    </row>
    <row r="163" spans="1:53" ht="27.9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 ref="W4:W9"/>
    <mergeCell ref="W12:W17"/>
    <mergeCell ref="W1:AF1"/>
    <mergeCell ref="AJ151:AU154"/>
    <mergeCell ref="W20:W25"/>
    <mergeCell ref="W28:W33"/>
    <mergeCell ref="W36:W41"/>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abSelected="1" zoomScaleNormal="100" workbookViewId="0">
      <selection activeCell="C5" sqref="C5"/>
    </sheetView>
  </sheetViews>
  <sheetFormatPr defaultColWidth="0" defaultRowHeight="15"/>
  <cols>
    <col min="1" max="1" width="10.85546875" style="13" customWidth="1"/>
    <col min="2" max="2" width="29.42578125" customWidth="1"/>
    <col min="3" max="3" width="35" customWidth="1"/>
    <col min="4" max="4" width="12.7109375" style="369" customWidth="1"/>
    <col min="5" max="8" width="10.85546875" style="369" customWidth="1"/>
    <col min="9" max="9" width="3.140625" style="369" customWidth="1"/>
    <col min="10" max="12" width="10.85546875" style="369" customWidth="1"/>
    <col min="13" max="13" width="3.7109375" style="369" customWidth="1"/>
    <col min="14" max="14" width="4.7109375" style="369" customWidth="1"/>
    <col min="15" max="15" width="4" customWidth="1"/>
    <col min="16" max="16" width="4.85546875" customWidth="1"/>
    <col min="17" max="16384" width="10.85546875" style="1" hidden="1"/>
  </cols>
  <sheetData>
    <row r="1" spans="1:14" ht="20.100000000000001" customHeight="1">
      <c r="A1" s="292"/>
      <c r="B1" s="293"/>
      <c r="C1" s="322" t="str">
        <f>Idiomas!D102</f>
        <v>For the administrator of the pool</v>
      </c>
      <c r="D1" s="367"/>
      <c r="E1" s="698" t="str">
        <f>Idiomas!D106</f>
        <v xml:space="preserve">THE POOL ADMINISTRATOR SHOULD FOLLOW THE INSTRUCTIONS BELOW				</v>
      </c>
      <c r="F1" s="698"/>
      <c r="G1" s="698"/>
      <c r="H1" s="698"/>
      <c r="I1" s="698"/>
      <c r="J1" s="698"/>
      <c r="K1" s="698"/>
      <c r="L1" s="698"/>
      <c r="M1" s="698"/>
      <c r="N1" s="698"/>
    </row>
    <row r="2" spans="1:14" ht="20.100000000000001" customHeight="1" thickBot="1">
      <c r="A2" s="290"/>
      <c r="B2" s="291"/>
      <c r="C2" s="291"/>
      <c r="D2" s="368"/>
      <c r="E2" s="698"/>
      <c r="F2" s="698"/>
      <c r="G2" s="698"/>
      <c r="H2" s="698"/>
      <c r="I2" s="698"/>
      <c r="J2" s="698"/>
      <c r="K2" s="698"/>
      <c r="L2" s="698"/>
      <c r="M2" s="698"/>
      <c r="N2" s="698"/>
    </row>
    <row r="3" spans="1:14" ht="35.1" customHeight="1" thickBot="1">
      <c r="A3" s="290"/>
      <c r="B3" s="294" t="str">
        <f>HYPERLINK(Idiomas!D10,Idiomas!D9)</f>
        <v>▼ Download Administrator Excel File ▼</v>
      </c>
      <c r="C3" s="291"/>
      <c r="D3" s="368"/>
      <c r="E3" s="701" t="str">
        <f>Idiomas!D107</f>
        <v xml:space="preserve">·If you play the whole tournament at once de golpe select from C5 to C258 and paste in the Administrator template.			</v>
      </c>
      <c r="F3" s="701"/>
      <c r="G3" s="701"/>
      <c r="H3" s="701"/>
      <c r="I3" s="701"/>
      <c r="J3" s="701"/>
      <c r="K3" s="701"/>
      <c r="L3" s="701"/>
      <c r="M3" s="701"/>
      <c r="N3" s="702"/>
    </row>
    <row r="4" spans="1:14" ht="45" customHeight="1">
      <c r="A4" s="290"/>
      <c r="B4" s="291"/>
      <c r="C4" s="580" t="str">
        <f>Idiomas!D105</f>
        <v>PLAYER: DO NOT TOUCH, IT'S AUTOMATIC!</v>
      </c>
      <c r="D4" s="368"/>
      <c r="E4" s="700" t="str">
        <f>Idiomas!D108</f>
        <v>·If you play the whole Group Stage at the begining and later the KO rounds select from C5 to C161 and paste in the Administrator template. Also copy and paste values form C253 to C258. For the round of 32 follow the instructions.</v>
      </c>
      <c r="F4" s="700"/>
      <c r="G4" s="700"/>
      <c r="H4" s="700"/>
      <c r="I4" s="700"/>
      <c r="J4" s="700"/>
      <c r="K4" s="700"/>
      <c r="L4" s="700"/>
      <c r="M4" s="700"/>
      <c r="N4" s="377"/>
    </row>
    <row r="5" spans="1:14" ht="18.95" customHeight="1">
      <c r="A5" s="353"/>
      <c r="B5" s="354" t="str">
        <f>Idiomas!D125</f>
        <v>GROUP STAGE</v>
      </c>
      <c r="C5" s="346" t="str">
        <f>Home!C10</f>
        <v>Pien Breukers</v>
      </c>
      <c r="E5" s="689" t="str">
        <f>Idiomas!D109</f>
        <v>·If you play by Rounds, follow de instuctions of every round.</v>
      </c>
      <c r="F5" s="689"/>
      <c r="G5" s="689"/>
      <c r="H5" s="689"/>
      <c r="I5" s="689"/>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1|2-1</v>
      </c>
      <c r="D6" s="693" t="str">
        <f>Idiomas!D122</f>
        <v>R1</v>
      </c>
      <c r="E6" s="699" t="str">
        <f>Idiomas!D110</f>
        <v>·For the 1st Round copy from C5 to C29 an paste as values in the Administrator Pool. CAUTION. Also copy and paste values form C253 to C258.</v>
      </c>
      <c r="F6" s="699"/>
      <c r="G6" s="699"/>
      <c r="H6" s="699"/>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X|1-1</v>
      </c>
      <c r="D7" s="693"/>
      <c r="E7" s="685"/>
      <c r="F7" s="685"/>
      <c r="G7" s="685"/>
      <c r="H7" s="685"/>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1|1-0</v>
      </c>
      <c r="D8" s="693"/>
      <c r="E8" s="685"/>
      <c r="F8" s="685"/>
      <c r="G8" s="685"/>
      <c r="H8" s="685"/>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2|0-2</v>
      </c>
      <c r="D9" s="693"/>
      <c r="E9" s="685"/>
      <c r="F9" s="685"/>
      <c r="G9" s="685"/>
      <c r="H9" s="685"/>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1|2-1</v>
      </c>
      <c r="D10" s="693"/>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2|0-3</v>
      </c>
      <c r="D11" s="693"/>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1|2-1</v>
      </c>
      <c r="D12" s="693"/>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X|1-1</v>
      </c>
      <c r="D13" s="693"/>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1|3-0</v>
      </c>
      <c r="D14" s="693"/>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2|1-2</v>
      </c>
      <c r="D15" s="693"/>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1|2-1</v>
      </c>
      <c r="D16" s="693"/>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1|3-1</v>
      </c>
      <c r="D17" s="693"/>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1|2-1</v>
      </c>
      <c r="D18" s="693"/>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1|2-0</v>
      </c>
      <c r="D19" s="693"/>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1|6-0</v>
      </c>
      <c r="D20" s="693"/>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2|0-3</v>
      </c>
      <c r="D21" s="693"/>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X|2-2</v>
      </c>
      <c r="D22" s="693"/>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2|0-2</v>
      </c>
      <c r="D23" s="693"/>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1|3-1</v>
      </c>
      <c r="D24" s="693"/>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1|3-0</v>
      </c>
      <c r="D25" s="693"/>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1|4-0</v>
      </c>
      <c r="D26" s="693"/>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2|0-4</v>
      </c>
      <c r="D27" s="693"/>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X|2-2</v>
      </c>
      <c r="D28" s="693"/>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2|0-2</v>
      </c>
      <c r="D29" s="694"/>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1|3-1</v>
      </c>
      <c r="D30" s="695" t="str">
        <f>Idiomas!D123</f>
        <v>R2</v>
      </c>
      <c r="E30" s="699" t="str">
        <f>Idiomas!D111</f>
        <v>·For the 2nd Round copy from C30 to C53 an paste as values in the Administrator Pool.</v>
      </c>
      <c r="F30" s="699"/>
      <c r="G30" s="699"/>
      <c r="H30" s="699"/>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1|3-0</v>
      </c>
      <c r="D31" s="695"/>
      <c r="E31" s="685"/>
      <c r="F31" s="685"/>
      <c r="G31" s="685"/>
      <c r="H31" s="685"/>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1|2-0</v>
      </c>
      <c r="D32" s="695"/>
      <c r="E32" s="685"/>
      <c r="F32" s="685"/>
      <c r="G32" s="685"/>
      <c r="H32" s="685"/>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1|3-0</v>
      </c>
      <c r="D33" s="695"/>
      <c r="E33" s="685"/>
      <c r="F33" s="685"/>
      <c r="G33" s="685"/>
      <c r="H33" s="685"/>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X|1-1</v>
      </c>
      <c r="D34" s="695"/>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1|5-0</v>
      </c>
      <c r="D35" s="695"/>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2|0-3</v>
      </c>
      <c r="D36" s="695"/>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1|2-0</v>
      </c>
      <c r="D37" s="695"/>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1|2-1</v>
      </c>
      <c r="D38" s="695"/>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1|2-0</v>
      </c>
      <c r="D39" s="695"/>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1|3-0</v>
      </c>
      <c r="D40" s="695"/>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2|0-3</v>
      </c>
      <c r="D41" s="695"/>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1|2-1</v>
      </c>
      <c r="D42" s="695"/>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2|1-2</v>
      </c>
      <c r="D43" s="695"/>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1|5-0</v>
      </c>
      <c r="D44" s="695"/>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1|5-0</v>
      </c>
      <c r="D45" s="695"/>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1|4-0</v>
      </c>
      <c r="D46" s="695"/>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2|1-3</v>
      </c>
      <c r="D47" s="695"/>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1|2-1</v>
      </c>
      <c r="D48" s="695"/>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X|2-2</v>
      </c>
      <c r="D49" s="695"/>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1|3-1</v>
      </c>
      <c r="D50" s="695"/>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1|3-1</v>
      </c>
      <c r="D51" s="695"/>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1|3-0</v>
      </c>
      <c r="D52" s="695"/>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2|1-2</v>
      </c>
      <c r="D53" s="696"/>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2|1-2</v>
      </c>
      <c r="D54" s="704" t="str">
        <f>Idiomas!D124</f>
        <v>R3</v>
      </c>
      <c r="E54" s="699" t="str">
        <f>Idiomas!D112</f>
        <v>·For the 3rd Round copy from C54 to C161 an paste as values in the Administrator Pool.</v>
      </c>
      <c r="F54" s="699"/>
      <c r="G54" s="699"/>
      <c r="H54" s="699"/>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X|0-0</v>
      </c>
      <c r="D55" s="704"/>
      <c r="E55" s="685"/>
      <c r="F55" s="685"/>
      <c r="G55" s="685"/>
      <c r="H55" s="685"/>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1|1-0</v>
      </c>
      <c r="D56" s="704"/>
      <c r="E56" s="685"/>
      <c r="F56" s="685"/>
      <c r="G56" s="685"/>
      <c r="H56" s="685"/>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1|2-0</v>
      </c>
      <c r="D57" s="704"/>
      <c r="E57" s="685"/>
      <c r="F57" s="685"/>
      <c r="G57" s="685"/>
      <c r="H57" s="685"/>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2|0-2</v>
      </c>
      <c r="D58" s="704"/>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1|2-0</v>
      </c>
      <c r="D59" s="704"/>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X|0-0</v>
      </c>
      <c r="D60" s="704"/>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2|0-2</v>
      </c>
      <c r="D61" s="704"/>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X|1-1</v>
      </c>
      <c r="D62" s="704"/>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2|0-2</v>
      </c>
      <c r="D63" s="704"/>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1|2-1</v>
      </c>
      <c r="D64" s="704"/>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2|1-2</v>
      </c>
      <c r="D65" s="704"/>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2|1-2</v>
      </c>
      <c r="D66" s="704"/>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2|0-3</v>
      </c>
      <c r="D67" s="704"/>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2|1-2</v>
      </c>
      <c r="D68" s="704"/>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2|1-3</v>
      </c>
      <c r="D69" s="704"/>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2|1-2</v>
      </c>
      <c r="D70" s="704"/>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1|4-0</v>
      </c>
      <c r="D71" s="704"/>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2|0-2</v>
      </c>
      <c r="D72" s="704"/>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2|0-3</v>
      </c>
      <c r="D73" s="704"/>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X|2-2</v>
      </c>
      <c r="D74" s="704"/>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X|0-0</v>
      </c>
      <c r="D75" s="704"/>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2|0-3</v>
      </c>
      <c r="D76" s="704"/>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X|1-1</v>
      </c>
      <c r="D77" s="704"/>
      <c r="E77" s="370"/>
      <c r="F77" s="370"/>
      <c r="G77" s="370"/>
      <c r="H77" s="370"/>
      <c r="I77" s="381"/>
      <c r="J77" s="370"/>
      <c r="K77" s="370"/>
      <c r="L77" s="370"/>
      <c r="M77" s="379"/>
      <c r="N77" s="377"/>
    </row>
    <row r="78" spans="1:14" ht="15" customHeight="1">
      <c r="A78" s="353"/>
      <c r="B78" s="353"/>
      <c r="C78" s="350"/>
      <c r="D78" s="704"/>
      <c r="E78" s="370"/>
      <c r="F78" s="370"/>
      <c r="G78" s="370"/>
      <c r="H78" s="370"/>
      <c r="I78" s="381"/>
      <c r="J78" s="370"/>
      <c r="K78" s="370"/>
      <c r="L78" s="370"/>
      <c r="M78" s="379"/>
      <c r="N78" s="377"/>
    </row>
    <row r="79" spans="1:14" ht="18.95" customHeight="1">
      <c r="A79" s="353"/>
      <c r="B79" s="358" t="str">
        <f>Idiomas!D126</f>
        <v>GROUP POSITION</v>
      </c>
      <c r="C79" s="350"/>
      <c r="D79" s="704"/>
      <c r="E79" s="370"/>
      <c r="F79" s="370"/>
      <c r="G79" s="370"/>
      <c r="H79" s="370"/>
      <c r="I79" s="381"/>
      <c r="J79" s="370"/>
      <c r="K79" s="370"/>
      <c r="L79" s="370"/>
      <c r="M79" s="379"/>
      <c r="N79" s="377"/>
    </row>
    <row r="80" spans="1:14" ht="15" customHeight="1">
      <c r="A80" s="697" t="s">
        <v>0</v>
      </c>
      <c r="B80" s="359" t="str">
        <f>Idiomas!D140</f>
        <v>1st GROUP A</v>
      </c>
      <c r="C80" s="349" t="str">
        <f ca="1">IF(OR(SUM(WORLDCUP!$AN$6:$AN$9)=12,WORLDCUP!$AJ$99=144),WORLDCUP!AL6,B80)</f>
        <v>Mexico</v>
      </c>
      <c r="D80" s="704"/>
      <c r="E80" s="370"/>
      <c r="F80" s="370"/>
      <c r="G80" s="370"/>
      <c r="H80" s="370"/>
      <c r="I80" s="381"/>
      <c r="J80" s="370"/>
      <c r="K80" s="370"/>
      <c r="L80" s="370"/>
      <c r="M80" s="379"/>
      <c r="N80" s="377"/>
    </row>
    <row r="81" spans="1:14" ht="15" customHeight="1">
      <c r="A81" s="697"/>
      <c r="B81" s="359" t="str">
        <f>Idiomas!D141</f>
        <v>2nd GROUP A</v>
      </c>
      <c r="C81" s="349" t="str">
        <f ca="1">IF(OR(SUM(WORLDCUP!$AN$6:$AN$9)=12,WORLDCUP!$AJ$99=144),WORLDCUP!AL7,B81)</f>
        <v>Czech Republic</v>
      </c>
      <c r="D81" s="704"/>
      <c r="E81" s="370"/>
      <c r="F81" s="370"/>
      <c r="G81" s="370"/>
      <c r="H81" s="370"/>
      <c r="I81" s="381"/>
      <c r="J81" s="370"/>
      <c r="K81" s="370"/>
      <c r="L81" s="370"/>
      <c r="M81" s="379"/>
      <c r="N81" s="377"/>
    </row>
    <row r="82" spans="1:14" ht="15" customHeight="1">
      <c r="A82" s="697"/>
      <c r="B82" s="359" t="str">
        <f>Idiomas!D142</f>
        <v>3rd GROUP A</v>
      </c>
      <c r="C82" s="349" t="str">
        <f ca="1">IF(OR(SUM(WORLDCUP!$AN$6:$AN$9)=12,WORLDCUP!$AJ$99=144),WORLDCUP!AL8,B82)</f>
        <v>South Korea</v>
      </c>
      <c r="D82" s="704"/>
      <c r="E82" s="370"/>
      <c r="F82" s="370"/>
      <c r="G82" s="370"/>
      <c r="H82" s="370"/>
      <c r="I82" s="381"/>
      <c r="J82" s="370"/>
      <c r="K82" s="370"/>
      <c r="L82" s="370"/>
      <c r="M82" s="379"/>
      <c r="N82" s="377"/>
    </row>
    <row r="83" spans="1:14" ht="15" customHeight="1">
      <c r="A83" s="697"/>
      <c r="B83" s="359" t="str">
        <f>Idiomas!D143</f>
        <v>4th GROUP A</v>
      </c>
      <c r="C83" s="349" t="str">
        <f ca="1">IF(OR(SUM(WORLDCUP!$AN$6:$AN$9)=12,WORLDCUP!$AJ$99=144),WORLDCUP!AL9,B83)</f>
        <v>South Africa</v>
      </c>
      <c r="D83" s="704"/>
      <c r="E83" s="370"/>
      <c r="F83" s="370"/>
      <c r="G83" s="370"/>
      <c r="H83" s="370"/>
      <c r="I83" s="381"/>
      <c r="J83" s="370"/>
      <c r="K83" s="370"/>
      <c r="L83" s="370"/>
      <c r="M83" s="379"/>
      <c r="N83" s="377"/>
    </row>
    <row r="84" spans="1:14" ht="15" customHeight="1">
      <c r="A84" s="707" t="s">
        <v>1</v>
      </c>
      <c r="B84" s="357" t="str">
        <f>Idiomas!D144</f>
        <v>1st GROUP B</v>
      </c>
      <c r="C84" s="349" t="str">
        <f ca="1">IF(OR(SUM(WORLDCUP!$AN$14:$AN$17)=12,WORLDCUP!$AJ$99=144),WORLDCUP!AL14,B84)</f>
        <v>Switzerland</v>
      </c>
      <c r="D84" s="704"/>
      <c r="E84" s="370"/>
      <c r="F84" s="370"/>
      <c r="G84" s="370"/>
      <c r="H84" s="370"/>
      <c r="I84" s="381"/>
      <c r="J84" s="370"/>
      <c r="K84" s="370"/>
      <c r="L84" s="370"/>
      <c r="M84" s="379"/>
      <c r="N84" s="377"/>
    </row>
    <row r="85" spans="1:14" ht="15" customHeight="1">
      <c r="A85" s="707"/>
      <c r="B85" s="357" t="str">
        <f>Idiomas!D145</f>
        <v>2nd GROUP B</v>
      </c>
      <c r="C85" s="349" t="str">
        <f ca="1">IF(OR(SUM(WORLDCUP!$AN$14:$AN$17)=12,WORLDCUP!$AJ$99=144),WORLDCUP!AL15,B85)</f>
        <v>Canada</v>
      </c>
      <c r="D85" s="704"/>
      <c r="E85" s="370"/>
      <c r="F85" s="370"/>
      <c r="G85" s="370"/>
      <c r="H85" s="370"/>
      <c r="I85" s="381"/>
      <c r="J85" s="370"/>
      <c r="K85" s="370"/>
      <c r="L85" s="370"/>
      <c r="M85" s="379"/>
      <c r="N85" s="377"/>
    </row>
    <row r="86" spans="1:14" ht="15" customHeight="1">
      <c r="A86" s="707"/>
      <c r="B86" s="357" t="str">
        <f>Idiomas!D146</f>
        <v>3rd GROUP B</v>
      </c>
      <c r="C86" s="349" t="str">
        <f ca="1">IF(OR(SUM(WORLDCUP!$AN$14:$AN$17)=12,WORLDCUP!$AJ$99=144),WORLDCUP!AL16,B86)</f>
        <v>Bosnia and Herzegovina</v>
      </c>
      <c r="D86" s="704"/>
      <c r="E86" s="370"/>
      <c r="F86" s="370"/>
      <c r="G86" s="370"/>
      <c r="H86" s="370"/>
      <c r="I86" s="381"/>
      <c r="J86" s="370"/>
      <c r="K86" s="370"/>
      <c r="L86" s="370"/>
      <c r="M86" s="379"/>
      <c r="N86" s="377"/>
    </row>
    <row r="87" spans="1:14" ht="15" customHeight="1">
      <c r="A87" s="707"/>
      <c r="B87" s="357" t="str">
        <f>Idiomas!D147</f>
        <v>4th GROUP B</v>
      </c>
      <c r="C87" s="349" t="str">
        <f ca="1">IF(OR(SUM(WORLDCUP!$AN$14:$AN$17)=12,WORLDCUP!$AJ$99=144),WORLDCUP!AL17,B87)</f>
        <v>Qatar</v>
      </c>
      <c r="D87" s="704"/>
      <c r="E87" s="370"/>
      <c r="F87" s="370"/>
      <c r="G87" s="370"/>
      <c r="H87" s="370"/>
      <c r="I87" s="381"/>
      <c r="J87" s="370"/>
      <c r="K87" s="370"/>
      <c r="L87" s="370"/>
      <c r="M87" s="379"/>
      <c r="N87" s="377"/>
    </row>
    <row r="88" spans="1:14" ht="15" customHeight="1">
      <c r="A88" s="697" t="s">
        <v>2</v>
      </c>
      <c r="B88" s="359" t="str">
        <f>Idiomas!D148</f>
        <v>1st GROUP C</v>
      </c>
      <c r="C88" s="349" t="str">
        <f ca="1">IF(OR(SUM(WORLDCUP!$AN$22:$AN$25)=12,WORLDCUP!$AJ$99=144),WORLDCUP!AL22,B88)</f>
        <v>Brazil</v>
      </c>
      <c r="D88" s="704"/>
      <c r="E88" s="370"/>
      <c r="F88" s="370"/>
      <c r="G88" s="370"/>
      <c r="H88" s="370"/>
      <c r="I88" s="381"/>
      <c r="J88" s="370"/>
      <c r="K88" s="370"/>
      <c r="L88" s="370"/>
      <c r="M88" s="379"/>
      <c r="N88" s="377"/>
    </row>
    <row r="89" spans="1:14" ht="15" customHeight="1">
      <c r="A89" s="697"/>
      <c r="B89" s="359" t="str">
        <f>Idiomas!D149</f>
        <v>2nd GROUP C</v>
      </c>
      <c r="C89" s="349" t="str">
        <f ca="1">IF(OR(SUM(WORLDCUP!$AN$22:$AN$25)=12,WORLDCUP!$AJ$99=144),WORLDCUP!AL23,B89)</f>
        <v>Morocco</v>
      </c>
      <c r="D89" s="704"/>
      <c r="E89" s="370"/>
      <c r="F89" s="370"/>
      <c r="G89" s="370"/>
      <c r="H89" s="370"/>
      <c r="I89" s="381"/>
      <c r="J89" s="370"/>
      <c r="K89" s="370"/>
      <c r="L89" s="370"/>
      <c r="M89" s="379"/>
      <c r="N89" s="377"/>
    </row>
    <row r="90" spans="1:14" ht="15" customHeight="1">
      <c r="A90" s="697"/>
      <c r="B90" s="359" t="str">
        <f>Idiomas!D150</f>
        <v>3rd GROUP C</v>
      </c>
      <c r="C90" s="349" t="str">
        <f ca="1">IF(OR(SUM(WORLDCUP!$AN$22:$AN$25)=12,WORLDCUP!$AJ$99=144),WORLDCUP!AL24,B90)</f>
        <v>Scotland</v>
      </c>
      <c r="D90" s="704"/>
      <c r="E90" s="370"/>
      <c r="F90" s="370"/>
      <c r="G90" s="370"/>
      <c r="H90" s="370"/>
      <c r="I90" s="381"/>
      <c r="J90" s="370"/>
      <c r="K90" s="370"/>
      <c r="L90" s="370"/>
      <c r="M90" s="379"/>
      <c r="N90" s="377"/>
    </row>
    <row r="91" spans="1:14" ht="15" customHeight="1">
      <c r="A91" s="697"/>
      <c r="B91" s="359" t="str">
        <f>Idiomas!D151</f>
        <v>4th GROUP C</v>
      </c>
      <c r="C91" s="349" t="str">
        <f ca="1">IF(OR(SUM(WORLDCUP!$AN$22:$AN$25)=12,WORLDCUP!$AJ$99=144),WORLDCUP!AL25,B91)</f>
        <v>Haiti</v>
      </c>
      <c r="D91" s="704"/>
      <c r="E91" s="370"/>
      <c r="F91" s="370"/>
      <c r="G91" s="370"/>
      <c r="H91" s="370"/>
      <c r="I91" s="381"/>
      <c r="J91" s="370"/>
      <c r="K91" s="370"/>
      <c r="L91" s="370"/>
      <c r="M91" s="379"/>
      <c r="N91" s="377"/>
    </row>
    <row r="92" spans="1:14" ht="15" customHeight="1">
      <c r="A92" s="707" t="s">
        <v>74</v>
      </c>
      <c r="B92" s="357" t="str">
        <f>Idiomas!D152</f>
        <v>1st GROUP D</v>
      </c>
      <c r="C92" s="349" t="str">
        <f ca="1">IF(OR(SUM(WORLDCUP!$AN$30:$AN$33)=12,WORLDCUP!$AJ$99=144),WORLDCUP!AL30,B92)</f>
        <v>Australia</v>
      </c>
      <c r="D92" s="704"/>
      <c r="E92" s="370"/>
      <c r="F92" s="370"/>
      <c r="G92" s="370"/>
      <c r="H92" s="370"/>
      <c r="I92" s="381"/>
      <c r="J92" s="370"/>
      <c r="K92" s="370"/>
      <c r="L92" s="370"/>
      <c r="M92" s="379"/>
      <c r="N92" s="377"/>
    </row>
    <row r="93" spans="1:14" ht="15" customHeight="1">
      <c r="A93" s="707"/>
      <c r="B93" s="357" t="str">
        <f>Idiomas!D153</f>
        <v>2nd GROUP D</v>
      </c>
      <c r="C93" s="349" t="str">
        <f ca="1">IF(OR(SUM(WORLDCUP!$AN$30:$AN$33)=12,WORLDCUP!$AJ$99=144),WORLDCUP!AL31,B93)</f>
        <v>Turkey</v>
      </c>
      <c r="D93" s="704"/>
      <c r="E93" s="370"/>
      <c r="F93" s="370"/>
      <c r="G93" s="370"/>
      <c r="H93" s="370"/>
      <c r="I93" s="381"/>
      <c r="J93" s="370"/>
      <c r="K93" s="370"/>
      <c r="L93" s="370"/>
      <c r="M93" s="379"/>
      <c r="N93" s="377"/>
    </row>
    <row r="94" spans="1:14" ht="15" customHeight="1">
      <c r="A94" s="707"/>
      <c r="B94" s="357" t="str">
        <f>Idiomas!D154</f>
        <v>3rd GROUP D</v>
      </c>
      <c r="C94" s="349" t="str">
        <f ca="1">IF(OR(SUM(WORLDCUP!$AN$30:$AN$33)=12,WORLDCUP!$AJ$99=144),WORLDCUP!AL32,B94)</f>
        <v>United States</v>
      </c>
      <c r="D94" s="704"/>
      <c r="E94" s="370"/>
      <c r="F94" s="370"/>
      <c r="G94" s="370"/>
      <c r="H94" s="370"/>
      <c r="I94" s="381"/>
      <c r="J94" s="370"/>
      <c r="K94" s="370"/>
      <c r="L94" s="370"/>
      <c r="M94" s="379"/>
      <c r="N94" s="377"/>
    </row>
    <row r="95" spans="1:14" ht="15" customHeight="1">
      <c r="A95" s="707"/>
      <c r="B95" s="357" t="str">
        <f>Idiomas!D155</f>
        <v>4th GROUP D</v>
      </c>
      <c r="C95" s="349" t="str">
        <f ca="1">IF(OR(SUM(WORLDCUP!$AN$30:$AN$33)=12,WORLDCUP!$AJ$99=144),WORLDCUP!AL33,B95)</f>
        <v>Paraguay</v>
      </c>
      <c r="D95" s="704"/>
      <c r="E95" s="370"/>
      <c r="F95" s="370"/>
      <c r="G95" s="370"/>
      <c r="H95" s="370"/>
      <c r="I95" s="381"/>
      <c r="J95" s="370"/>
      <c r="K95" s="370"/>
      <c r="L95" s="370"/>
      <c r="M95" s="379"/>
      <c r="N95" s="377"/>
    </row>
    <row r="96" spans="1:14" ht="15" customHeight="1">
      <c r="A96" s="697" t="s">
        <v>3</v>
      </c>
      <c r="B96" s="359" t="str">
        <f>Idiomas!D156</f>
        <v>1st GROUP E</v>
      </c>
      <c r="C96" s="349" t="str">
        <f ca="1">IF(OR(SUM(WORLDCUP!$AN$38:$AN$41)=12,WORLDCUP!$AJ$99=144),WORLDCUP!AL38,B96)</f>
        <v>Germany</v>
      </c>
      <c r="D96" s="704"/>
      <c r="E96" s="370"/>
      <c r="F96" s="370"/>
      <c r="G96" s="370"/>
      <c r="H96" s="370"/>
      <c r="I96" s="381"/>
      <c r="J96" s="370"/>
      <c r="K96" s="370"/>
      <c r="L96" s="370"/>
      <c r="M96" s="379"/>
      <c r="N96" s="377"/>
    </row>
    <row r="97" spans="1:14" ht="15" customHeight="1">
      <c r="A97" s="697"/>
      <c r="B97" s="359" t="str">
        <f>Idiomas!D157</f>
        <v>2nd GROUP E</v>
      </c>
      <c r="C97" s="349" t="str">
        <f ca="1">IF(OR(SUM(WORLDCUP!$AN$38:$AN$41)=12,WORLDCUP!$AJ$99=144),WORLDCUP!AL39,B97)</f>
        <v>Ecuador</v>
      </c>
      <c r="D97" s="704"/>
      <c r="E97" s="370"/>
      <c r="F97" s="370"/>
      <c r="G97" s="370"/>
      <c r="H97" s="370"/>
      <c r="I97" s="381"/>
      <c r="J97" s="370"/>
      <c r="K97" s="370"/>
      <c r="L97" s="370"/>
      <c r="M97" s="379"/>
      <c r="N97" s="377"/>
    </row>
    <row r="98" spans="1:14" ht="15" customHeight="1">
      <c r="A98" s="697"/>
      <c r="B98" s="359" t="str">
        <f>Idiomas!D158</f>
        <v>3rd GROUP E</v>
      </c>
      <c r="C98" s="349" t="str">
        <f ca="1">IF(OR(SUM(WORLDCUP!$AN$38:$AN$41)=12,WORLDCUP!$AJ$99=144),WORLDCUP!AL40,B98)</f>
        <v>Ivory Coast</v>
      </c>
      <c r="D98" s="704"/>
      <c r="E98" s="370"/>
      <c r="F98" s="370"/>
      <c r="G98" s="370"/>
      <c r="H98" s="370"/>
      <c r="I98" s="381"/>
      <c r="J98" s="370"/>
      <c r="K98" s="370"/>
      <c r="L98" s="370"/>
      <c r="M98" s="379"/>
      <c r="N98" s="377"/>
    </row>
    <row r="99" spans="1:14" ht="15" customHeight="1">
      <c r="A99" s="697"/>
      <c r="B99" s="359" t="str">
        <f>Idiomas!D159</f>
        <v>4th GROUP E</v>
      </c>
      <c r="C99" s="349" t="str">
        <f ca="1">IF(OR(SUM(WORLDCUP!$AN$38:$AN$41)=12,WORLDCUP!$AJ$99=144),WORLDCUP!AL41,B99)</f>
        <v>Curaçao</v>
      </c>
      <c r="D99" s="704"/>
      <c r="E99" s="370"/>
      <c r="F99" s="370"/>
      <c r="G99" s="370"/>
      <c r="H99" s="370"/>
      <c r="I99" s="381"/>
      <c r="J99" s="370"/>
      <c r="K99" s="370"/>
      <c r="L99" s="370"/>
      <c r="M99" s="379"/>
      <c r="N99" s="377"/>
    </row>
    <row r="100" spans="1:14" ht="15" customHeight="1">
      <c r="A100" s="707" t="s">
        <v>4</v>
      </c>
      <c r="B100" s="357" t="str">
        <f>Idiomas!D160</f>
        <v>1st GROUP F</v>
      </c>
      <c r="C100" s="349" t="str">
        <f ca="1">IF(OR(SUM(WORLDCUP!$AN$46:$AN$49)=12,WORLDCUP!$AJ$99=144),WORLDCUP!AL46,B100)</f>
        <v>Netherlands</v>
      </c>
      <c r="D100" s="704"/>
      <c r="E100" s="370"/>
      <c r="F100" s="370"/>
      <c r="G100" s="370"/>
      <c r="H100" s="370"/>
      <c r="I100" s="381"/>
      <c r="J100" s="370"/>
      <c r="K100" s="370"/>
      <c r="L100" s="370"/>
      <c r="M100" s="379"/>
      <c r="N100" s="377"/>
    </row>
    <row r="101" spans="1:14" ht="15" customHeight="1">
      <c r="A101" s="707"/>
      <c r="B101" s="357" t="str">
        <f>Idiomas!D161</f>
        <v>2nd GROUP F</v>
      </c>
      <c r="C101" s="349" t="str">
        <f ca="1">IF(OR(SUM(WORLDCUP!$AN$46:$AN$49)=12,WORLDCUP!$AJ$99=144),WORLDCUP!AL47,B101)</f>
        <v>Japan</v>
      </c>
      <c r="D101" s="704"/>
      <c r="E101" s="370"/>
      <c r="F101" s="370"/>
      <c r="G101" s="370"/>
      <c r="H101" s="370"/>
      <c r="I101" s="381"/>
      <c r="J101" s="370"/>
      <c r="K101" s="370"/>
      <c r="L101" s="370"/>
      <c r="M101" s="379"/>
      <c r="N101" s="377"/>
    </row>
    <row r="102" spans="1:14" ht="15" customHeight="1">
      <c r="A102" s="707"/>
      <c r="B102" s="357" t="str">
        <f>Idiomas!D162</f>
        <v>3rd GROUP F</v>
      </c>
      <c r="C102" s="349" t="str">
        <f ca="1">IF(OR(SUM(WORLDCUP!$AN$46:$AN$49)=12,WORLDCUP!$AJ$99=144),WORLDCUP!AL48,B102)</f>
        <v>Sweden</v>
      </c>
      <c r="D102" s="704"/>
      <c r="E102" s="370"/>
      <c r="F102" s="370"/>
      <c r="G102" s="370"/>
      <c r="H102" s="370"/>
      <c r="I102" s="381"/>
      <c r="J102" s="370"/>
      <c r="K102" s="370"/>
      <c r="L102" s="370"/>
      <c r="M102" s="379"/>
      <c r="N102" s="377"/>
    </row>
    <row r="103" spans="1:14" ht="15" customHeight="1">
      <c r="A103" s="707"/>
      <c r="B103" s="357" t="str">
        <f>Idiomas!D163</f>
        <v>4th GROUP F</v>
      </c>
      <c r="C103" s="349" t="str">
        <f ca="1">IF(OR(SUM(WORLDCUP!$AN$46:$AN$49)=12,WORLDCUP!$AJ$99=144),WORLDCUP!AL49,B103)</f>
        <v>Tunisia</v>
      </c>
      <c r="D103" s="704"/>
      <c r="E103" s="370"/>
      <c r="F103" s="370"/>
      <c r="G103" s="370"/>
      <c r="H103" s="370"/>
      <c r="I103" s="381"/>
      <c r="J103" s="370"/>
      <c r="K103" s="370"/>
      <c r="L103" s="370"/>
      <c r="M103" s="379"/>
      <c r="N103" s="377"/>
    </row>
    <row r="104" spans="1:14" ht="15" customHeight="1">
      <c r="A104" s="697" t="s">
        <v>6</v>
      </c>
      <c r="B104" s="359" t="str">
        <f>Idiomas!D164</f>
        <v>1st GROUP G</v>
      </c>
      <c r="C104" s="349" t="str">
        <f ca="1">IF(OR(SUM(WORLDCUP!$AN$54:$AN$57)=12,WORLDCUP!$AJ$99=144),WORLDCUP!AL54,B104)</f>
        <v>Belgium</v>
      </c>
      <c r="D104" s="704"/>
      <c r="E104" s="370"/>
      <c r="F104" s="370"/>
      <c r="G104" s="370"/>
      <c r="H104" s="370"/>
      <c r="I104" s="381"/>
      <c r="J104" s="370"/>
      <c r="K104" s="370"/>
      <c r="L104" s="370"/>
      <c r="M104" s="379"/>
      <c r="N104" s="377"/>
    </row>
    <row r="105" spans="1:14" ht="15" customHeight="1">
      <c r="A105" s="697"/>
      <c r="B105" s="359" t="str">
        <f>Idiomas!D165</f>
        <v>2nd GROUP G</v>
      </c>
      <c r="C105" s="349" t="str">
        <f ca="1">IF(OR(SUM(WORLDCUP!$AN$54:$AN$57)=12,WORLDCUP!$AJ$99=144),WORLDCUP!AL55,B105)</f>
        <v>Iran</v>
      </c>
      <c r="D105" s="704"/>
      <c r="E105" s="370"/>
      <c r="F105" s="370"/>
      <c r="G105" s="370"/>
      <c r="H105" s="370"/>
      <c r="I105" s="381"/>
      <c r="J105" s="370"/>
      <c r="K105" s="370"/>
      <c r="L105" s="370"/>
      <c r="M105" s="379"/>
      <c r="N105" s="377"/>
    </row>
    <row r="106" spans="1:14" ht="15" customHeight="1">
      <c r="A106" s="697"/>
      <c r="B106" s="359" t="str">
        <f>Idiomas!D166</f>
        <v>3rd GROUP G</v>
      </c>
      <c r="C106" s="349" t="str">
        <f ca="1">IF(OR(SUM(WORLDCUP!$AN$54:$AN$57)=12,WORLDCUP!$AJ$99=144),WORLDCUP!AL56,B106)</f>
        <v>Egypt</v>
      </c>
      <c r="D106" s="704"/>
      <c r="E106" s="370"/>
      <c r="F106" s="370"/>
      <c r="G106" s="370"/>
      <c r="H106" s="370"/>
      <c r="I106" s="381"/>
      <c r="J106" s="370"/>
      <c r="K106" s="370"/>
      <c r="L106" s="370"/>
      <c r="M106" s="379"/>
      <c r="N106" s="377"/>
    </row>
    <row r="107" spans="1:14" ht="15" customHeight="1">
      <c r="A107" s="697"/>
      <c r="B107" s="359" t="str">
        <f>Idiomas!D167</f>
        <v>4th GROUP G</v>
      </c>
      <c r="C107" s="349" t="str">
        <f ca="1">IF(OR(SUM(WORLDCUP!$AN$54:$AN$57)=12,WORLDCUP!$AJ$99=144),WORLDCUP!AL57,B107)</f>
        <v>New Zealand</v>
      </c>
      <c r="D107" s="704"/>
      <c r="E107" s="370"/>
      <c r="F107" s="370"/>
      <c r="G107" s="370"/>
      <c r="H107" s="370"/>
      <c r="I107" s="381"/>
      <c r="J107" s="370"/>
      <c r="K107" s="370"/>
      <c r="L107" s="370"/>
      <c r="M107" s="379"/>
      <c r="N107" s="377"/>
    </row>
    <row r="108" spans="1:14" ht="15" customHeight="1">
      <c r="A108" s="707" t="s">
        <v>447</v>
      </c>
      <c r="B108" s="357" t="str">
        <f>Idiomas!D168</f>
        <v>1st GROUP H</v>
      </c>
      <c r="C108" s="349" t="str">
        <f ca="1">IF(OR(SUM(WORLDCUP!$AN$62:$AN$65)=12,WORLDCUP!$AJ$99=144),WORLDCUP!AL62,B108)</f>
        <v>Spain</v>
      </c>
      <c r="D108" s="704"/>
      <c r="E108" s="370"/>
      <c r="F108" s="370"/>
      <c r="G108" s="370"/>
      <c r="H108" s="370"/>
      <c r="I108" s="381"/>
      <c r="J108" s="370"/>
      <c r="K108" s="370"/>
      <c r="L108" s="370"/>
      <c r="M108" s="379"/>
      <c r="N108" s="377"/>
    </row>
    <row r="109" spans="1:14" ht="15" customHeight="1">
      <c r="A109" s="707"/>
      <c r="B109" s="357" t="str">
        <f>Idiomas!D169</f>
        <v>2nd GROUP H</v>
      </c>
      <c r="C109" s="349" t="str">
        <f ca="1">IF(OR(SUM(WORLDCUP!$AN$62:$AN$65)=12,WORLDCUP!$AJ$99=144),WORLDCUP!AL63,B109)</f>
        <v>Uruguay</v>
      </c>
      <c r="D109" s="704"/>
      <c r="E109" s="370"/>
      <c r="F109" s="370"/>
      <c r="G109" s="370"/>
      <c r="H109" s="370"/>
      <c r="I109" s="381"/>
      <c r="J109" s="370"/>
      <c r="K109" s="370"/>
      <c r="L109" s="370"/>
      <c r="M109" s="379"/>
      <c r="N109" s="377"/>
    </row>
    <row r="110" spans="1:14" ht="15" customHeight="1">
      <c r="A110" s="707"/>
      <c r="B110" s="357" t="str">
        <f>Idiomas!D170</f>
        <v>3rd GROUP H</v>
      </c>
      <c r="C110" s="349" t="str">
        <f ca="1">IF(OR(SUM(WORLDCUP!$AN$62:$AN$65)=12,WORLDCUP!$AJ$99=144),WORLDCUP!AL64,B110)</f>
        <v>Saudi Arabia</v>
      </c>
      <c r="D110" s="704"/>
      <c r="E110" s="370"/>
      <c r="F110" s="370"/>
      <c r="G110" s="370"/>
      <c r="H110" s="370"/>
      <c r="I110" s="381"/>
      <c r="J110" s="370"/>
      <c r="K110" s="370"/>
      <c r="L110" s="370"/>
      <c r="M110" s="379"/>
      <c r="N110" s="377"/>
    </row>
    <row r="111" spans="1:14" ht="15" customHeight="1">
      <c r="A111" s="707"/>
      <c r="B111" s="357" t="str">
        <f>Idiomas!D171</f>
        <v>4th GROUP H</v>
      </c>
      <c r="C111" s="349" t="str">
        <f ca="1">IF(OR(SUM(WORLDCUP!$AN$62:$AN$65)=12,WORLDCUP!$AJ$99=144),WORLDCUP!AL65,B111)</f>
        <v>Cape Verde</v>
      </c>
      <c r="D111" s="704"/>
      <c r="E111" s="370"/>
      <c r="F111" s="370"/>
      <c r="G111" s="370"/>
      <c r="H111" s="370"/>
      <c r="I111" s="381"/>
      <c r="J111" s="370"/>
      <c r="K111" s="370"/>
      <c r="L111" s="370"/>
      <c r="M111" s="379"/>
      <c r="N111" s="377"/>
    </row>
    <row r="112" spans="1:14" ht="15" customHeight="1">
      <c r="A112" s="697" t="s">
        <v>448</v>
      </c>
      <c r="B112" s="359" t="str">
        <f>Idiomas!D172</f>
        <v>1st GROUP I</v>
      </c>
      <c r="C112" s="349" t="str">
        <f ca="1">IF(OR(SUM(WORLDCUP!$AN$70:$AN$73)=12,WORLDCUP!$AJ$99=144),WORLDCUP!AL70,B112)</f>
        <v>Senegal</v>
      </c>
      <c r="D112" s="704"/>
      <c r="E112" s="370"/>
      <c r="F112" s="370"/>
      <c r="G112" s="370"/>
      <c r="H112" s="370"/>
      <c r="I112" s="381"/>
      <c r="J112" s="370"/>
      <c r="K112" s="370"/>
      <c r="L112" s="370"/>
      <c r="M112" s="379"/>
      <c r="N112" s="377"/>
    </row>
    <row r="113" spans="1:14" ht="15" customHeight="1">
      <c r="A113" s="697"/>
      <c r="B113" s="359" t="str">
        <f>Idiomas!D173</f>
        <v>2nd GROUP I</v>
      </c>
      <c r="C113" s="349" t="str">
        <f ca="1">IF(OR(SUM(WORLDCUP!$AN$70:$AN$73)=12,WORLDCUP!$AJ$99=144),WORLDCUP!AL71,B113)</f>
        <v>France</v>
      </c>
      <c r="D113" s="704"/>
      <c r="E113" s="370"/>
      <c r="F113" s="370"/>
      <c r="G113" s="370"/>
      <c r="H113" s="370"/>
      <c r="I113" s="381"/>
      <c r="J113" s="370"/>
      <c r="K113" s="370"/>
      <c r="L113" s="370"/>
      <c r="M113" s="379"/>
      <c r="N113" s="377"/>
    </row>
    <row r="114" spans="1:14" ht="15" customHeight="1">
      <c r="A114" s="697"/>
      <c r="B114" s="359" t="str">
        <f>Idiomas!D174</f>
        <v>3rd GROUP I</v>
      </c>
      <c r="C114" s="349" t="str">
        <f ca="1">IF(OR(SUM(WORLDCUP!$AN$70:$AN$73)=12,WORLDCUP!$AJ$99=144),WORLDCUP!AL72,B114)</f>
        <v>Norway</v>
      </c>
      <c r="D114" s="704"/>
      <c r="E114" s="370"/>
      <c r="F114" s="370"/>
      <c r="G114" s="370"/>
      <c r="H114" s="370"/>
      <c r="I114" s="381"/>
      <c r="J114" s="370"/>
      <c r="K114" s="370"/>
      <c r="L114" s="370"/>
      <c r="M114" s="379"/>
      <c r="N114" s="377"/>
    </row>
    <row r="115" spans="1:14" ht="15" customHeight="1">
      <c r="A115" s="697"/>
      <c r="B115" s="359" t="str">
        <f>Idiomas!D175</f>
        <v>4th GROUP I</v>
      </c>
      <c r="C115" s="349" t="str">
        <f ca="1">IF(OR(SUM(WORLDCUP!$AN$70:$AN$73)=12,WORLDCUP!$AJ$99=144),WORLDCUP!AL73,B115)</f>
        <v>Iraq</v>
      </c>
      <c r="D115" s="704"/>
      <c r="E115" s="370"/>
      <c r="F115" s="370"/>
      <c r="G115" s="370"/>
      <c r="H115" s="370"/>
      <c r="I115" s="381"/>
      <c r="J115" s="370"/>
      <c r="K115" s="370"/>
      <c r="L115" s="370"/>
      <c r="M115" s="379"/>
      <c r="N115" s="377"/>
    </row>
    <row r="116" spans="1:14" ht="15" customHeight="1">
      <c r="A116" s="707" t="s">
        <v>5</v>
      </c>
      <c r="B116" s="357" t="str">
        <f>Idiomas!D176</f>
        <v>1st GROUP J</v>
      </c>
      <c r="C116" s="349" t="str">
        <f ca="1">IF(OR(SUM(WORLDCUP!$AN$78:$AN$81)=12,WORLDCUP!$AJ$99=144),WORLDCUP!AL78,B116)</f>
        <v>Argentina</v>
      </c>
      <c r="D116" s="704"/>
      <c r="E116" s="370"/>
      <c r="F116" s="370"/>
      <c r="G116" s="370"/>
      <c r="H116" s="370"/>
      <c r="I116" s="381"/>
      <c r="J116" s="370"/>
      <c r="K116" s="370"/>
      <c r="L116" s="370"/>
      <c r="M116" s="379"/>
      <c r="N116" s="377"/>
    </row>
    <row r="117" spans="1:14" ht="15" customHeight="1">
      <c r="A117" s="707"/>
      <c r="B117" s="357" t="str">
        <f>Idiomas!D177</f>
        <v>2nd GROUP J</v>
      </c>
      <c r="C117" s="349" t="str">
        <f ca="1">IF(OR(SUM(WORLDCUP!$AN$78:$AN$81)=12,WORLDCUP!$AJ$99=144),WORLDCUP!AL79,B117)</f>
        <v>Austria</v>
      </c>
      <c r="D117" s="704"/>
      <c r="E117" s="370"/>
      <c r="F117" s="370"/>
      <c r="G117" s="370"/>
      <c r="H117" s="370"/>
      <c r="I117" s="381"/>
      <c r="J117" s="370"/>
      <c r="K117" s="370"/>
      <c r="L117" s="370"/>
      <c r="M117" s="379"/>
      <c r="N117" s="377"/>
    </row>
    <row r="118" spans="1:14" ht="15" customHeight="1">
      <c r="A118" s="707"/>
      <c r="B118" s="357" t="str">
        <f>Idiomas!D178</f>
        <v>3rd GROUP J</v>
      </c>
      <c r="C118" s="349" t="str">
        <f ca="1">IF(OR(SUM(WORLDCUP!$AN$78:$AN$81)=12,WORLDCUP!$AJ$99=144),WORLDCUP!AL80,B118)</f>
        <v>Algeria</v>
      </c>
      <c r="D118" s="704"/>
      <c r="E118" s="370"/>
      <c r="F118" s="370"/>
      <c r="G118" s="370"/>
      <c r="H118" s="370"/>
      <c r="I118" s="381"/>
      <c r="J118" s="370"/>
      <c r="K118" s="370"/>
      <c r="L118" s="370"/>
      <c r="M118" s="379"/>
      <c r="N118" s="377"/>
    </row>
    <row r="119" spans="1:14" ht="15" customHeight="1">
      <c r="A119" s="707"/>
      <c r="B119" s="357" t="str">
        <f>Idiomas!D179</f>
        <v>4th GROUP J</v>
      </c>
      <c r="C119" s="349" t="str">
        <f ca="1">IF(OR(SUM(WORLDCUP!$AN$78:$AN$81)=12,WORLDCUP!$AJ$99=144),WORLDCUP!AL81,B119)</f>
        <v>Jordan</v>
      </c>
      <c r="D119" s="704"/>
      <c r="E119" s="370"/>
      <c r="F119" s="370"/>
      <c r="G119" s="370"/>
      <c r="H119" s="370"/>
      <c r="I119" s="381"/>
      <c r="J119" s="370"/>
      <c r="K119" s="370"/>
      <c r="L119" s="370"/>
      <c r="M119" s="379"/>
      <c r="N119" s="377"/>
    </row>
    <row r="120" spans="1:14" ht="15" customHeight="1">
      <c r="A120" s="697" t="s">
        <v>449</v>
      </c>
      <c r="B120" s="359" t="str">
        <f>Idiomas!D180</f>
        <v>1st GROUP K</v>
      </c>
      <c r="C120" s="349" t="str">
        <f ca="1">IF(OR(SUM(WORLDCUP!$AN$86:$AN$89)=12,WORLDCUP!$AJ$99=144),WORLDCUP!AL86,B120)</f>
        <v>Portugal</v>
      </c>
      <c r="D120" s="704"/>
      <c r="E120" s="370"/>
      <c r="F120" s="370"/>
      <c r="G120" s="370"/>
      <c r="H120" s="370"/>
      <c r="I120" s="381"/>
      <c r="J120" s="370"/>
      <c r="K120" s="370"/>
      <c r="L120" s="370"/>
      <c r="M120" s="379"/>
      <c r="N120" s="377"/>
    </row>
    <row r="121" spans="1:14" ht="15" customHeight="1">
      <c r="A121" s="697"/>
      <c r="B121" s="359" t="str">
        <f>Idiomas!D181</f>
        <v>2nd GROUP K</v>
      </c>
      <c r="C121" s="349" t="str">
        <f ca="1">IF(OR(SUM(WORLDCUP!$AN$86:$AN$89)=12,WORLDCUP!$AJ$99=144),WORLDCUP!AL87,B121)</f>
        <v>Colombia</v>
      </c>
      <c r="D121" s="704"/>
      <c r="E121" s="370"/>
      <c r="F121" s="370"/>
      <c r="G121" s="370"/>
      <c r="H121" s="370"/>
      <c r="I121" s="381"/>
      <c r="J121" s="370"/>
      <c r="K121" s="370"/>
      <c r="L121" s="370"/>
      <c r="M121" s="379"/>
      <c r="N121" s="377"/>
    </row>
    <row r="122" spans="1:14" ht="15" customHeight="1">
      <c r="A122" s="697"/>
      <c r="B122" s="359" t="str">
        <f>Idiomas!D182</f>
        <v>3rd GROUP K</v>
      </c>
      <c r="C122" s="349" t="str">
        <f ca="1">IF(OR(SUM(WORLDCUP!$AN$86:$AN$89)=12,WORLDCUP!$AJ$99=144),WORLDCUP!AL88,B122)</f>
        <v>DR Congo</v>
      </c>
      <c r="D122" s="704"/>
      <c r="E122" s="370"/>
      <c r="F122" s="370"/>
      <c r="G122" s="370"/>
      <c r="H122" s="370"/>
      <c r="I122" s="381"/>
      <c r="J122" s="370"/>
      <c r="K122" s="370"/>
      <c r="L122" s="370"/>
      <c r="M122" s="379"/>
      <c r="N122" s="377"/>
    </row>
    <row r="123" spans="1:14" ht="15" customHeight="1">
      <c r="A123" s="697"/>
      <c r="B123" s="359" t="str">
        <f>Idiomas!D183</f>
        <v>4th GROUP K</v>
      </c>
      <c r="C123" s="349" t="str">
        <f ca="1">IF(OR(SUM(WORLDCUP!$AN$86:$AN$89)=12,WORLDCUP!$AJ$99=144),WORLDCUP!AL89,B123)</f>
        <v>Uzbekistan</v>
      </c>
      <c r="D123" s="704"/>
      <c r="E123" s="370"/>
      <c r="F123" s="370"/>
      <c r="G123" s="370"/>
      <c r="H123" s="370"/>
      <c r="I123" s="381"/>
      <c r="J123" s="370"/>
      <c r="K123" s="370"/>
      <c r="L123" s="370"/>
      <c r="M123" s="379"/>
      <c r="N123" s="377"/>
    </row>
    <row r="124" spans="1:14" ht="15" customHeight="1">
      <c r="A124" s="707" t="s">
        <v>247</v>
      </c>
      <c r="B124" s="357" t="str">
        <f>Idiomas!D184</f>
        <v>1st GROUP L</v>
      </c>
      <c r="C124" s="349" t="str">
        <f ca="1">IF(OR(SUM(WORLDCUP!$AN$94:$AN$97)=12,WORLDCUP!$AJ$99=144),WORLDCUP!AL94,B124)</f>
        <v>England</v>
      </c>
      <c r="D124" s="704"/>
      <c r="E124" s="370"/>
      <c r="F124" s="370"/>
      <c r="G124" s="370"/>
      <c r="H124" s="370"/>
      <c r="I124" s="381"/>
      <c r="J124" s="370"/>
      <c r="K124" s="370"/>
      <c r="L124" s="370"/>
      <c r="M124" s="379"/>
      <c r="N124" s="377"/>
    </row>
    <row r="125" spans="1:14" ht="15" customHeight="1">
      <c r="A125" s="707"/>
      <c r="B125" s="357" t="str">
        <f>Idiomas!D185</f>
        <v>2nd GROUP L</v>
      </c>
      <c r="C125" s="349" t="str">
        <f ca="1">IF(OR(SUM(WORLDCUP!$AN$94:$AN$97)=12,WORLDCUP!$AJ$99=144),WORLDCUP!AL95,B125)</f>
        <v>Croatia</v>
      </c>
      <c r="D125" s="704"/>
      <c r="E125" s="370"/>
      <c r="F125" s="370"/>
      <c r="G125" s="370"/>
      <c r="H125" s="370"/>
      <c r="I125" s="381"/>
      <c r="J125" s="370"/>
      <c r="K125" s="370"/>
      <c r="L125" s="370"/>
      <c r="M125" s="379"/>
      <c r="N125" s="377"/>
    </row>
    <row r="126" spans="1:14" ht="15" customHeight="1">
      <c r="A126" s="707"/>
      <c r="B126" s="357" t="str">
        <f>Idiomas!D186</f>
        <v>3rd GROUP L</v>
      </c>
      <c r="C126" s="349" t="str">
        <f ca="1">IF(OR(SUM(WORLDCUP!$AN$94:$AN$97)=12,WORLDCUP!$AJ$99=144),WORLDCUP!AL96,B126)</f>
        <v>Panama</v>
      </c>
      <c r="D126" s="704"/>
      <c r="E126" s="370"/>
      <c r="F126" s="370"/>
      <c r="G126" s="370"/>
      <c r="H126" s="370"/>
      <c r="I126" s="381"/>
      <c r="J126" s="370"/>
      <c r="K126" s="370"/>
      <c r="L126" s="370"/>
      <c r="M126" s="379"/>
      <c r="N126" s="377"/>
    </row>
    <row r="127" spans="1:14" ht="15" customHeight="1">
      <c r="A127" s="707"/>
      <c r="B127" s="357" t="str">
        <f>Idiomas!D187</f>
        <v>4th GROUP L</v>
      </c>
      <c r="C127" s="349" t="str">
        <f ca="1">IF(OR(SUM(WORLDCUP!$AN$94:$AN$97)=12,WORLDCUP!$AJ$99=144),WORLDCUP!AL97,B127)</f>
        <v>Ghana</v>
      </c>
      <c r="D127" s="704"/>
      <c r="E127" s="370"/>
      <c r="F127" s="370"/>
      <c r="G127" s="370"/>
      <c r="H127" s="370"/>
      <c r="I127" s="381"/>
      <c r="J127" s="370"/>
      <c r="K127" s="370"/>
      <c r="L127" s="370"/>
      <c r="M127" s="379"/>
      <c r="N127" s="377"/>
    </row>
    <row r="128" spans="1:14" ht="15" customHeight="1">
      <c r="A128" s="353"/>
      <c r="B128" s="353"/>
      <c r="C128" s="350"/>
      <c r="D128" s="704"/>
      <c r="E128" s="370"/>
      <c r="F128" s="370"/>
      <c r="G128" s="370"/>
      <c r="H128" s="370"/>
      <c r="I128" s="381"/>
      <c r="J128" s="370"/>
      <c r="K128" s="370"/>
      <c r="L128" s="370"/>
      <c r="M128" s="379"/>
      <c r="N128" s="377"/>
    </row>
    <row r="129" spans="1:14" ht="18.95" customHeight="1">
      <c r="A129" s="353"/>
      <c r="B129" s="358" t="str">
        <f>Idiomas!D127</f>
        <v>QUALIFIED FOR ROUND OF 32</v>
      </c>
      <c r="C129" s="350"/>
      <c r="D129" s="704"/>
      <c r="E129" s="370"/>
      <c r="F129" s="370"/>
      <c r="G129" s="370"/>
      <c r="H129" s="370"/>
      <c r="I129" s="381"/>
      <c r="J129" s="370"/>
      <c r="K129" s="370"/>
      <c r="L129" s="370"/>
      <c r="M129" s="379"/>
      <c r="N129" s="377"/>
    </row>
    <row r="130" spans="1:14" ht="15" customHeight="1">
      <c r="A130" s="703" t="s">
        <v>493</v>
      </c>
      <c r="B130" s="360" t="str">
        <f>Idiomas!$D$188</f>
        <v>16-Finalist</v>
      </c>
      <c r="C130" s="349" t="str">
        <f ca="1">WORLDCUP!AA101</f>
        <v>Czech Republic</v>
      </c>
      <c r="D130" s="704"/>
      <c r="E130" s="370"/>
      <c r="F130" s="370"/>
      <c r="G130" s="370"/>
      <c r="H130" s="370"/>
      <c r="I130" s="381"/>
      <c r="J130" s="370"/>
      <c r="K130" s="370"/>
      <c r="L130" s="370"/>
      <c r="M130" s="379"/>
      <c r="N130" s="377"/>
    </row>
    <row r="131" spans="1:14" ht="15" customHeight="1">
      <c r="A131" s="703"/>
      <c r="B131" s="360" t="str">
        <f>B130</f>
        <v>16-Finalist</v>
      </c>
      <c r="C131" s="349" t="str">
        <f ca="1">WORLDCUP!AA102</f>
        <v>Brazil</v>
      </c>
      <c r="D131" s="704"/>
      <c r="E131" s="370"/>
      <c r="F131" s="370"/>
      <c r="G131" s="370"/>
      <c r="H131" s="370"/>
      <c r="I131" s="381"/>
      <c r="J131" s="370"/>
      <c r="K131" s="370"/>
      <c r="L131" s="370"/>
      <c r="M131" s="379"/>
      <c r="N131" s="377"/>
    </row>
    <row r="132" spans="1:14" ht="15" customHeight="1">
      <c r="A132" s="703"/>
      <c r="B132" s="360" t="str">
        <f t="shared" ref="B132:B145" si="0">B131</f>
        <v>16-Finalist</v>
      </c>
      <c r="C132" s="349" t="str">
        <f ca="1">WORLDCUP!AA103</f>
        <v>Germany</v>
      </c>
      <c r="D132" s="704"/>
      <c r="E132" s="370"/>
      <c r="F132" s="370"/>
      <c r="G132" s="370"/>
      <c r="H132" s="370"/>
      <c r="I132" s="381"/>
      <c r="J132" s="370"/>
      <c r="K132" s="370"/>
      <c r="L132" s="370"/>
      <c r="M132" s="379"/>
      <c r="N132" s="377"/>
    </row>
    <row r="133" spans="1:14" ht="15" customHeight="1">
      <c r="A133" s="703"/>
      <c r="B133" s="360" t="str">
        <f t="shared" si="0"/>
        <v>16-Finalist</v>
      </c>
      <c r="C133" s="349" t="str">
        <f ca="1">WORLDCUP!AA104</f>
        <v>Netherlands</v>
      </c>
      <c r="D133" s="704"/>
      <c r="E133" s="370"/>
      <c r="F133" s="370"/>
      <c r="G133" s="370"/>
      <c r="H133" s="370"/>
      <c r="I133" s="381"/>
      <c r="J133" s="370"/>
      <c r="K133" s="370"/>
      <c r="L133" s="370"/>
      <c r="M133" s="379"/>
      <c r="N133" s="377"/>
    </row>
    <row r="134" spans="1:14" ht="15" customHeight="1">
      <c r="A134" s="703"/>
      <c r="B134" s="360" t="str">
        <f t="shared" si="0"/>
        <v>16-Finalist</v>
      </c>
      <c r="C134" s="349" t="str">
        <f ca="1">WORLDCUP!AA105</f>
        <v>Ecuador</v>
      </c>
      <c r="D134" s="704"/>
      <c r="E134" s="370"/>
      <c r="F134" s="370"/>
      <c r="G134" s="370"/>
      <c r="H134" s="370"/>
      <c r="I134" s="381"/>
      <c r="J134" s="370"/>
      <c r="K134" s="370"/>
      <c r="L134" s="370"/>
      <c r="M134" s="379"/>
      <c r="N134" s="377"/>
    </row>
    <row r="135" spans="1:14" ht="15" customHeight="1">
      <c r="A135" s="703"/>
      <c r="B135" s="360" t="str">
        <f t="shared" si="0"/>
        <v>16-Finalist</v>
      </c>
      <c r="C135" s="349" t="str">
        <f ca="1">WORLDCUP!AA106</f>
        <v>Senegal</v>
      </c>
      <c r="D135" s="704"/>
      <c r="E135" s="370"/>
      <c r="F135" s="370"/>
      <c r="G135" s="370"/>
      <c r="H135" s="370"/>
      <c r="I135" s="381"/>
      <c r="J135" s="370"/>
      <c r="K135" s="370"/>
      <c r="L135" s="370"/>
      <c r="M135" s="379"/>
      <c r="N135" s="377"/>
    </row>
    <row r="136" spans="1:14" ht="15" customHeight="1">
      <c r="A136" s="703"/>
      <c r="B136" s="360" t="str">
        <f t="shared" si="0"/>
        <v>16-Finalist</v>
      </c>
      <c r="C136" s="349" t="str">
        <f ca="1">WORLDCUP!AA107</f>
        <v>Mexico</v>
      </c>
      <c r="D136" s="704"/>
      <c r="E136" s="370"/>
      <c r="F136" s="370"/>
      <c r="G136" s="370"/>
      <c r="H136" s="370"/>
      <c r="I136" s="381"/>
      <c r="J136" s="370"/>
      <c r="K136" s="370"/>
      <c r="L136" s="370"/>
      <c r="M136" s="379"/>
      <c r="N136" s="377"/>
    </row>
    <row r="137" spans="1:14" ht="15" customHeight="1">
      <c r="A137" s="703"/>
      <c r="B137" s="360" t="str">
        <f t="shared" si="0"/>
        <v>16-Finalist</v>
      </c>
      <c r="C137" s="349" t="str">
        <f ca="1">WORLDCUP!AA108</f>
        <v>England</v>
      </c>
      <c r="D137" s="704"/>
      <c r="E137" s="370"/>
      <c r="F137" s="370"/>
      <c r="G137" s="370"/>
      <c r="H137" s="370"/>
      <c r="I137" s="381"/>
      <c r="J137" s="370"/>
      <c r="K137" s="370"/>
      <c r="L137" s="370"/>
      <c r="M137" s="379"/>
      <c r="N137" s="377"/>
    </row>
    <row r="138" spans="1:14" ht="15" customHeight="1">
      <c r="A138" s="703"/>
      <c r="B138" s="360" t="str">
        <f t="shared" si="0"/>
        <v>16-Finalist</v>
      </c>
      <c r="C138" s="349" t="str">
        <f ca="1">WORLDCUP!AA109</f>
        <v>Belgium</v>
      </c>
      <c r="D138" s="704"/>
      <c r="E138" s="370"/>
      <c r="F138" s="370"/>
      <c r="G138" s="370"/>
      <c r="H138" s="370"/>
      <c r="I138" s="381"/>
      <c r="J138" s="370"/>
      <c r="K138" s="370"/>
      <c r="L138" s="370"/>
      <c r="M138" s="379"/>
      <c r="N138" s="377"/>
    </row>
    <row r="139" spans="1:14" ht="15" customHeight="1">
      <c r="A139" s="703"/>
      <c r="B139" s="360" t="str">
        <f t="shared" si="0"/>
        <v>16-Finalist</v>
      </c>
      <c r="C139" s="349" t="str">
        <f ca="1">WORLDCUP!AA110</f>
        <v>Australia</v>
      </c>
      <c r="D139" s="704"/>
      <c r="E139" s="370"/>
      <c r="F139" s="370"/>
      <c r="G139" s="370"/>
      <c r="H139" s="370"/>
      <c r="I139" s="381"/>
      <c r="J139" s="370"/>
      <c r="K139" s="370"/>
      <c r="L139" s="370"/>
      <c r="M139" s="379"/>
      <c r="N139" s="377"/>
    </row>
    <row r="140" spans="1:14" ht="15" customHeight="1">
      <c r="A140" s="703"/>
      <c r="B140" s="360" t="str">
        <f t="shared" si="0"/>
        <v>16-Finalist</v>
      </c>
      <c r="C140" s="349" t="str">
        <f ca="1">WORLDCUP!AA111</f>
        <v>Spain</v>
      </c>
      <c r="D140" s="704"/>
      <c r="E140" s="370"/>
      <c r="F140" s="370"/>
      <c r="G140" s="370"/>
      <c r="H140" s="370"/>
      <c r="I140" s="381"/>
      <c r="J140" s="370"/>
      <c r="K140" s="370"/>
      <c r="L140" s="370"/>
      <c r="M140" s="379"/>
      <c r="N140" s="377"/>
    </row>
    <row r="141" spans="1:14" ht="15" customHeight="1">
      <c r="A141" s="703"/>
      <c r="B141" s="360" t="str">
        <f t="shared" si="0"/>
        <v>16-Finalist</v>
      </c>
      <c r="C141" s="349" t="str">
        <f ca="1">WORLDCUP!AA112</f>
        <v>Colombia</v>
      </c>
      <c r="D141" s="704"/>
      <c r="E141" s="370"/>
      <c r="F141" s="370"/>
      <c r="G141" s="370"/>
      <c r="H141" s="370"/>
      <c r="I141" s="381"/>
      <c r="J141" s="370"/>
      <c r="K141" s="370"/>
      <c r="L141" s="370"/>
      <c r="M141" s="379"/>
      <c r="N141" s="377"/>
    </row>
    <row r="142" spans="1:14" ht="15" customHeight="1">
      <c r="A142" s="703"/>
      <c r="B142" s="360" t="str">
        <f t="shared" si="0"/>
        <v>16-Finalist</v>
      </c>
      <c r="C142" s="349" t="str">
        <f ca="1">WORLDCUP!AA113</f>
        <v>Switzerland</v>
      </c>
      <c r="D142" s="704"/>
      <c r="E142" s="370"/>
      <c r="F142" s="370"/>
      <c r="G142" s="370"/>
      <c r="H142" s="370"/>
      <c r="I142" s="381"/>
      <c r="J142" s="370"/>
      <c r="K142" s="370"/>
      <c r="L142" s="370"/>
      <c r="M142" s="379"/>
      <c r="N142" s="377"/>
    </row>
    <row r="143" spans="1:14" ht="15" customHeight="1">
      <c r="A143" s="703"/>
      <c r="B143" s="360" t="str">
        <f t="shared" si="0"/>
        <v>16-Finalist</v>
      </c>
      <c r="C143" s="349" t="str">
        <f ca="1">WORLDCUP!AA114</f>
        <v>Turkey</v>
      </c>
      <c r="D143" s="704"/>
      <c r="E143" s="370"/>
      <c r="F143" s="370"/>
      <c r="G143" s="370"/>
      <c r="H143" s="370"/>
      <c r="I143" s="381"/>
      <c r="J143" s="370"/>
      <c r="K143" s="370"/>
      <c r="L143" s="370"/>
      <c r="M143" s="379"/>
      <c r="N143" s="377"/>
    </row>
    <row r="144" spans="1:14" ht="15" customHeight="1">
      <c r="A144" s="703"/>
      <c r="B144" s="360" t="str">
        <f t="shared" si="0"/>
        <v>16-Finalist</v>
      </c>
      <c r="C144" s="349" t="str">
        <f ca="1">WORLDCUP!AA115</f>
        <v>Argentina</v>
      </c>
      <c r="D144" s="704"/>
      <c r="E144" s="370"/>
      <c r="F144" s="370"/>
      <c r="G144" s="370"/>
      <c r="H144" s="370"/>
      <c r="I144" s="381"/>
      <c r="J144" s="370"/>
      <c r="K144" s="370"/>
      <c r="L144" s="370"/>
      <c r="M144" s="379"/>
      <c r="N144" s="377"/>
    </row>
    <row r="145" spans="1:14" ht="15" customHeight="1">
      <c r="A145" s="703"/>
      <c r="B145" s="360" t="str">
        <f t="shared" si="0"/>
        <v>16-Finalist</v>
      </c>
      <c r="C145" s="349" t="str">
        <f ca="1">WORLDCUP!AA116</f>
        <v>Portugal</v>
      </c>
      <c r="D145" s="704"/>
      <c r="E145" s="370"/>
      <c r="F145" s="370"/>
      <c r="G145" s="370"/>
      <c r="H145" s="370"/>
      <c r="I145" s="381"/>
      <c r="J145" s="370"/>
      <c r="K145" s="370"/>
      <c r="L145" s="370"/>
      <c r="M145" s="379"/>
      <c r="N145" s="377"/>
    </row>
    <row r="146" spans="1:14" ht="15" customHeight="1">
      <c r="A146" s="703"/>
      <c r="B146" s="360" t="str">
        <f>Idiomas!$D$188</f>
        <v>16-Finalist</v>
      </c>
      <c r="C146" s="349" t="str">
        <f ca="1">WORLDCUP!AF101</f>
        <v>Canada</v>
      </c>
      <c r="D146" s="704"/>
      <c r="E146" s="370"/>
      <c r="F146" s="370"/>
      <c r="G146" s="370"/>
      <c r="H146" s="370"/>
      <c r="I146" s="381"/>
      <c r="J146" s="370"/>
      <c r="K146" s="370"/>
      <c r="L146" s="370"/>
      <c r="M146" s="379"/>
      <c r="N146" s="377"/>
    </row>
    <row r="147" spans="1:14" ht="15" customHeight="1">
      <c r="A147" s="703"/>
      <c r="B147" s="360" t="str">
        <f>B146</f>
        <v>16-Finalist</v>
      </c>
      <c r="C147" s="349" t="str">
        <f ca="1">WORLDCUP!AF102</f>
        <v>Japan</v>
      </c>
      <c r="D147" s="704"/>
      <c r="E147" s="370"/>
      <c r="F147" s="370"/>
      <c r="G147" s="370"/>
      <c r="H147" s="370"/>
      <c r="I147" s="381"/>
      <c r="J147" s="370"/>
      <c r="K147" s="370"/>
      <c r="L147" s="370"/>
      <c r="M147" s="379"/>
      <c r="N147" s="377"/>
    </row>
    <row r="148" spans="1:14" ht="15" customHeight="1">
      <c r="A148" s="703"/>
      <c r="B148" s="360" t="str">
        <f t="shared" ref="B148:B161" si="1">B147</f>
        <v>16-Finalist</v>
      </c>
      <c r="C148" s="349" t="str">
        <f ca="1">WORLDCUP!AF103</f>
        <v>United States</v>
      </c>
      <c r="D148" s="704"/>
      <c r="E148" s="370"/>
      <c r="F148" s="370"/>
      <c r="G148" s="370"/>
      <c r="H148" s="370"/>
      <c r="I148" s="381"/>
      <c r="J148" s="370"/>
      <c r="K148" s="370"/>
      <c r="L148" s="370"/>
      <c r="M148" s="379"/>
      <c r="N148" s="377"/>
    </row>
    <row r="149" spans="1:14" ht="15" customHeight="1">
      <c r="A149" s="703"/>
      <c r="B149" s="360" t="str">
        <f t="shared" si="1"/>
        <v>16-Finalist</v>
      </c>
      <c r="C149" s="349" t="str">
        <f ca="1">WORLDCUP!AF104</f>
        <v>Morocco</v>
      </c>
      <c r="D149" s="704"/>
      <c r="E149" s="370"/>
      <c r="F149" s="370"/>
      <c r="G149" s="370"/>
      <c r="H149" s="370"/>
      <c r="I149" s="381"/>
      <c r="J149" s="370"/>
      <c r="K149" s="370"/>
      <c r="L149" s="370"/>
      <c r="M149" s="379"/>
      <c r="N149" s="377"/>
    </row>
    <row r="150" spans="1:14" ht="15" customHeight="1">
      <c r="A150" s="703"/>
      <c r="B150" s="360" t="str">
        <f t="shared" si="1"/>
        <v>16-Finalist</v>
      </c>
      <c r="C150" s="349" t="str">
        <f ca="1">WORLDCUP!AF105</f>
        <v>France</v>
      </c>
      <c r="D150" s="704"/>
      <c r="E150" s="370"/>
      <c r="F150" s="370"/>
      <c r="G150" s="370"/>
      <c r="H150" s="370"/>
      <c r="I150" s="381"/>
      <c r="J150" s="370"/>
      <c r="K150" s="370"/>
      <c r="L150" s="370"/>
      <c r="M150" s="379"/>
      <c r="N150" s="377"/>
    </row>
    <row r="151" spans="1:14" ht="15" customHeight="1">
      <c r="A151" s="703"/>
      <c r="B151" s="360" t="str">
        <f t="shared" si="1"/>
        <v>16-Finalist</v>
      </c>
      <c r="C151" s="349" t="str">
        <f ca="1">WORLDCUP!AF106</f>
        <v>Sweden</v>
      </c>
      <c r="D151" s="704"/>
      <c r="E151" s="370"/>
      <c r="F151" s="370"/>
      <c r="G151" s="370"/>
      <c r="H151" s="370"/>
      <c r="I151" s="381"/>
      <c r="J151" s="370"/>
      <c r="K151" s="370"/>
      <c r="L151" s="370"/>
      <c r="M151" s="379"/>
      <c r="N151" s="377"/>
    </row>
    <row r="152" spans="1:14" ht="15" customHeight="1">
      <c r="A152" s="703"/>
      <c r="B152" s="360" t="str">
        <f t="shared" si="1"/>
        <v>16-Finalist</v>
      </c>
      <c r="C152" s="349" t="str">
        <f ca="1">WORLDCUP!AF107</f>
        <v>Scotland</v>
      </c>
      <c r="D152" s="704"/>
      <c r="E152" s="370"/>
      <c r="F152" s="370"/>
      <c r="G152" s="370"/>
      <c r="H152" s="370"/>
      <c r="I152" s="381"/>
      <c r="J152" s="370"/>
      <c r="K152" s="370"/>
      <c r="L152" s="370"/>
      <c r="M152" s="379"/>
      <c r="N152" s="377"/>
    </row>
    <row r="153" spans="1:14" ht="15" customHeight="1">
      <c r="A153" s="703"/>
      <c r="B153" s="360" t="str">
        <f t="shared" si="1"/>
        <v>16-Finalist</v>
      </c>
      <c r="C153" s="349" t="str">
        <f ca="1">WORLDCUP!AF108</f>
        <v>Norway</v>
      </c>
      <c r="D153" s="704"/>
      <c r="E153" s="370"/>
      <c r="F153" s="370"/>
      <c r="G153" s="370"/>
      <c r="H153" s="370"/>
      <c r="I153" s="381"/>
      <c r="J153" s="370"/>
      <c r="K153" s="370"/>
      <c r="L153" s="370"/>
      <c r="M153" s="379"/>
      <c r="N153" s="377"/>
    </row>
    <row r="154" spans="1:14" ht="15" customHeight="1">
      <c r="A154" s="703"/>
      <c r="B154" s="360" t="str">
        <f t="shared" si="1"/>
        <v>16-Finalist</v>
      </c>
      <c r="C154" s="349" t="str">
        <f ca="1">WORLDCUP!AF109</f>
        <v>Saudi Arabia</v>
      </c>
      <c r="D154" s="704"/>
      <c r="E154" s="370"/>
      <c r="F154" s="370"/>
      <c r="G154" s="370"/>
      <c r="H154" s="370"/>
      <c r="I154" s="381"/>
      <c r="J154" s="370"/>
      <c r="K154" s="370"/>
      <c r="L154" s="370"/>
      <c r="M154" s="379"/>
      <c r="N154" s="377"/>
    </row>
    <row r="155" spans="1:14" ht="15" customHeight="1">
      <c r="A155" s="703"/>
      <c r="B155" s="360" t="str">
        <f t="shared" si="1"/>
        <v>16-Finalist</v>
      </c>
      <c r="C155" s="349" t="str">
        <f ca="1">WORLDCUP!AF110</f>
        <v>Bosnia and Herzegovina</v>
      </c>
      <c r="D155" s="704"/>
      <c r="E155" s="370"/>
      <c r="F155" s="370"/>
      <c r="G155" s="370"/>
      <c r="H155" s="370"/>
      <c r="I155" s="381"/>
      <c r="J155" s="370"/>
      <c r="K155" s="370"/>
      <c r="L155" s="370"/>
      <c r="M155" s="379"/>
      <c r="N155" s="377"/>
    </row>
    <row r="156" spans="1:14" ht="15" customHeight="1">
      <c r="A156" s="703"/>
      <c r="B156" s="360" t="str">
        <f t="shared" si="1"/>
        <v>16-Finalist</v>
      </c>
      <c r="C156" s="349" t="str">
        <f ca="1">WORLDCUP!AF111</f>
        <v>Austria</v>
      </c>
      <c r="D156" s="704"/>
      <c r="E156" s="370"/>
      <c r="F156" s="370"/>
      <c r="G156" s="370"/>
      <c r="H156" s="370"/>
      <c r="I156" s="381"/>
      <c r="J156" s="370"/>
      <c r="K156" s="370"/>
      <c r="L156" s="370"/>
      <c r="M156" s="379"/>
      <c r="N156" s="377"/>
    </row>
    <row r="157" spans="1:14" ht="15" customHeight="1">
      <c r="A157" s="703"/>
      <c r="B157" s="360" t="str">
        <f t="shared" si="1"/>
        <v>16-Finalist</v>
      </c>
      <c r="C157" s="349" t="str">
        <f ca="1">WORLDCUP!AF112</f>
        <v>Croatia</v>
      </c>
      <c r="D157" s="704"/>
      <c r="E157" s="370"/>
      <c r="F157" s="370"/>
      <c r="G157" s="370"/>
      <c r="H157" s="370"/>
      <c r="I157" s="381"/>
      <c r="J157" s="370"/>
      <c r="K157" s="370"/>
      <c r="L157" s="370"/>
      <c r="M157" s="379"/>
      <c r="N157" s="377"/>
    </row>
    <row r="158" spans="1:14" ht="15" customHeight="1">
      <c r="A158" s="703"/>
      <c r="B158" s="360" t="str">
        <f t="shared" si="1"/>
        <v>16-Finalist</v>
      </c>
      <c r="C158" s="349" t="str">
        <f ca="1">WORLDCUP!AF113</f>
        <v>Egypt</v>
      </c>
      <c r="D158" s="704"/>
      <c r="E158" s="370"/>
      <c r="F158" s="370"/>
      <c r="G158" s="370"/>
      <c r="H158" s="370"/>
      <c r="I158" s="381"/>
      <c r="J158" s="370"/>
      <c r="K158" s="370"/>
      <c r="L158" s="370"/>
      <c r="M158" s="379"/>
      <c r="N158" s="377"/>
    </row>
    <row r="159" spans="1:14" ht="15" customHeight="1">
      <c r="A159" s="703"/>
      <c r="B159" s="360" t="str">
        <f t="shared" si="1"/>
        <v>16-Finalist</v>
      </c>
      <c r="C159" s="349" t="str">
        <f ca="1">WORLDCUP!AF114</f>
        <v>Iran</v>
      </c>
      <c r="D159" s="704"/>
      <c r="E159" s="370"/>
      <c r="F159" s="370"/>
      <c r="G159" s="370"/>
      <c r="H159" s="370"/>
      <c r="I159" s="381"/>
      <c r="J159" s="370"/>
      <c r="K159" s="370"/>
      <c r="L159" s="370"/>
      <c r="M159" s="379"/>
      <c r="N159" s="377"/>
    </row>
    <row r="160" spans="1:14" ht="15" customHeight="1">
      <c r="A160" s="703"/>
      <c r="B160" s="360" t="str">
        <f t="shared" si="1"/>
        <v>16-Finalist</v>
      </c>
      <c r="C160" s="349" t="str">
        <f ca="1">WORLDCUP!AF115</f>
        <v>Uruguay</v>
      </c>
      <c r="D160" s="704"/>
      <c r="E160" s="370"/>
      <c r="F160" s="370"/>
      <c r="G160" s="370"/>
      <c r="H160" s="370"/>
      <c r="I160" s="381"/>
      <c r="J160" s="370"/>
      <c r="K160" s="370"/>
      <c r="L160" s="370"/>
      <c r="M160" s="379"/>
      <c r="N160" s="377"/>
    </row>
    <row r="161" spans="1:14" ht="15" customHeight="1">
      <c r="A161" s="703"/>
      <c r="B161" s="360" t="str">
        <f t="shared" si="1"/>
        <v>16-Finalist</v>
      </c>
      <c r="C161" s="349" t="str">
        <f ca="1">WORLDCUP!AF116</f>
        <v>Panama</v>
      </c>
      <c r="D161" s="705"/>
      <c r="E161" s="372"/>
      <c r="F161" s="372"/>
      <c r="G161" s="372"/>
      <c r="H161" s="372"/>
      <c r="I161" s="382"/>
      <c r="J161" s="383"/>
      <c r="K161" s="372"/>
      <c r="L161" s="372"/>
      <c r="M161" s="384"/>
      <c r="N161" s="377"/>
    </row>
    <row r="162" spans="1:14" ht="20.100000000000001" customHeight="1">
      <c r="A162" s="353"/>
      <c r="B162" s="353"/>
      <c r="C162" s="350"/>
      <c r="D162" s="370"/>
      <c r="E162" s="687" t="str">
        <f>Idiomas!D113</f>
        <v>·If you play the KO rounds at once copy from C164 to C252 and paste in the Administrator template.</v>
      </c>
      <c r="F162" s="687"/>
      <c r="G162" s="687"/>
      <c r="H162" s="687"/>
      <c r="I162" s="687"/>
      <c r="J162" s="687"/>
      <c r="K162" s="687"/>
      <c r="L162" s="688"/>
      <c r="M162" s="385"/>
      <c r="N162" s="377"/>
    </row>
    <row r="163" spans="1:14" ht="23.1" customHeight="1">
      <c r="A163" s="353"/>
      <c r="B163" s="358" t="str">
        <f>Idiomas!D128</f>
        <v>ROUND OF 32</v>
      </c>
      <c r="C163" s="350"/>
      <c r="D163" s="370"/>
      <c r="E163" s="689" t="str">
        <f>Idiomas!D114</f>
        <v>·If you play de KO phase, round by round, follow the instructions of every KO round.</v>
      </c>
      <c r="F163" s="689"/>
      <c r="G163" s="689"/>
      <c r="H163" s="689"/>
      <c r="I163" s="689"/>
      <c r="J163" s="689"/>
      <c r="K163" s="689"/>
      <c r="L163" s="690"/>
      <c r="M163" s="386"/>
      <c r="N163" s="377"/>
    </row>
    <row r="164" spans="1:14" ht="15" customHeight="1">
      <c r="A164" s="703" t="s">
        <v>493</v>
      </c>
      <c r="B164" s="360" t="str">
        <f ca="1">CONCATENATE(WORLDCUP!AA101,"-",WORLDCUP!AF101)</f>
        <v>Czech Republic-Canada</v>
      </c>
      <c r="C164" s="349" t="str">
        <f ca="1">CONCATENATE(WORLDCUP!AA101,"-",WORLDCUP!AF101,"·",IF(WORLDCUP!AC101&gt;WORLDCUP!AD101,1,IF(WORLDCUP!AC101&lt;WORLDCUP!AD101,2,IF(AND(WORLDCUP!AC101=WORLDCUP!AD101,WORLDCUP!AC101&lt;&gt;"",WORLDCUP!AD101&lt;&gt;""),"X",0))),"|",WORLDCUP!AC101,"-",WORLDCUP!AD101)</f>
        <v>Czech Republic-Canada·1|2-1</v>
      </c>
      <c r="D164" s="706" t="s">
        <v>493</v>
      </c>
      <c r="E164" s="691" t="str">
        <f>Idiomas!D115</f>
        <v>·For de round of 32 matches, copy from C164 to C197 and paste in the administrator template in "Paste Values Round of 32"</v>
      </c>
      <c r="F164" s="691"/>
      <c r="G164" s="691"/>
      <c r="H164" s="691"/>
      <c r="I164" s="352"/>
      <c r="J164" s="370"/>
      <c r="K164" s="370"/>
      <c r="L164" s="370"/>
      <c r="M164" s="386"/>
      <c r="N164" s="377"/>
    </row>
    <row r="165" spans="1:14" ht="15" customHeight="1">
      <c r="A165" s="703"/>
      <c r="B165" s="360" t="str">
        <f ca="1">CONCATENATE(WORLDCUP!AA102,"-",WORLDCUP!AF102)</f>
        <v>Brazil-Japan</v>
      </c>
      <c r="C165" s="349" t="str">
        <f ca="1">CONCATENATE(WORLDCUP!AA102,"-",WORLDCUP!AF102,"·",IF(WORLDCUP!AC102&gt;WORLDCUP!AD102,1,IF(WORLDCUP!AC102&lt;WORLDCUP!AD102,2,IF(AND(WORLDCUP!AC102=WORLDCUP!AD102,WORLDCUP!AC102&lt;&gt;"",WORLDCUP!AD102&lt;&gt;""),"X",0))),"|",WORLDCUP!AC102,"-",WORLDCUP!AD102)</f>
        <v>Brazil-Japan·1|2-0</v>
      </c>
      <c r="D165" s="706"/>
      <c r="E165" s="692"/>
      <c r="F165" s="692"/>
      <c r="G165" s="692"/>
      <c r="H165" s="692"/>
      <c r="I165" s="352"/>
      <c r="J165" s="370"/>
      <c r="K165" s="370"/>
      <c r="L165" s="370"/>
      <c r="M165" s="386"/>
      <c r="N165" s="377"/>
    </row>
    <row r="166" spans="1:14" ht="15" customHeight="1">
      <c r="A166" s="703"/>
      <c r="B166" s="360" t="str">
        <f ca="1">CONCATENATE(WORLDCUP!AA103,"-",WORLDCUP!AF103)</f>
        <v>Germany-United States</v>
      </c>
      <c r="C166" s="349" t="str">
        <f ca="1">CONCATENATE(WORLDCUP!AA103,"-",WORLDCUP!AF103,"·",IF(WORLDCUP!AC103&gt;WORLDCUP!AD103,1,IF(WORLDCUP!AC103&lt;WORLDCUP!AD103,2,IF(AND(WORLDCUP!AC103=WORLDCUP!AD103,WORLDCUP!AC103&lt;&gt;"",WORLDCUP!AD103&lt;&gt;""),"X",0))),"|",WORLDCUP!AC103,"-",WORLDCUP!AD103)</f>
        <v>Germany-United States·1|2-0</v>
      </c>
      <c r="D166" s="706"/>
      <c r="E166" s="692"/>
      <c r="F166" s="692"/>
      <c r="G166" s="692"/>
      <c r="H166" s="692"/>
      <c r="I166" s="352"/>
      <c r="J166" s="370"/>
      <c r="K166" s="370"/>
      <c r="L166" s="370"/>
      <c r="M166" s="386"/>
      <c r="N166" s="377"/>
    </row>
    <row r="167" spans="1:14" ht="15" customHeight="1">
      <c r="A167" s="703"/>
      <c r="B167" s="360" t="str">
        <f ca="1">CONCATENATE(WORLDCUP!AA104,"-",WORLDCUP!AF104)</f>
        <v>Netherlands-Morocco</v>
      </c>
      <c r="C167" s="349" t="str">
        <f ca="1">CONCATENATE(WORLDCUP!AA104,"-",WORLDCUP!AF104,"·",IF(WORLDCUP!AC104&gt;WORLDCUP!AD104,1,IF(WORLDCUP!AC104&lt;WORLDCUP!AD104,2,IF(AND(WORLDCUP!AC104=WORLDCUP!AD104,WORLDCUP!AC104&lt;&gt;"",WORLDCUP!AD104&lt;&gt;""),"X",0))),"|",WORLDCUP!AC104,"-",WORLDCUP!AD104)</f>
        <v>Netherlands-Morocco·1|2-0</v>
      </c>
      <c r="D167" s="706"/>
      <c r="E167" s="692"/>
      <c r="F167" s="692"/>
      <c r="G167" s="692"/>
      <c r="H167" s="692"/>
      <c r="I167" s="352"/>
      <c r="J167" s="370"/>
      <c r="K167" s="370"/>
      <c r="L167" s="370"/>
      <c r="M167" s="386"/>
      <c r="N167" s="377"/>
    </row>
    <row r="168" spans="1:14" ht="15" customHeight="1">
      <c r="A168" s="703"/>
      <c r="B168" s="360" t="str">
        <f ca="1">CONCATENATE(WORLDCUP!AA105,"-",WORLDCUP!AF105)</f>
        <v>Ecuador-France</v>
      </c>
      <c r="C168" s="349" t="str">
        <f ca="1">CONCATENATE(WORLDCUP!AA105,"-",WORLDCUP!AF105,"·",IF(WORLDCUP!AC105&gt;WORLDCUP!AD105,1,IF(WORLDCUP!AC105&lt;WORLDCUP!AD105,2,IF(AND(WORLDCUP!AC105=WORLDCUP!AD105,WORLDCUP!AC105&lt;&gt;"",WORLDCUP!AD105&lt;&gt;""),"X",0))),"|",WORLDCUP!AC105,"-",WORLDCUP!AD105)</f>
        <v>Ecuador-France·2|0-3</v>
      </c>
      <c r="D168" s="706"/>
      <c r="E168" s="370"/>
      <c r="F168" s="370"/>
      <c r="G168" s="370"/>
      <c r="H168" s="370"/>
      <c r="I168" s="352"/>
      <c r="J168" s="370"/>
      <c r="K168" s="370"/>
      <c r="L168" s="370"/>
      <c r="M168" s="386"/>
      <c r="N168" s="377"/>
    </row>
    <row r="169" spans="1:14" ht="15" customHeight="1">
      <c r="A169" s="703"/>
      <c r="B169" s="360" t="str">
        <f ca="1">CONCATENATE(WORLDCUP!AA106,"-",WORLDCUP!AF106)</f>
        <v>Senegal-Sweden</v>
      </c>
      <c r="C169" s="349" t="str">
        <f ca="1">CONCATENATE(WORLDCUP!AA106,"-",WORLDCUP!AF106,"·",IF(WORLDCUP!AC106&gt;WORLDCUP!AD106,1,IF(WORLDCUP!AC106&lt;WORLDCUP!AD106,2,IF(AND(WORLDCUP!AC106=WORLDCUP!AD106,WORLDCUP!AC106&lt;&gt;"",WORLDCUP!AD106&lt;&gt;""),"X",0))),"|",WORLDCUP!AC106,"-",WORLDCUP!AD106)</f>
        <v>Senegal-Sweden·X|2-2</v>
      </c>
      <c r="D169" s="706"/>
      <c r="E169" s="370"/>
      <c r="F169" s="370"/>
      <c r="G169" s="370"/>
      <c r="H169" s="370"/>
      <c r="I169" s="352"/>
      <c r="J169" s="370"/>
      <c r="K169" s="370"/>
      <c r="L169" s="370"/>
      <c r="M169" s="386"/>
      <c r="N169" s="377"/>
    </row>
    <row r="170" spans="1:14" ht="15" customHeight="1">
      <c r="A170" s="703"/>
      <c r="B170" s="360" t="str">
        <f ca="1">CONCATENATE(WORLDCUP!AA107,"-",WORLDCUP!AF107)</f>
        <v>Mexico-Scotland</v>
      </c>
      <c r="C170" s="349" t="str">
        <f ca="1">CONCATENATE(WORLDCUP!AA107,"-",WORLDCUP!AF107,"·",IF(WORLDCUP!AC107&gt;WORLDCUP!AD107,1,IF(WORLDCUP!AC107&lt;WORLDCUP!AD107,2,IF(AND(WORLDCUP!AC107=WORLDCUP!AD107,WORLDCUP!AC107&lt;&gt;"",WORLDCUP!AD107&lt;&gt;""),"X",0))),"|",WORLDCUP!AC107,"-",WORLDCUP!AD107)</f>
        <v>Mexico-Scotland·2|1-3</v>
      </c>
      <c r="D170" s="706"/>
      <c r="E170" s="370"/>
      <c r="F170" s="370"/>
      <c r="G170" s="370"/>
      <c r="H170" s="370"/>
      <c r="I170" s="352"/>
      <c r="J170" s="370"/>
      <c r="K170" s="370"/>
      <c r="L170" s="370"/>
      <c r="M170" s="386"/>
      <c r="N170" s="377"/>
    </row>
    <row r="171" spans="1:14" ht="15" customHeight="1">
      <c r="A171" s="703"/>
      <c r="B171" s="360" t="str">
        <f ca="1">CONCATENATE(WORLDCUP!AA108,"-",WORLDCUP!AF108)</f>
        <v>England-Norway</v>
      </c>
      <c r="C171" s="349" t="str">
        <f ca="1">CONCATENATE(WORLDCUP!AA108,"-",WORLDCUP!AF108,"·",IF(WORLDCUP!AC108&gt;WORLDCUP!AD108,1,IF(WORLDCUP!AC108&lt;WORLDCUP!AD108,2,IF(AND(WORLDCUP!AC108=WORLDCUP!AD108,WORLDCUP!AC108&lt;&gt;"",WORLDCUP!AD108&lt;&gt;""),"X",0))),"|",WORLDCUP!AC108,"-",WORLDCUP!AD108)</f>
        <v>England-Norway·1|3-1</v>
      </c>
      <c r="D171" s="706"/>
      <c r="E171" s="370"/>
      <c r="F171" s="370"/>
      <c r="G171" s="370"/>
      <c r="H171" s="370"/>
      <c r="I171" s="352"/>
      <c r="J171" s="370"/>
      <c r="K171" s="370"/>
      <c r="L171" s="370"/>
      <c r="M171" s="386"/>
      <c r="N171" s="377"/>
    </row>
    <row r="172" spans="1:14" ht="15" customHeight="1">
      <c r="A172" s="703"/>
      <c r="B172" s="360" t="str">
        <f ca="1">CONCATENATE(WORLDCUP!AA109,"-",WORLDCUP!AF109)</f>
        <v>Belgium-Saudi Arabia</v>
      </c>
      <c r="C172" s="349" t="str">
        <f ca="1">CONCATENATE(WORLDCUP!AA109,"-",WORLDCUP!AF109,"·",IF(WORLDCUP!AC109&gt;WORLDCUP!AD109,1,IF(WORLDCUP!AC109&lt;WORLDCUP!AD109,2,IF(AND(WORLDCUP!AC109=WORLDCUP!AD109,WORLDCUP!AC109&lt;&gt;"",WORLDCUP!AD109&lt;&gt;""),"X",0))),"|",WORLDCUP!AC109,"-",WORLDCUP!AD109)</f>
        <v>Belgium-Saudi Arabia·1|2-1</v>
      </c>
      <c r="D172" s="706"/>
      <c r="E172" s="370"/>
      <c r="F172" s="370"/>
      <c r="G172" s="370"/>
      <c r="H172" s="370"/>
      <c r="I172" s="352"/>
      <c r="J172" s="370"/>
      <c r="K172" s="370"/>
      <c r="L172" s="370"/>
      <c r="M172" s="386"/>
      <c r="N172" s="377"/>
    </row>
    <row r="173" spans="1:14" ht="15" customHeight="1">
      <c r="A173" s="703"/>
      <c r="B173" s="360" t="str">
        <f ca="1">CONCATENATE(WORLDCUP!AA110,"-",WORLDCUP!AF110)</f>
        <v>Australia-Bosnia and Herzegovina</v>
      </c>
      <c r="C173" s="349" t="str">
        <f ca="1">CONCATENATE(WORLDCUP!AA110,"-",WORLDCUP!AF110,"·",IF(WORLDCUP!AC110&gt;WORLDCUP!AD110,1,IF(WORLDCUP!AC110&lt;WORLDCUP!AD110,2,IF(AND(WORLDCUP!AC110=WORLDCUP!AD110,WORLDCUP!AC110&lt;&gt;"",WORLDCUP!AD110&lt;&gt;""),"X",0))),"|",WORLDCUP!AC110,"-",WORLDCUP!AD110)</f>
        <v>Australia-Bosnia and Herzegovina·1|1-0</v>
      </c>
      <c r="D173" s="706"/>
      <c r="E173" s="370"/>
      <c r="F173" s="370"/>
      <c r="G173" s="370"/>
      <c r="H173" s="370"/>
      <c r="I173" s="352"/>
      <c r="J173" s="370"/>
      <c r="K173" s="370"/>
      <c r="L173" s="370"/>
      <c r="M173" s="386"/>
      <c r="N173" s="377"/>
    </row>
    <row r="174" spans="1:14" ht="15" customHeight="1">
      <c r="A174" s="703"/>
      <c r="B174" s="360" t="str">
        <f ca="1">CONCATENATE(WORLDCUP!AA111,"-",WORLDCUP!AF111)</f>
        <v>Spain-Austria</v>
      </c>
      <c r="C174" s="349" t="str">
        <f ca="1">CONCATENATE(WORLDCUP!AA111,"-",WORLDCUP!AF111,"·",IF(WORLDCUP!AC111&gt;WORLDCUP!AD111,1,IF(WORLDCUP!AC111&lt;WORLDCUP!AD111,2,IF(AND(WORLDCUP!AC111=WORLDCUP!AD111,WORLDCUP!AC111&lt;&gt;"",WORLDCUP!AD111&lt;&gt;""),"X",0))),"|",WORLDCUP!AC111,"-",WORLDCUP!AD111)</f>
        <v>Spain-Austria·1|3-2</v>
      </c>
      <c r="D174" s="706"/>
      <c r="E174" s="370"/>
      <c r="F174" s="370"/>
      <c r="G174" s="370"/>
      <c r="H174" s="370"/>
      <c r="I174" s="352"/>
      <c r="J174" s="370"/>
      <c r="K174" s="370"/>
      <c r="L174" s="370"/>
      <c r="M174" s="386"/>
      <c r="N174" s="377"/>
    </row>
    <row r="175" spans="1:14" ht="15" customHeight="1">
      <c r="A175" s="703"/>
      <c r="B175" s="360" t="str">
        <f ca="1">CONCATENATE(WORLDCUP!AA112,"-",WORLDCUP!AF112)</f>
        <v>Colombia-Croatia</v>
      </c>
      <c r="C175" s="349" t="str">
        <f ca="1">CONCATENATE(WORLDCUP!AA112,"-",WORLDCUP!AF112,"·",IF(WORLDCUP!AC112&gt;WORLDCUP!AD112,1,IF(WORLDCUP!AC112&lt;WORLDCUP!AD112,2,IF(AND(WORLDCUP!AC112=WORLDCUP!AD112,WORLDCUP!AC112&lt;&gt;"",WORLDCUP!AD112&lt;&gt;""),"X",0))),"|",WORLDCUP!AC112,"-",WORLDCUP!AD112)</f>
        <v>Colombia-Croatia·X|2-2</v>
      </c>
      <c r="D175" s="706"/>
      <c r="E175" s="370"/>
      <c r="F175" s="370"/>
      <c r="G175" s="370"/>
      <c r="H175" s="370"/>
      <c r="I175" s="352"/>
      <c r="J175" s="370"/>
      <c r="K175" s="370"/>
      <c r="L175" s="370"/>
      <c r="M175" s="386"/>
      <c r="N175" s="377"/>
    </row>
    <row r="176" spans="1:14" ht="15" customHeight="1">
      <c r="A176" s="703"/>
      <c r="B176" s="360" t="str">
        <f ca="1">CONCATENATE(WORLDCUP!AA113,"-",WORLDCUP!AF113)</f>
        <v>Switzerland-Egypt</v>
      </c>
      <c r="C176" s="349" t="str">
        <f ca="1">CONCATENATE(WORLDCUP!AA113,"-",WORLDCUP!AF113,"·",IF(WORLDCUP!AC113&gt;WORLDCUP!AD113,1,IF(WORLDCUP!AC113&lt;WORLDCUP!AD113,2,IF(AND(WORLDCUP!AC113=WORLDCUP!AD113,WORLDCUP!AC113&lt;&gt;"",WORLDCUP!AD113&lt;&gt;""),"X",0))),"|",WORLDCUP!AC113,"-",WORLDCUP!AD113)</f>
        <v>Switzerland-Egypt·1|2-1</v>
      </c>
      <c r="D176" s="706"/>
      <c r="E176" s="370"/>
      <c r="F176" s="370"/>
      <c r="G176" s="370"/>
      <c r="H176" s="370"/>
      <c r="I176" s="352"/>
      <c r="J176" s="370"/>
      <c r="K176" s="370"/>
      <c r="L176" s="370"/>
      <c r="M176" s="386"/>
      <c r="N176" s="377"/>
    </row>
    <row r="177" spans="1:14" ht="15" customHeight="1">
      <c r="A177" s="703"/>
      <c r="B177" s="360" t="str">
        <f ca="1">CONCATENATE(WORLDCUP!AA114,"-",WORLDCUP!AF114)</f>
        <v>Turkey-Iran</v>
      </c>
      <c r="C177" s="349" t="str">
        <f ca="1">CONCATENATE(WORLDCUP!AA114,"-",WORLDCUP!AF114,"·",IF(WORLDCUP!AC114&gt;WORLDCUP!AD114,1,IF(WORLDCUP!AC114&lt;WORLDCUP!AD114,2,IF(AND(WORLDCUP!AC114=WORLDCUP!AD114,WORLDCUP!AC114&lt;&gt;"",WORLDCUP!AD114&lt;&gt;""),"X",0))),"|",WORLDCUP!AC114,"-",WORLDCUP!AD114)</f>
        <v>Turkey-Iran·1|2-1</v>
      </c>
      <c r="D177" s="706"/>
      <c r="E177" s="370"/>
      <c r="F177" s="370"/>
      <c r="G177" s="370"/>
      <c r="H177" s="370"/>
      <c r="I177" s="352"/>
      <c r="J177" s="370"/>
      <c r="K177" s="370"/>
      <c r="L177" s="370"/>
      <c r="M177" s="386"/>
      <c r="N177" s="377"/>
    </row>
    <row r="178" spans="1:14" ht="15" customHeight="1">
      <c r="A178" s="703"/>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Argentina-Uruguay·1|2-0</v>
      </c>
      <c r="D178" s="706"/>
      <c r="E178" s="370"/>
      <c r="F178" s="370"/>
      <c r="G178" s="370"/>
      <c r="H178" s="370"/>
      <c r="I178" s="352"/>
      <c r="J178" s="370"/>
      <c r="K178" s="370"/>
      <c r="L178" s="370"/>
      <c r="M178" s="386"/>
      <c r="N178" s="377"/>
    </row>
    <row r="179" spans="1:14" ht="15" customHeight="1">
      <c r="A179" s="703"/>
      <c r="B179" s="360" t="str">
        <f ca="1">CONCATENATE(WORLDCUP!AA116,"-",WORLDCUP!AF116)</f>
        <v>Portugal-Panama</v>
      </c>
      <c r="C179" s="349" t="str">
        <f ca="1">CONCATENATE(WORLDCUP!AA116,"-",WORLDCUP!AF116,"·",IF(WORLDCUP!AC116&gt;WORLDCUP!AD116,1,IF(WORLDCUP!AC116&lt;WORLDCUP!AD116,2,IF(AND(WORLDCUP!AC116=WORLDCUP!AD116,WORLDCUP!AC116&lt;&gt;"",WORLDCUP!AD116&lt;&gt;""),"X",0))),"|",WORLDCUP!AC116,"-",WORLDCUP!AD116)</f>
        <v>Portugal-Panama·1|3-1</v>
      </c>
      <c r="D179" s="706"/>
      <c r="E179" s="370"/>
      <c r="F179" s="370"/>
      <c r="G179" s="370"/>
      <c r="H179" s="370"/>
      <c r="I179" s="352"/>
      <c r="J179" s="370"/>
      <c r="K179" s="370"/>
      <c r="L179" s="370"/>
      <c r="M179" s="386"/>
      <c r="N179" s="377"/>
    </row>
    <row r="180" spans="1:14" ht="15" customHeight="1">
      <c r="A180" s="353"/>
      <c r="B180" s="353"/>
      <c r="C180" s="350"/>
      <c r="D180" s="706"/>
      <c r="E180" s="370"/>
      <c r="F180" s="370"/>
      <c r="G180" s="370"/>
      <c r="H180" s="370"/>
      <c r="I180" s="352"/>
      <c r="J180" s="370"/>
      <c r="K180" s="370"/>
      <c r="L180" s="370"/>
      <c r="M180" s="386"/>
      <c r="N180" s="377"/>
    </row>
    <row r="181" spans="1:14" ht="18.95" customHeight="1">
      <c r="A181" s="353"/>
      <c r="B181" s="358" t="str">
        <f>Idiomas!D129</f>
        <v>QUALIFIED FOR ROUND OF 16</v>
      </c>
      <c r="C181" s="350"/>
      <c r="D181" s="706"/>
      <c r="E181" s="370"/>
      <c r="F181" s="370"/>
      <c r="G181" s="370"/>
      <c r="H181" s="370"/>
      <c r="I181" s="352"/>
      <c r="J181" s="370"/>
      <c r="K181" s="370"/>
      <c r="L181" s="370"/>
      <c r="M181" s="386"/>
      <c r="N181" s="377"/>
    </row>
    <row r="182" spans="1:14" ht="15" customHeight="1">
      <c r="A182" s="703" t="s">
        <v>89</v>
      </c>
      <c r="B182" s="360" t="str">
        <f>Idiomas!$D$189</f>
        <v>8-Finalist</v>
      </c>
      <c r="C182" s="349" t="str">
        <f ca="1">WORLDCUP!AA120</f>
        <v>Czech Republic</v>
      </c>
      <c r="D182" s="706"/>
      <c r="E182" s="370"/>
      <c r="F182" s="370"/>
      <c r="G182" s="370"/>
      <c r="H182" s="370"/>
      <c r="I182" s="352"/>
      <c r="J182" s="370"/>
      <c r="K182" s="370"/>
      <c r="L182" s="370"/>
      <c r="M182" s="386"/>
      <c r="N182" s="377"/>
    </row>
    <row r="183" spans="1:14" ht="15" customHeight="1">
      <c r="A183" s="703"/>
      <c r="B183" s="360" t="str">
        <f>B182</f>
        <v>8-Finalist</v>
      </c>
      <c r="C183" s="349" t="str">
        <f ca="1">WORLDCUP!AA121</f>
        <v>Germany</v>
      </c>
      <c r="D183" s="706"/>
      <c r="E183" s="370"/>
      <c r="F183" s="370"/>
      <c r="G183" s="370"/>
      <c r="H183" s="370"/>
      <c r="I183" s="352"/>
      <c r="J183" s="370"/>
      <c r="K183" s="370"/>
      <c r="L183" s="370"/>
      <c r="M183" s="386"/>
      <c r="N183" s="377"/>
    </row>
    <row r="184" spans="1:14" ht="15" customHeight="1">
      <c r="A184" s="703"/>
      <c r="B184" s="360" t="str">
        <f t="shared" ref="B184:B197" si="2">B183</f>
        <v>8-Finalist</v>
      </c>
      <c r="C184" s="349" t="str">
        <f ca="1">WORLDCUP!AA122</f>
        <v>Brazil</v>
      </c>
      <c r="D184" s="706"/>
      <c r="E184" s="370"/>
      <c r="F184" s="370"/>
      <c r="G184" s="370"/>
      <c r="H184" s="370"/>
      <c r="I184" s="352"/>
      <c r="J184" s="370"/>
      <c r="K184" s="370"/>
      <c r="L184" s="370"/>
      <c r="M184" s="386"/>
      <c r="N184" s="377"/>
    </row>
    <row r="185" spans="1:14" ht="15" customHeight="1">
      <c r="A185" s="703"/>
      <c r="B185" s="360" t="str">
        <f t="shared" si="2"/>
        <v>8-Finalist</v>
      </c>
      <c r="C185" s="349" t="str">
        <f ca="1">WORLDCUP!AA123</f>
        <v>Scotland</v>
      </c>
      <c r="D185" s="706"/>
      <c r="E185" s="370"/>
      <c r="F185" s="370"/>
      <c r="G185" s="370"/>
      <c r="H185" s="370"/>
      <c r="I185" s="352"/>
      <c r="J185" s="370"/>
      <c r="K185" s="370"/>
      <c r="L185" s="370"/>
      <c r="M185" s="386"/>
      <c r="N185" s="377"/>
    </row>
    <row r="186" spans="1:14" ht="15" customHeight="1">
      <c r="A186" s="703"/>
      <c r="B186" s="360" t="str">
        <f t="shared" si="2"/>
        <v>8-Finalist</v>
      </c>
      <c r="C186" s="349" t="str">
        <f ca="1">WORLDCUP!AA124</f>
        <v>Croatia</v>
      </c>
      <c r="D186" s="706"/>
      <c r="E186" s="370"/>
      <c r="F186" s="370"/>
      <c r="G186" s="370"/>
      <c r="H186" s="370"/>
      <c r="I186" s="352"/>
      <c r="J186" s="370"/>
      <c r="K186" s="370"/>
      <c r="L186" s="370"/>
      <c r="M186" s="386"/>
      <c r="N186" s="377"/>
    </row>
    <row r="187" spans="1:14" ht="15" customHeight="1">
      <c r="A187" s="703"/>
      <c r="B187" s="360" t="str">
        <f t="shared" si="2"/>
        <v>8-Finalist</v>
      </c>
      <c r="C187" s="349" t="str">
        <f ca="1">WORLDCUP!AA125</f>
        <v>Australia</v>
      </c>
      <c r="D187" s="706"/>
      <c r="E187" s="370"/>
      <c r="F187" s="370"/>
      <c r="G187" s="370"/>
      <c r="H187" s="370"/>
      <c r="I187" s="352"/>
      <c r="J187" s="370"/>
      <c r="K187" s="370"/>
      <c r="L187" s="370"/>
      <c r="M187" s="386"/>
      <c r="N187" s="377"/>
    </row>
    <row r="188" spans="1:14" ht="15" customHeight="1">
      <c r="A188" s="703"/>
      <c r="B188" s="360" t="str">
        <f t="shared" si="2"/>
        <v>8-Finalist</v>
      </c>
      <c r="C188" s="349" t="str">
        <f ca="1">WORLDCUP!AA126</f>
        <v>Argentina</v>
      </c>
      <c r="D188" s="706"/>
      <c r="E188" s="370"/>
      <c r="F188" s="370"/>
      <c r="G188" s="370"/>
      <c r="H188" s="370"/>
      <c r="I188" s="352"/>
      <c r="J188" s="370"/>
      <c r="K188" s="370"/>
      <c r="L188" s="370"/>
      <c r="M188" s="386"/>
      <c r="N188" s="377"/>
    </row>
    <row r="189" spans="1:14" ht="15" customHeight="1">
      <c r="A189" s="703"/>
      <c r="B189" s="360" t="str">
        <f t="shared" si="2"/>
        <v>8-Finalist</v>
      </c>
      <c r="C189" s="349" t="str">
        <f ca="1">WORLDCUP!AA127</f>
        <v>Switzerland</v>
      </c>
      <c r="D189" s="706"/>
      <c r="E189" s="370"/>
      <c r="F189" s="370"/>
      <c r="G189" s="370"/>
      <c r="H189" s="370"/>
      <c r="I189" s="352"/>
      <c r="J189" s="370"/>
      <c r="K189" s="370"/>
      <c r="L189" s="370"/>
      <c r="M189" s="386"/>
      <c r="N189" s="377"/>
    </row>
    <row r="190" spans="1:14" ht="15" customHeight="1">
      <c r="A190" s="703"/>
      <c r="B190" s="360" t="str">
        <f t="shared" si="2"/>
        <v>8-Finalist</v>
      </c>
      <c r="C190" s="349" t="str">
        <f ca="1">WORLDCUP!AF120</f>
        <v>Netherlands</v>
      </c>
      <c r="D190" s="706"/>
      <c r="E190" s="370"/>
      <c r="F190" s="370"/>
      <c r="G190" s="370"/>
      <c r="H190" s="370"/>
      <c r="I190" s="352"/>
      <c r="J190" s="370"/>
      <c r="K190" s="370"/>
      <c r="L190" s="370"/>
      <c r="M190" s="386"/>
      <c r="N190" s="377"/>
    </row>
    <row r="191" spans="1:14" ht="15" customHeight="1">
      <c r="A191" s="703"/>
      <c r="B191" s="360" t="str">
        <f t="shared" si="2"/>
        <v>8-Finalist</v>
      </c>
      <c r="C191" s="349" t="str">
        <f ca="1">WORLDCUP!AF121</f>
        <v>Sweden</v>
      </c>
      <c r="D191" s="706"/>
      <c r="E191" s="370"/>
      <c r="F191" s="370"/>
      <c r="G191" s="370"/>
      <c r="H191" s="370"/>
      <c r="I191" s="352"/>
      <c r="J191" s="370"/>
      <c r="K191" s="370"/>
      <c r="L191" s="370"/>
      <c r="M191" s="386"/>
      <c r="N191" s="377"/>
    </row>
    <row r="192" spans="1:14" ht="15" customHeight="1">
      <c r="A192" s="703"/>
      <c r="B192" s="360" t="str">
        <f t="shared" si="2"/>
        <v>8-Finalist</v>
      </c>
      <c r="C192" s="349" t="str">
        <f ca="1">WORLDCUP!AF122</f>
        <v>France</v>
      </c>
      <c r="D192" s="706"/>
      <c r="E192" s="370"/>
      <c r="F192" s="370"/>
      <c r="G192" s="370"/>
      <c r="H192" s="370"/>
      <c r="I192" s="352"/>
      <c r="J192" s="370"/>
      <c r="K192" s="370"/>
      <c r="L192" s="370"/>
      <c r="M192" s="386"/>
      <c r="N192" s="377"/>
    </row>
    <row r="193" spans="1:14" ht="15" customHeight="1">
      <c r="A193" s="703"/>
      <c r="B193" s="360" t="str">
        <f t="shared" si="2"/>
        <v>8-Finalist</v>
      </c>
      <c r="C193" s="349" t="str">
        <f ca="1">WORLDCUP!AF123</f>
        <v>England</v>
      </c>
      <c r="D193" s="706"/>
      <c r="E193" s="370"/>
      <c r="F193" s="370"/>
      <c r="G193" s="370"/>
      <c r="H193" s="370"/>
      <c r="I193" s="352"/>
      <c r="J193" s="370"/>
      <c r="K193" s="370"/>
      <c r="L193" s="370"/>
      <c r="M193" s="386"/>
      <c r="N193" s="377"/>
    </row>
    <row r="194" spans="1:14" ht="15" customHeight="1">
      <c r="A194" s="703"/>
      <c r="B194" s="360" t="str">
        <f t="shared" si="2"/>
        <v>8-Finalist</v>
      </c>
      <c r="C194" s="349" t="str">
        <f ca="1">WORLDCUP!AF124</f>
        <v>Spain</v>
      </c>
      <c r="D194" s="706"/>
      <c r="E194" s="370"/>
      <c r="F194" s="370"/>
      <c r="G194" s="370"/>
      <c r="H194" s="370"/>
      <c r="I194" s="352"/>
      <c r="J194" s="370"/>
      <c r="K194" s="370"/>
      <c r="L194" s="370"/>
      <c r="M194" s="386"/>
      <c r="N194" s="377"/>
    </row>
    <row r="195" spans="1:14" ht="15" customHeight="1">
      <c r="A195" s="703"/>
      <c r="B195" s="360" t="str">
        <f t="shared" si="2"/>
        <v>8-Finalist</v>
      </c>
      <c r="C195" s="349" t="str">
        <f ca="1">WORLDCUP!AF125</f>
        <v>Belgium</v>
      </c>
      <c r="D195" s="706"/>
      <c r="E195" s="370"/>
      <c r="F195" s="370"/>
      <c r="G195" s="370"/>
      <c r="H195" s="370"/>
      <c r="I195" s="352"/>
      <c r="J195" s="370"/>
      <c r="K195" s="370"/>
      <c r="L195" s="370"/>
      <c r="M195" s="386"/>
      <c r="N195" s="377"/>
    </row>
    <row r="196" spans="1:14" ht="15" customHeight="1">
      <c r="A196" s="703"/>
      <c r="B196" s="360" t="str">
        <f t="shared" si="2"/>
        <v>8-Finalist</v>
      </c>
      <c r="C196" s="349" t="str">
        <f ca="1">WORLDCUP!AF126</f>
        <v>Turkey</v>
      </c>
      <c r="D196" s="706"/>
      <c r="E196" s="370"/>
      <c r="F196" s="370"/>
      <c r="G196" s="370"/>
      <c r="H196" s="370"/>
      <c r="I196" s="352"/>
      <c r="J196" s="370"/>
      <c r="K196" s="370"/>
      <c r="L196" s="370"/>
      <c r="M196" s="386"/>
      <c r="N196" s="377"/>
    </row>
    <row r="197" spans="1:14" ht="15" customHeight="1">
      <c r="A197" s="703"/>
      <c r="B197" s="360" t="str">
        <f t="shared" si="2"/>
        <v>8-Finalist</v>
      </c>
      <c r="C197" s="349" t="str">
        <f ca="1">WORLDCUP!AF127</f>
        <v>Portugal</v>
      </c>
      <c r="D197" s="706"/>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95"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703" t="s">
        <v>89</v>
      </c>
      <c r="B200" s="361" t="str">
        <f ca="1">CONCATENATE(WORLDCUP!AA120,"-",WORLDCUP!AF120)</f>
        <v>Czech Republic-Netherlands</v>
      </c>
      <c r="C200" s="351" t="str">
        <f ca="1">CONCATENATE(WORLDCUP!AA120,"-",WORLDCUP!AF120,"·",IF(WORLDCUP!AC120&gt;WORLDCUP!AD120,1,IF(WORLDCUP!AC120&lt;WORLDCUP!AD120,2,IF(AND(WORLDCUP!AC120=WORLDCUP!AD120,WORLDCUP!AC120&lt;&gt;"",WORLDCUP!AD120&lt;&gt;""),"X",0))),"|",WORLDCUP!AC120,"-",WORLDCUP!AD120)</f>
        <v>Czech Republic-Netherlands·2|0-2</v>
      </c>
      <c r="D200" s="686" t="s">
        <v>89</v>
      </c>
      <c r="E200" s="685" t="str">
        <f>Idiomas!D116</f>
        <v>·For the round of 16 matches, copy from C200 to C217 and paste in the administrator template in "Paste Values Round of 16"</v>
      </c>
      <c r="F200" s="685"/>
      <c r="G200" s="685"/>
      <c r="H200" s="685"/>
      <c r="I200" s="352"/>
      <c r="J200" s="370"/>
      <c r="K200" s="370"/>
      <c r="L200" s="370"/>
      <c r="M200" s="386"/>
      <c r="N200" s="377"/>
    </row>
    <row r="201" spans="1:14" ht="15" customHeight="1">
      <c r="A201" s="703"/>
      <c r="B201" s="361" t="str">
        <f ca="1">CONCATENATE(WORLDCUP!AA121,"-",WORLDCUP!AF121)</f>
        <v>Germany-Sweden</v>
      </c>
      <c r="C201" s="351" t="str">
        <f ca="1">CONCATENATE(WORLDCUP!AA121,"-",WORLDCUP!AF121,"·",IF(WORLDCUP!AC121&gt;WORLDCUP!AD121,1,IF(WORLDCUP!AC121&lt;WORLDCUP!AD121,2,IF(AND(WORLDCUP!AC121=WORLDCUP!AD121,WORLDCUP!AC121&lt;&gt;"",WORLDCUP!AD121&lt;&gt;""),"X",0))),"|",WORLDCUP!AC121,"-",WORLDCUP!AD121)</f>
        <v>Germany-Sweden·1|2-0</v>
      </c>
      <c r="D201" s="686"/>
      <c r="E201" s="685"/>
      <c r="F201" s="685"/>
      <c r="G201" s="685"/>
      <c r="H201" s="685"/>
      <c r="I201" s="352"/>
      <c r="J201" s="370"/>
      <c r="K201" s="370"/>
      <c r="L201" s="370"/>
      <c r="M201" s="386"/>
      <c r="N201" s="377"/>
    </row>
    <row r="202" spans="1:14" ht="15" customHeight="1">
      <c r="A202" s="703"/>
      <c r="B202" s="361" t="str">
        <f ca="1">CONCATENATE(WORLDCUP!AA122,"-",WORLDCUP!AF122)</f>
        <v>Brazil-France</v>
      </c>
      <c r="C202" s="351" t="str">
        <f ca="1">CONCATENATE(WORLDCUP!AA122,"-",WORLDCUP!AF122,"·",IF(WORLDCUP!AC122&gt;WORLDCUP!AD122,1,IF(WORLDCUP!AC122&lt;WORLDCUP!AD122,2,IF(AND(WORLDCUP!AC122=WORLDCUP!AD122,WORLDCUP!AC122&lt;&gt;"",WORLDCUP!AD122&lt;&gt;""),"X",0))),"|",WORLDCUP!AC122,"-",WORLDCUP!AD122)</f>
        <v>Brazil-France·X|2-2</v>
      </c>
      <c r="D202" s="686"/>
      <c r="E202" s="685"/>
      <c r="F202" s="685"/>
      <c r="G202" s="685"/>
      <c r="H202" s="685"/>
      <c r="I202" s="352"/>
      <c r="J202" s="370"/>
      <c r="K202" s="370"/>
      <c r="L202" s="370"/>
      <c r="M202" s="386"/>
      <c r="N202" s="377"/>
    </row>
    <row r="203" spans="1:14" ht="15" customHeight="1">
      <c r="A203" s="703"/>
      <c r="B203" s="361" t="str">
        <f ca="1">CONCATENATE(WORLDCUP!AA123,"-",WORLDCUP!AF123)</f>
        <v>Scotland-England</v>
      </c>
      <c r="C203" s="351" t="str">
        <f ca="1">CONCATENATE(WORLDCUP!AA123,"-",WORLDCUP!AF123,"·",IF(WORLDCUP!AC123&gt;WORLDCUP!AD123,1,IF(WORLDCUP!AC123&lt;WORLDCUP!AD123,2,IF(AND(WORLDCUP!AC123=WORLDCUP!AD123,WORLDCUP!AC123&lt;&gt;"",WORLDCUP!AD123&lt;&gt;""),"X",0))),"|",WORLDCUP!AC123,"-",WORLDCUP!AD123)</f>
        <v>Scotland-England·2|1-3</v>
      </c>
      <c r="D203" s="686"/>
      <c r="E203" s="685"/>
      <c r="F203" s="685"/>
      <c r="G203" s="685"/>
      <c r="H203" s="685"/>
      <c r="I203" s="352"/>
      <c r="J203" s="370"/>
      <c r="K203" s="370"/>
      <c r="L203" s="370"/>
      <c r="M203" s="386"/>
      <c r="N203" s="377"/>
    </row>
    <row r="204" spans="1:14" ht="15" customHeight="1">
      <c r="A204" s="703"/>
      <c r="B204" s="361" t="str">
        <f ca="1">CONCATENATE(WORLDCUP!AA124,"-",WORLDCUP!AF124)</f>
        <v>Croatia-Spain</v>
      </c>
      <c r="C204" s="351" t="str">
        <f ca="1">CONCATENATE(WORLDCUP!AA124,"-",WORLDCUP!AF124,"·",IF(WORLDCUP!AC124&gt;WORLDCUP!AD124,1,IF(WORLDCUP!AC124&lt;WORLDCUP!AD124,2,IF(AND(WORLDCUP!AC124=WORLDCUP!AD124,WORLDCUP!AC124&lt;&gt;"",WORLDCUP!AD124&lt;&gt;""),"X",0))),"|",WORLDCUP!AC124,"-",WORLDCUP!AD124)</f>
        <v>Croatia-Spain·2|1-2</v>
      </c>
      <c r="D204" s="686"/>
      <c r="E204" s="352"/>
      <c r="F204" s="352"/>
      <c r="G204" s="352"/>
      <c r="H204" s="352"/>
      <c r="I204" s="352"/>
      <c r="J204" s="370"/>
      <c r="K204" s="370"/>
      <c r="L204" s="370"/>
      <c r="M204" s="386"/>
      <c r="N204" s="377"/>
    </row>
    <row r="205" spans="1:14" ht="15" customHeight="1">
      <c r="A205" s="703"/>
      <c r="B205" s="361" t="str">
        <f ca="1">CONCATENATE(WORLDCUP!AA125,"-",WORLDCUP!AF125)</f>
        <v>Australia-Belgium</v>
      </c>
      <c r="C205" s="351" t="str">
        <f ca="1">CONCATENATE(WORLDCUP!AA125,"-",WORLDCUP!AF125,"·",IF(WORLDCUP!AC125&gt;WORLDCUP!AD125,1,IF(WORLDCUP!AC125&lt;WORLDCUP!AD125,2,IF(AND(WORLDCUP!AC125=WORLDCUP!AD125,WORLDCUP!AC125&lt;&gt;"",WORLDCUP!AD125&lt;&gt;""),"X",0))),"|",WORLDCUP!AC125,"-",WORLDCUP!AD125)</f>
        <v>Australia-Belgium·1|2-0</v>
      </c>
      <c r="D205" s="686"/>
      <c r="E205" s="352"/>
      <c r="F205" s="352"/>
      <c r="G205" s="352"/>
      <c r="H205" s="352"/>
      <c r="I205" s="352"/>
      <c r="J205" s="370"/>
      <c r="K205" s="370"/>
      <c r="L205" s="370"/>
      <c r="M205" s="386"/>
      <c r="N205" s="377"/>
    </row>
    <row r="206" spans="1:14" ht="15" customHeight="1">
      <c r="A206" s="703"/>
      <c r="B206" s="361" t="str">
        <f ca="1">CONCATENATE(WORLDCUP!AA126,"-",WORLDCUP!AF126)</f>
        <v>Argentina-Turkey</v>
      </c>
      <c r="C206" s="351" t="str">
        <f ca="1">CONCATENATE(WORLDCUP!AA126,"-",WORLDCUP!AF126,"·",IF(WORLDCUP!AC126&gt;WORLDCUP!AD126,1,IF(WORLDCUP!AC126&lt;WORLDCUP!AD126,2,IF(AND(WORLDCUP!AC126=WORLDCUP!AD126,WORLDCUP!AC126&lt;&gt;"",WORLDCUP!AD126&lt;&gt;""),"X",0))),"|",WORLDCUP!AC126,"-",WORLDCUP!AD126)</f>
        <v>Argentina-Turkey·1|2-0</v>
      </c>
      <c r="D206" s="686"/>
      <c r="E206" s="352"/>
      <c r="F206" s="352"/>
      <c r="G206" s="352"/>
      <c r="H206" s="352"/>
      <c r="I206" s="352"/>
      <c r="J206" s="370"/>
      <c r="K206" s="370"/>
      <c r="L206" s="370"/>
      <c r="M206" s="386"/>
      <c r="N206" s="377"/>
    </row>
    <row r="207" spans="1:14" ht="15" customHeight="1">
      <c r="A207" s="703"/>
      <c r="B207" s="361" t="str">
        <f ca="1">CONCATENATE(WORLDCUP!AA127,"-",WORLDCUP!AF127)</f>
        <v>Switzerland-Portugal</v>
      </c>
      <c r="C207" s="351" t="str">
        <f ca="1">CONCATENATE(WORLDCUP!AA127,"-",WORLDCUP!AF127,"·",IF(WORLDCUP!AC127&gt;WORLDCUP!AD127,1,IF(WORLDCUP!AC127&lt;WORLDCUP!AD127,2,IF(AND(WORLDCUP!AC127=WORLDCUP!AD127,WORLDCUP!AC127&lt;&gt;"",WORLDCUP!AD127&lt;&gt;""),"X",0))),"|",WORLDCUP!AC127,"-",WORLDCUP!AD127)</f>
        <v>Switzerland-Portugal·2|1-2</v>
      </c>
      <c r="D207" s="686"/>
      <c r="E207" s="352"/>
      <c r="F207" s="352"/>
      <c r="G207" s="352"/>
      <c r="H207" s="352"/>
      <c r="I207" s="352"/>
      <c r="J207" s="370"/>
      <c r="K207" s="370"/>
      <c r="L207" s="370"/>
      <c r="M207" s="386"/>
      <c r="N207" s="377"/>
    </row>
    <row r="208" spans="1:14" ht="15" customHeight="1">
      <c r="A208" s="353"/>
      <c r="B208" s="353"/>
      <c r="C208" s="350"/>
      <c r="D208" s="686"/>
      <c r="E208" s="370"/>
      <c r="F208" s="370"/>
      <c r="G208" s="370"/>
      <c r="H208" s="370"/>
      <c r="I208" s="352"/>
      <c r="J208" s="370"/>
      <c r="K208" s="370"/>
      <c r="L208" s="370"/>
      <c r="M208" s="386"/>
      <c r="N208" s="377"/>
    </row>
    <row r="209" spans="1:14" ht="18.95" customHeight="1">
      <c r="A209" s="353"/>
      <c r="B209" s="358" t="str">
        <f>Idiomas!D131</f>
        <v>QUARTER-FINALISTS</v>
      </c>
      <c r="C209" s="350"/>
      <c r="D209" s="686"/>
      <c r="E209" s="370"/>
      <c r="F209" s="370"/>
      <c r="G209" s="370"/>
      <c r="H209" s="370"/>
      <c r="I209" s="352"/>
      <c r="J209" s="370"/>
      <c r="K209" s="370"/>
      <c r="L209" s="370"/>
      <c r="M209" s="386"/>
      <c r="N209" s="377"/>
    </row>
    <row r="210" spans="1:14" ht="15" customHeight="1">
      <c r="A210" s="703" t="s">
        <v>36</v>
      </c>
      <c r="B210" s="360" t="str">
        <f>Idiomas!$D$190</f>
        <v>Quarterfinalist</v>
      </c>
      <c r="C210" s="349" t="str">
        <f ca="1">WORLDCUP!AA131</f>
        <v>Germany</v>
      </c>
      <c r="D210" s="686"/>
      <c r="E210" s="370"/>
      <c r="F210" s="370"/>
      <c r="G210" s="370"/>
      <c r="H210" s="370"/>
      <c r="I210" s="352"/>
      <c r="J210" s="370"/>
      <c r="K210" s="370"/>
      <c r="L210" s="370"/>
      <c r="M210" s="386"/>
      <c r="N210" s="377"/>
    </row>
    <row r="211" spans="1:14" ht="15" customHeight="1">
      <c r="A211" s="703"/>
      <c r="B211" s="360" t="str">
        <f>B210</f>
        <v>Quarterfinalist</v>
      </c>
      <c r="C211" s="349" t="str">
        <f ca="1">WORLDCUP!AA132</f>
        <v>Spain</v>
      </c>
      <c r="D211" s="686"/>
      <c r="E211" s="370"/>
      <c r="F211" s="370"/>
      <c r="G211" s="370"/>
      <c r="H211" s="370"/>
      <c r="I211" s="352"/>
      <c r="J211" s="370"/>
      <c r="K211" s="370"/>
      <c r="L211" s="370"/>
      <c r="M211" s="386"/>
      <c r="N211" s="377"/>
    </row>
    <row r="212" spans="1:14" ht="15" customHeight="1">
      <c r="A212" s="703"/>
      <c r="B212" s="360" t="str">
        <f t="shared" ref="B212:B217" si="3">B211</f>
        <v>Quarterfinalist</v>
      </c>
      <c r="C212" s="349" t="str">
        <f ca="1">WORLDCUP!AA133</f>
        <v>France</v>
      </c>
      <c r="D212" s="686"/>
      <c r="E212" s="370"/>
      <c r="F212" s="370"/>
      <c r="G212" s="370"/>
      <c r="H212" s="370"/>
      <c r="I212" s="352"/>
      <c r="J212" s="370"/>
      <c r="K212" s="370"/>
      <c r="L212" s="370"/>
      <c r="M212" s="386"/>
      <c r="N212" s="377"/>
    </row>
    <row r="213" spans="1:14" ht="15" customHeight="1">
      <c r="A213" s="703"/>
      <c r="B213" s="360" t="str">
        <f t="shared" si="3"/>
        <v>Quarterfinalist</v>
      </c>
      <c r="C213" s="349" t="str">
        <f ca="1">WORLDCUP!AA134</f>
        <v>Argentina</v>
      </c>
      <c r="D213" s="686"/>
      <c r="E213" s="370"/>
      <c r="F213" s="370"/>
      <c r="G213" s="370"/>
      <c r="H213" s="370"/>
      <c r="I213" s="352"/>
      <c r="J213" s="370"/>
      <c r="K213" s="370"/>
      <c r="L213" s="370"/>
      <c r="M213" s="386"/>
      <c r="N213" s="377"/>
    </row>
    <row r="214" spans="1:14" ht="15" customHeight="1">
      <c r="A214" s="703"/>
      <c r="B214" s="360" t="str">
        <f t="shared" si="3"/>
        <v>Quarterfinalist</v>
      </c>
      <c r="C214" s="349" t="str">
        <f ca="1">WORLDCUP!AF131</f>
        <v>Netherlands</v>
      </c>
      <c r="D214" s="686"/>
      <c r="E214" s="370"/>
      <c r="F214" s="370"/>
      <c r="G214" s="370"/>
      <c r="H214" s="370"/>
      <c r="I214" s="352"/>
      <c r="J214" s="370"/>
      <c r="K214" s="370"/>
      <c r="L214" s="370"/>
      <c r="M214" s="386"/>
      <c r="N214" s="377"/>
    </row>
    <row r="215" spans="1:14" ht="15" customHeight="1">
      <c r="A215" s="703"/>
      <c r="B215" s="360" t="str">
        <f t="shared" si="3"/>
        <v>Quarterfinalist</v>
      </c>
      <c r="C215" s="349" t="str">
        <f ca="1">WORLDCUP!AF132</f>
        <v>Australia</v>
      </c>
      <c r="D215" s="686"/>
      <c r="E215" s="370"/>
      <c r="F215" s="370"/>
      <c r="G215" s="370"/>
      <c r="H215" s="370"/>
      <c r="I215" s="352"/>
      <c r="J215" s="370"/>
      <c r="K215" s="370"/>
      <c r="L215" s="370"/>
      <c r="M215" s="386"/>
      <c r="N215" s="377"/>
    </row>
    <row r="216" spans="1:14" ht="15" customHeight="1">
      <c r="A216" s="703"/>
      <c r="B216" s="360" t="str">
        <f t="shared" si="3"/>
        <v>Quarterfinalist</v>
      </c>
      <c r="C216" s="349" t="str">
        <f ca="1">WORLDCUP!AF133</f>
        <v>England</v>
      </c>
      <c r="D216" s="686"/>
      <c r="E216" s="370"/>
      <c r="F216" s="370"/>
      <c r="G216" s="370"/>
      <c r="H216" s="370"/>
      <c r="I216" s="352"/>
      <c r="J216" s="370"/>
      <c r="K216" s="370"/>
      <c r="L216" s="370"/>
      <c r="M216" s="386"/>
      <c r="N216" s="377"/>
    </row>
    <row r="217" spans="1:14" ht="15" customHeight="1">
      <c r="A217" s="703"/>
      <c r="B217" s="360" t="str">
        <f t="shared" si="3"/>
        <v>Quarterfinalist</v>
      </c>
      <c r="C217" s="349" t="str">
        <f ca="1">WORLDCUP!AF134</f>
        <v>Portugal</v>
      </c>
      <c r="D217" s="686"/>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75">
      <c r="A219" s="353"/>
      <c r="B219" s="358" t="str">
        <f>Idiomas!D132</f>
        <v>QUARTERFINALS</v>
      </c>
      <c r="C219" s="350"/>
      <c r="D219" s="370"/>
      <c r="E219" s="370"/>
      <c r="F219" s="370"/>
      <c r="G219" s="370"/>
      <c r="H219" s="370"/>
      <c r="I219" s="388"/>
      <c r="J219" s="370"/>
      <c r="K219" s="370"/>
      <c r="L219" s="370"/>
      <c r="M219" s="386"/>
      <c r="N219" s="377"/>
    </row>
    <row r="220" spans="1:14" ht="15" customHeight="1">
      <c r="A220" s="703" t="s">
        <v>36</v>
      </c>
      <c r="B220" s="360" t="str">
        <f ca="1">CONCATENATE(WORLDCUP!AA131,"-",WORLDCUP!AF131)</f>
        <v>Germany-Netherlands</v>
      </c>
      <c r="C220" s="349" t="str">
        <f ca="1">CONCATENATE(WORLDCUP!AA131,"-",WORLDCUP!AF131,"·",IF(WORLDCUP!AC131&gt;WORLDCUP!AD131,1,IF(WORLDCUP!AC131&lt;WORLDCUP!AD131,2,IF(AND(WORLDCUP!AC131=WORLDCUP!AD131,WORLDCUP!AC131&lt;&gt;"",WORLDCUP!AD131&lt;&gt;""),"X",0))),"|",WORLDCUP!AC131,"-",WORLDCUP!AD131)</f>
        <v>Germany-Netherlands·1|3-1</v>
      </c>
      <c r="D220" s="706" t="s">
        <v>36</v>
      </c>
      <c r="E220" s="685" t="str">
        <f>Idiomas!D117</f>
        <v>·For the round of Quarterfinals matches, copy from C220 to C229 and paste in the administrator template in "Paste Values Quarterfinals"</v>
      </c>
      <c r="F220" s="685"/>
      <c r="G220" s="685"/>
      <c r="H220" s="685"/>
      <c r="I220" s="352"/>
      <c r="J220" s="370"/>
      <c r="K220" s="370"/>
      <c r="L220" s="370"/>
      <c r="M220" s="386"/>
      <c r="N220" s="377"/>
    </row>
    <row r="221" spans="1:14" ht="15" customHeight="1">
      <c r="A221" s="703"/>
      <c r="B221" s="360" t="str">
        <f ca="1">CONCATENATE(WORLDCUP!AA132,"-",WORLDCUP!AF132)</f>
        <v>Spain-Australia</v>
      </c>
      <c r="C221" s="349" t="str">
        <f ca="1">CONCATENATE(WORLDCUP!AA132,"-",WORLDCUP!AF132,"·",IF(WORLDCUP!AC132&gt;WORLDCUP!AD132,1,IF(WORLDCUP!AC132&lt;WORLDCUP!AD132,2,IF(AND(WORLDCUP!AC132=WORLDCUP!AD132,WORLDCUP!AC132&lt;&gt;"",WORLDCUP!AD132&lt;&gt;""),"X",0))),"|",WORLDCUP!AC132,"-",WORLDCUP!AD132)</f>
        <v>Spain-Australia·1|2-1</v>
      </c>
      <c r="D221" s="706"/>
      <c r="E221" s="685"/>
      <c r="F221" s="685"/>
      <c r="G221" s="685"/>
      <c r="H221" s="685"/>
      <c r="I221" s="352"/>
      <c r="J221" s="370"/>
      <c r="K221" s="370"/>
      <c r="L221" s="370"/>
      <c r="M221" s="386"/>
      <c r="N221" s="377"/>
    </row>
    <row r="222" spans="1:14" ht="15" customHeight="1">
      <c r="A222" s="703"/>
      <c r="B222" s="360" t="str">
        <f ca="1">CONCATENATE(WORLDCUP!AA133,"-",WORLDCUP!AF133)</f>
        <v>France-England</v>
      </c>
      <c r="C222" s="349" t="str">
        <f ca="1">CONCATENATE(WORLDCUP!AA133,"-",WORLDCUP!AF133,"·",IF(WORLDCUP!AC133&gt;WORLDCUP!AD133,1,IF(WORLDCUP!AC133&lt;WORLDCUP!AD133,2,IF(AND(WORLDCUP!AC133=WORLDCUP!AD133,WORLDCUP!AC133&lt;&gt;"",WORLDCUP!AD133&lt;&gt;""),"X",0))),"|",WORLDCUP!AC133,"-",WORLDCUP!AD133)</f>
        <v>France-England·2|1-2</v>
      </c>
      <c r="D222" s="706"/>
      <c r="E222" s="685"/>
      <c r="F222" s="685"/>
      <c r="G222" s="685"/>
      <c r="H222" s="685"/>
      <c r="I222" s="352"/>
      <c r="J222" s="370"/>
      <c r="K222" s="370"/>
      <c r="L222" s="370"/>
      <c r="M222" s="386"/>
      <c r="N222" s="377"/>
    </row>
    <row r="223" spans="1:14" ht="15" customHeight="1">
      <c r="A223" s="703"/>
      <c r="B223" s="360" t="str">
        <f ca="1">CONCATENATE(WORLDCUP!AA134,"-",WORLDCUP!AF134)</f>
        <v>Argentina-Portugal</v>
      </c>
      <c r="C223" s="349" t="str">
        <f ca="1">CONCATENATE(WORLDCUP!AA134,"-",WORLDCUP!AF134,"·",IF(WORLDCUP!AC134&gt;WORLDCUP!AD134,1,IF(WORLDCUP!AC134&lt;WORLDCUP!AD134,2,IF(AND(WORLDCUP!AC134=WORLDCUP!AD134,WORLDCUP!AC134&lt;&gt;"",WORLDCUP!AD134&lt;&gt;""),"X",0))),"|",WORLDCUP!AC134,"-",WORLDCUP!AD134)</f>
        <v>Argentina-Portugal·1|2-0</v>
      </c>
      <c r="D223" s="706"/>
      <c r="E223" s="685"/>
      <c r="F223" s="685"/>
      <c r="G223" s="685"/>
      <c r="H223" s="685"/>
      <c r="I223" s="352"/>
      <c r="J223" s="370"/>
      <c r="K223" s="370"/>
      <c r="L223" s="370"/>
      <c r="M223" s="386"/>
      <c r="N223" s="377"/>
    </row>
    <row r="224" spans="1:14">
      <c r="A224" s="353"/>
      <c r="B224" s="353"/>
      <c r="C224" s="350"/>
      <c r="D224" s="706"/>
      <c r="E224" s="352"/>
      <c r="F224" s="352"/>
      <c r="G224" s="352"/>
      <c r="H224" s="352"/>
      <c r="I224" s="352"/>
      <c r="J224" s="370"/>
      <c r="K224" s="370"/>
      <c r="L224" s="370"/>
      <c r="M224" s="386"/>
      <c r="N224" s="377"/>
    </row>
    <row r="225" spans="1:14" ht="18.75">
      <c r="A225" s="353"/>
      <c r="B225" s="358" t="str">
        <f>Idiomas!D133</f>
        <v>QUALIFIED FOR SEMIFINALS</v>
      </c>
      <c r="C225" s="350"/>
      <c r="D225" s="706"/>
      <c r="E225" s="370"/>
      <c r="F225" s="370"/>
      <c r="G225" s="370"/>
      <c r="H225" s="370"/>
      <c r="I225" s="352"/>
      <c r="J225" s="370"/>
      <c r="K225" s="370"/>
      <c r="L225" s="370"/>
      <c r="M225" s="386"/>
      <c r="N225" s="377"/>
    </row>
    <row r="226" spans="1:14" ht="15" customHeight="1">
      <c r="A226" s="703" t="s">
        <v>37</v>
      </c>
      <c r="B226" s="360" t="str">
        <f>Idiomas!$D$191</f>
        <v>Semifinalist</v>
      </c>
      <c r="C226" s="349" t="str">
        <f ca="1">WORLDCUP!AA138</f>
        <v>Germany</v>
      </c>
      <c r="D226" s="706"/>
      <c r="E226" s="370"/>
      <c r="F226" s="370"/>
      <c r="G226" s="370"/>
      <c r="H226" s="370"/>
      <c r="I226" s="352"/>
      <c r="J226" s="370"/>
      <c r="K226" s="370"/>
      <c r="L226" s="370"/>
      <c r="M226" s="386"/>
      <c r="N226" s="377"/>
    </row>
    <row r="227" spans="1:14" ht="15" customHeight="1">
      <c r="A227" s="703"/>
      <c r="B227" s="360" t="str">
        <f>Idiomas!$D$191</f>
        <v>Semifinalist</v>
      </c>
      <c r="C227" s="349" t="str">
        <f ca="1">WORLDCUP!AA139</f>
        <v>England</v>
      </c>
      <c r="D227" s="706"/>
      <c r="E227" s="370"/>
      <c r="F227" s="370"/>
      <c r="G227" s="370"/>
      <c r="H227" s="370"/>
      <c r="I227" s="352"/>
      <c r="J227" s="370"/>
      <c r="K227" s="370"/>
      <c r="L227" s="370"/>
      <c r="M227" s="386"/>
      <c r="N227" s="377"/>
    </row>
    <row r="228" spans="1:14" ht="15" customHeight="1">
      <c r="A228" s="703"/>
      <c r="B228" s="360" t="str">
        <f>Idiomas!$D$191</f>
        <v>Semifinalist</v>
      </c>
      <c r="C228" s="349" t="str">
        <f ca="1">WORLDCUP!AF138</f>
        <v>Spain</v>
      </c>
      <c r="D228" s="706"/>
      <c r="E228" s="370"/>
      <c r="F228" s="370"/>
      <c r="G228" s="370"/>
      <c r="H228" s="370"/>
      <c r="I228" s="352"/>
      <c r="J228" s="370"/>
      <c r="K228" s="370"/>
      <c r="L228" s="370"/>
      <c r="M228" s="386"/>
      <c r="N228" s="377"/>
    </row>
    <row r="229" spans="1:14" ht="15" customHeight="1">
      <c r="A229" s="703"/>
      <c r="B229" s="360" t="str">
        <f>Idiomas!$D$191</f>
        <v>Semifinalist</v>
      </c>
      <c r="C229" s="349" t="str">
        <f ca="1">WORLDCUP!AF139</f>
        <v>Argentina</v>
      </c>
      <c r="D229" s="706"/>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95"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710" t="s">
        <v>37</v>
      </c>
      <c r="B232" s="360" t="str">
        <f ca="1">CONCATENATE(WORLDCUP!AA138,"-",WORLDCUP!AF138)</f>
        <v>Germany-Spain</v>
      </c>
      <c r="C232" s="351" t="str">
        <f ca="1">CONCATENATE(WORLDCUP!AA138,"-",WORLDCUP!AF138,"·",IF(WORLDCUP!AC138&gt;WORLDCUP!AD138,1,IF(WORLDCUP!AC138&lt;WORLDCUP!AD138,2,IF(AND(WORLDCUP!AC138=WORLDCUP!AD138,WORLDCUP!AC138&lt;&gt;"",WORLDCUP!AD138&lt;&gt;""),"X",0))),"|",WORLDCUP!AC138,"-",WORLDCUP!AD138)</f>
        <v>Germany-Spain·2|0-2</v>
      </c>
      <c r="D232" s="686" t="s">
        <v>37</v>
      </c>
      <c r="E232" s="685" t="str">
        <f>Idiomas!D118</f>
        <v>·For the round of Semi-Finals matches, copy from C232 to C241 and paste in the administrator template in "Paste Values Semifinals"</v>
      </c>
      <c r="F232" s="685"/>
      <c r="G232" s="685"/>
      <c r="H232" s="685"/>
      <c r="I232" s="352"/>
      <c r="J232" s="370"/>
      <c r="K232" s="370"/>
      <c r="L232" s="370"/>
      <c r="M232" s="386"/>
      <c r="N232" s="377"/>
    </row>
    <row r="233" spans="1:14" ht="15" customHeight="1">
      <c r="A233" s="710"/>
      <c r="B233" s="360" t="str">
        <f ca="1">CONCATENATE(WORLDCUP!AA139,"-",WORLDCUP!AF139)</f>
        <v>England-Argentina</v>
      </c>
      <c r="C233" s="351" t="str">
        <f ca="1">CONCATENATE(WORLDCUP!AA139,"-",WORLDCUP!AF139,"·",IF(WORLDCUP!AC139&gt;WORLDCUP!AD139,1,IF(WORLDCUP!AC139&lt;WORLDCUP!AD139,2,IF(AND(WORLDCUP!AC139=WORLDCUP!AD139,WORLDCUP!AC139&lt;&gt;"",WORLDCUP!AD139&lt;&gt;""),"X",0))),"|",WORLDCUP!AC139,"-",WORLDCUP!AD139)</f>
        <v>England-Argentina·2|0-1</v>
      </c>
      <c r="D233" s="686"/>
      <c r="E233" s="685"/>
      <c r="F233" s="685"/>
      <c r="G233" s="685"/>
      <c r="H233" s="685"/>
      <c r="I233" s="352"/>
      <c r="J233" s="370"/>
      <c r="K233" s="370"/>
      <c r="L233" s="370"/>
      <c r="M233" s="386"/>
      <c r="N233" s="377"/>
    </row>
    <row r="234" spans="1:14" ht="15" customHeight="1">
      <c r="A234" s="353"/>
      <c r="B234" s="353"/>
      <c r="C234" s="350"/>
      <c r="D234" s="686"/>
      <c r="E234" s="685"/>
      <c r="F234" s="685"/>
      <c r="G234" s="685"/>
      <c r="H234" s="685"/>
      <c r="I234" s="352"/>
      <c r="J234" s="370"/>
      <c r="K234" s="370"/>
      <c r="L234" s="370"/>
      <c r="M234" s="386"/>
      <c r="N234" s="377"/>
    </row>
    <row r="235" spans="1:14" ht="18.75">
      <c r="A235" s="353"/>
      <c r="B235" s="358" t="str">
        <f>Idiomas!D135</f>
        <v>QUALIFIED FOR 3rd-4th PLACE</v>
      </c>
      <c r="C235" s="350"/>
      <c r="D235" s="686"/>
      <c r="E235" s="685"/>
      <c r="F235" s="685"/>
      <c r="G235" s="685"/>
      <c r="H235" s="685"/>
      <c r="I235" s="352"/>
      <c r="J235" s="370"/>
      <c r="K235" s="370"/>
      <c r="L235" s="370"/>
      <c r="M235" s="386"/>
      <c r="N235" s="377"/>
    </row>
    <row r="236" spans="1:14" ht="15" customHeight="1">
      <c r="A236" s="710" t="s">
        <v>503</v>
      </c>
      <c r="B236" s="360" t="str">
        <f>Idiomas!D192</f>
        <v>3rd-4th place</v>
      </c>
      <c r="C236" s="349" t="str">
        <f ca="1">WORLDCUP!AA143</f>
        <v>Germany</v>
      </c>
      <c r="D236" s="686"/>
      <c r="E236" s="374"/>
      <c r="F236" s="374"/>
      <c r="G236" s="374"/>
      <c r="H236" s="374"/>
      <c r="I236" s="352"/>
      <c r="J236" s="370"/>
      <c r="K236" s="370"/>
      <c r="L236" s="370"/>
      <c r="M236" s="386"/>
      <c r="N236" s="377"/>
    </row>
    <row r="237" spans="1:14" ht="15" customHeight="1">
      <c r="A237" s="710"/>
      <c r="B237" s="360" t="str">
        <f>Idiomas!D192</f>
        <v>3rd-4th place</v>
      </c>
      <c r="C237" s="349" t="str">
        <f ca="1">WORLDCUP!AF143</f>
        <v>England</v>
      </c>
      <c r="D237" s="686"/>
      <c r="E237" s="374"/>
      <c r="F237" s="374"/>
      <c r="G237" s="374"/>
      <c r="H237" s="374"/>
      <c r="I237" s="352"/>
      <c r="J237" s="370"/>
      <c r="K237" s="370"/>
      <c r="L237" s="370"/>
      <c r="M237" s="386"/>
      <c r="N237" s="377"/>
    </row>
    <row r="238" spans="1:14" ht="15" customHeight="1">
      <c r="A238" s="353"/>
      <c r="B238" s="353"/>
      <c r="C238" s="350"/>
      <c r="D238" s="686"/>
      <c r="E238" s="374"/>
      <c r="F238" s="374"/>
      <c r="G238" s="374"/>
      <c r="H238" s="374"/>
      <c r="I238" s="352"/>
      <c r="J238" s="370"/>
      <c r="K238" s="370"/>
      <c r="L238" s="370"/>
      <c r="M238" s="386"/>
      <c r="N238" s="377"/>
    </row>
    <row r="239" spans="1:14" ht="18.95" customHeight="1">
      <c r="A239" s="353"/>
      <c r="B239" s="358" t="str">
        <f>Idiomas!D136</f>
        <v>QUALIFIED FOR THE FINAL</v>
      </c>
      <c r="C239" s="350"/>
      <c r="D239" s="686"/>
      <c r="E239" s="374"/>
      <c r="F239" s="374"/>
      <c r="G239" s="374"/>
      <c r="H239" s="374"/>
      <c r="I239" s="352"/>
      <c r="J239" s="370"/>
      <c r="K239" s="370"/>
      <c r="L239" s="370"/>
      <c r="M239" s="386"/>
      <c r="N239" s="377"/>
    </row>
    <row r="240" spans="1:14" ht="15" customHeight="1">
      <c r="A240" s="710" t="s">
        <v>4</v>
      </c>
      <c r="B240" s="360" t="str">
        <f>Idiomas!D193</f>
        <v>Finalist</v>
      </c>
      <c r="C240" s="349" t="str">
        <f ca="1">WORLDCUP!AA147</f>
        <v>Spain</v>
      </c>
      <c r="D240" s="686"/>
      <c r="E240" s="370"/>
      <c r="F240" s="370"/>
      <c r="G240" s="370"/>
      <c r="H240" s="370"/>
      <c r="I240" s="352"/>
      <c r="J240" s="370"/>
      <c r="K240" s="370"/>
      <c r="L240" s="370"/>
      <c r="M240" s="386"/>
      <c r="N240" s="377"/>
    </row>
    <row r="241" spans="1:14" ht="15" customHeight="1">
      <c r="A241" s="710"/>
      <c r="B241" s="360" t="str">
        <f>B240</f>
        <v>Finalist</v>
      </c>
      <c r="C241" s="349" t="str">
        <f ca="1">WORLDCUP!AF147</f>
        <v>Argentina</v>
      </c>
      <c r="D241" s="686"/>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75">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 ca="1">CONCATENATE(WORLDCUP!AA143,"-",WORLDCUP!AF143)</f>
        <v>Germany-England</v>
      </c>
      <c r="C244" s="349" t="str">
        <f ca="1">CONCATENATE(WORLDCUP!AA143,"-",WORLDCUP!AF143,"·",IF(WORLDCUP!AC143&gt;WORLDCUP!AD143,1,IF(WORLDCUP!AC143&lt;WORLDCUP!AD143,2,IF(AND(WORLDCUP!AC143=WORLDCUP!AD143,WORLDCUP!AC143&lt;&gt;"",WORLDCUP!AD143&lt;&gt;""),"X",0))),"|",WORLDCUP!AC143,"-",WORLDCUP!AD143)</f>
        <v>Germany-England·2|1-2</v>
      </c>
      <c r="D244" s="711" t="s">
        <v>583</v>
      </c>
      <c r="E244" s="709" t="str">
        <f>Idiomas!D119</f>
        <v>·For the Final and 3-4 place matches, copy from C244 to C252 and paste in the administrator template in "Paste Values Final"</v>
      </c>
      <c r="F244" s="709"/>
      <c r="G244" s="709"/>
      <c r="H244" s="709"/>
      <c r="I244" s="381"/>
      <c r="J244" s="370"/>
      <c r="K244" s="370"/>
      <c r="L244" s="370"/>
      <c r="M244" s="386"/>
      <c r="N244" s="377"/>
    </row>
    <row r="245" spans="1:14" ht="15" customHeight="1">
      <c r="A245" s="353"/>
      <c r="B245" s="353"/>
      <c r="C245" s="350"/>
      <c r="D245" s="711"/>
      <c r="E245" s="709"/>
      <c r="F245" s="709"/>
      <c r="G245" s="709"/>
      <c r="H245" s="709"/>
      <c r="I245" s="381"/>
      <c r="J245" s="370"/>
      <c r="K245" s="370"/>
      <c r="L245" s="370"/>
      <c r="M245" s="386"/>
      <c r="N245" s="377"/>
    </row>
    <row r="246" spans="1:14" ht="21" customHeight="1">
      <c r="A246" s="353"/>
      <c r="B246" s="358" t="str">
        <f>Idiomas!D138</f>
        <v>FINAL</v>
      </c>
      <c r="C246" s="350"/>
      <c r="D246" s="711"/>
      <c r="E246" s="709"/>
      <c r="F246" s="709"/>
      <c r="G246" s="709"/>
      <c r="H246" s="709"/>
      <c r="I246" s="381"/>
      <c r="J246" s="370"/>
      <c r="K246" s="370"/>
      <c r="L246" s="370"/>
      <c r="M246" s="386"/>
      <c r="N246" s="377"/>
    </row>
    <row r="247" spans="1:14" ht="15" customHeight="1">
      <c r="A247" s="362" t="s">
        <v>4</v>
      </c>
      <c r="B247" s="360" t="str">
        <f ca="1">CONCATENATE(WORLDCUP!AA147,"-",WORLDCUP!AF147)</f>
        <v>Spain-Argentina</v>
      </c>
      <c r="C247" s="351" t="str">
        <f ca="1">CONCATENATE(WORLDCUP!AA147,"-",WORLDCUP!AF147,"·",IF(WORLDCUP!AC147&gt;WORLDCUP!AD147,1,IF(WORLDCUP!AC147&lt;WORLDCUP!AD147,2,IF(AND(WORLDCUP!AC147=WORLDCUP!AD147,WORLDCUP!AC147&lt;&gt;"",WORLDCUP!AD147&lt;&gt;""),"X",0))),"|",WORLDCUP!AC147,"-",WORLDCUP!AD147)</f>
        <v>Spain-Argentina·1|2-1</v>
      </c>
      <c r="D247" s="711"/>
      <c r="E247" s="376"/>
      <c r="F247" s="376"/>
      <c r="G247" s="376"/>
      <c r="H247" s="376"/>
      <c r="I247" s="381"/>
      <c r="J247" s="370"/>
      <c r="K247" s="370"/>
      <c r="L247" s="370"/>
      <c r="M247" s="386"/>
      <c r="N247" s="377"/>
    </row>
    <row r="248" spans="1:14" ht="15" customHeight="1">
      <c r="A248" s="353"/>
      <c r="B248" s="353"/>
      <c r="C248" s="350"/>
      <c r="D248" s="711"/>
      <c r="E248" s="374"/>
      <c r="F248" s="374"/>
      <c r="G248" s="374"/>
      <c r="H248" s="374"/>
      <c r="I248" s="381"/>
      <c r="J248" s="370"/>
      <c r="K248" s="370"/>
      <c r="L248" s="370"/>
      <c r="M248" s="386"/>
      <c r="N248" s="377"/>
    </row>
    <row r="249" spans="1:14" ht="18.95" customHeight="1">
      <c r="A249" s="353"/>
      <c r="B249" s="358" t="str">
        <f>Idiomas!D139</f>
        <v>HONOR BOX</v>
      </c>
      <c r="C249" s="350"/>
      <c r="D249" s="711"/>
      <c r="E249" s="374"/>
      <c r="F249" s="374"/>
      <c r="G249" s="374"/>
      <c r="H249" s="374"/>
      <c r="I249" s="381"/>
      <c r="J249" s="370"/>
      <c r="K249" s="370"/>
      <c r="L249" s="370"/>
      <c r="M249" s="386"/>
      <c r="N249" s="377"/>
    </row>
    <row r="250" spans="1:14" ht="15" customHeight="1">
      <c r="A250" s="363"/>
      <c r="B250" s="360" t="str">
        <f>WORLDCUP!W150</f>
        <v>🥇Winner</v>
      </c>
      <c r="C250" s="349" t="str">
        <f ca="1">WORLDCUP!AA150</f>
        <v>Spain</v>
      </c>
      <c r="D250" s="711"/>
      <c r="E250" s="374"/>
      <c r="F250" s="374"/>
      <c r="G250" s="374"/>
      <c r="H250" s="374"/>
      <c r="I250" s="381"/>
      <c r="J250" s="370"/>
      <c r="K250" s="370"/>
      <c r="L250" s="370"/>
      <c r="M250" s="386"/>
      <c r="N250" s="377"/>
    </row>
    <row r="251" spans="1:14" ht="15" customHeight="1">
      <c r="A251" s="364"/>
      <c r="B251" s="360" t="str">
        <f>WORLDCUP!W151</f>
        <v>🥈Runner-up</v>
      </c>
      <c r="C251" s="349" t="str">
        <f ca="1">WORLDCUP!AA151</f>
        <v>Argentina</v>
      </c>
      <c r="D251" s="711"/>
      <c r="E251" s="374"/>
      <c r="F251" s="374"/>
      <c r="G251" s="374"/>
      <c r="H251" s="374"/>
      <c r="I251" s="390"/>
      <c r="J251" s="383"/>
      <c r="K251" s="372"/>
      <c r="L251" s="372"/>
      <c r="M251" s="386"/>
      <c r="N251" s="377"/>
    </row>
    <row r="252" spans="1:14" ht="15" customHeight="1">
      <c r="A252" s="364"/>
      <c r="B252" s="360" t="str">
        <f>WORLDCUP!W152</f>
        <v>🥉3rd place</v>
      </c>
      <c r="C252" s="349" t="str">
        <f ca="1">WORLDCUP!AA152</f>
        <v>England</v>
      </c>
      <c r="D252" s="711"/>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Torres</v>
      </c>
      <c r="D253" s="371"/>
      <c r="E253" s="708" t="str">
        <f>Idiomas!D120</f>
        <v>·At the beginning of the competition, if it is done in phases, copy from C253 to C258 and paste it at the end of the player in the administrator file.</v>
      </c>
      <c r="F253" s="708"/>
      <c r="G253" s="708"/>
      <c r="H253" s="708"/>
      <c r="I253" s="392"/>
      <c r="J253" s="392"/>
      <c r="K253" s="392"/>
      <c r="L253" s="393"/>
      <c r="M253" s="393"/>
      <c r="N253" s="377"/>
    </row>
    <row r="254" spans="1:14" ht="15" customHeight="1">
      <c r="A254" s="366"/>
      <c r="B254" s="360" t="str">
        <f>WORLDCUP!W155</f>
        <v>Silver Boot  (2nd Top Scorer)</v>
      </c>
      <c r="C254" s="349" t="str">
        <f>WORLDCUP!AA155</f>
        <v>Martinez</v>
      </c>
      <c r="D254" s="371"/>
      <c r="E254" s="708"/>
      <c r="F254" s="708"/>
      <c r="G254" s="708"/>
      <c r="H254" s="708"/>
      <c r="I254" s="392"/>
      <c r="J254" s="392"/>
      <c r="K254" s="392"/>
      <c r="L254" s="393"/>
      <c r="M254" s="393"/>
      <c r="N254" s="377"/>
    </row>
    <row r="255" spans="1:14" ht="15" customHeight="1">
      <c r="A255" s="366"/>
      <c r="B255" s="360" t="str">
        <f>WORLDCUP!W156</f>
        <v>Bronze Boot (3rd Top Scorer)</v>
      </c>
      <c r="C255" s="349" t="str">
        <f>WORLDCUP!AA156</f>
        <v>Kane</v>
      </c>
      <c r="D255" s="371"/>
      <c r="E255" s="708"/>
      <c r="F255" s="708"/>
      <c r="G255" s="708"/>
      <c r="H255" s="708"/>
      <c r="I255" s="392"/>
      <c r="J255" s="392"/>
      <c r="K255" s="392"/>
      <c r="L255" s="393"/>
      <c r="M255" s="393"/>
      <c r="N255" s="377"/>
    </row>
    <row r="256" spans="1:14" ht="15" customHeight="1">
      <c r="A256" s="363"/>
      <c r="B256" s="360" t="str">
        <f>WORLDCUP!W158</f>
        <v>Golden Ball (Best Player)</v>
      </c>
      <c r="C256" s="349" t="str">
        <f>WORLDCUP!AA158</f>
        <v>Yamal</v>
      </c>
      <c r="D256" s="371"/>
      <c r="E256" s="708"/>
      <c r="F256" s="708"/>
      <c r="G256" s="708"/>
      <c r="H256" s="708"/>
      <c r="I256" s="392"/>
      <c r="J256" s="392"/>
      <c r="K256" s="392"/>
      <c r="L256" s="393"/>
      <c r="M256" s="393"/>
      <c r="N256" s="377"/>
    </row>
    <row r="257" spans="1:14" ht="15" customHeight="1">
      <c r="A257" s="364"/>
      <c r="B257" s="360" t="str">
        <f>WORLDCUP!W159</f>
        <v>Silver Ball (2nd Best Player)</v>
      </c>
      <c r="C257" s="349" t="str">
        <f>WORLDCUP!AA159</f>
        <v>Martinez</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Bellingham</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53:H256"/>
    <mergeCell ref="E220:H223"/>
    <mergeCell ref="E244:H246"/>
    <mergeCell ref="A236:A237"/>
    <mergeCell ref="E232:H235"/>
    <mergeCell ref="D244:D252"/>
    <mergeCell ref="A240:A241"/>
    <mergeCell ref="A232:A233"/>
    <mergeCell ref="A200:A207"/>
    <mergeCell ref="A210:A217"/>
    <mergeCell ref="D200:D217"/>
    <mergeCell ref="A220:A223"/>
    <mergeCell ref="A226:A229"/>
    <mergeCell ref="D220:D229"/>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D6:D29"/>
    <mergeCell ref="D30:D53"/>
    <mergeCell ref="A104:A107"/>
    <mergeCell ref="E1:N2"/>
    <mergeCell ref="E6:H9"/>
    <mergeCell ref="E30:H33"/>
    <mergeCell ref="E54:H57"/>
    <mergeCell ref="E4:M4"/>
    <mergeCell ref="E3:N3"/>
    <mergeCell ref="E5:I5"/>
    <mergeCell ref="E200:H203"/>
    <mergeCell ref="D232:D241"/>
    <mergeCell ref="E162:L162"/>
    <mergeCell ref="E163:L163"/>
    <mergeCell ref="E164:H167"/>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selection activeCell="D3" sqref="D3"/>
      <extLst>
        <ext xmlns:xlsdti="http://schemas.microsoft.com/office/spreadsheetml/2023/showDataTypeIcons" uri="{77bfe23e-c014-4d31-8a63-9c772dbf06b6}">
          <xlsdti:showDataTypeIcons visible="0"/>
        </ext>
      </extLst>
    </sheetView>
  </sheetViews>
  <sheetFormatPr defaultColWidth="0" defaultRowHeight="15"/>
  <cols>
    <col min="1" max="1" width="3.28515625" style="186" customWidth="1"/>
    <col min="2" max="2" width="2.7109375" style="9" customWidth="1"/>
    <col min="3" max="3" width="5.7109375" style="3" bestFit="1" customWidth="1"/>
    <col min="4" max="5" width="3.28515625" style="3" customWidth="1"/>
    <col min="6" max="6" width="6.140625" style="3" customWidth="1"/>
    <col min="7" max="7" width="2.42578125" style="3" bestFit="1" customWidth="1"/>
    <col min="8" max="9" width="3.85546875" style="3" customWidth="1"/>
    <col min="10" max="10" width="4.42578125" style="3" customWidth="1"/>
    <col min="11" max="11" width="5.28515625" style="3" customWidth="1"/>
    <col min="12" max="12" width="3.28515625" style="3" hidden="1" customWidth="1"/>
    <col min="13" max="13" width="1.7109375" style="186" customWidth="1"/>
    <col min="14" max="14" width="2.7109375" style="9" customWidth="1"/>
    <col min="15" max="15" width="4.28515625" style="3" bestFit="1" customWidth="1"/>
    <col min="16" max="17" width="3.28515625" style="3" customWidth="1"/>
    <col min="18" max="18" width="5.140625" style="3" bestFit="1" customWidth="1"/>
    <col min="19" max="19" width="2.42578125" style="3" bestFit="1" customWidth="1"/>
    <col min="20" max="20" width="4.28515625" style="3" bestFit="1" customWidth="1"/>
    <col min="21" max="22" width="3.7109375" style="3" customWidth="1"/>
    <col min="23" max="23" width="4.85546875" style="3" customWidth="1"/>
    <col min="24" max="24" width="4.28515625" style="186" hidden="1" customWidth="1"/>
    <col min="25" max="25" width="2.85546875" style="9" customWidth="1"/>
    <col min="26" max="26" width="7.42578125" style="9" bestFit="1" customWidth="1"/>
    <col min="27" max="27" width="9.85546875" style="3" customWidth="1"/>
    <col min="28" max="29" width="4.28515625" style="3" customWidth="1"/>
    <col min="30" max="30" width="2.85546875" style="9" customWidth="1"/>
    <col min="31" max="31" width="9.85546875" style="3" customWidth="1"/>
    <col min="32" max="33" width="4.28515625" style="3" customWidth="1"/>
    <col min="34" max="34" width="2.85546875" style="9" customWidth="1"/>
    <col min="35" max="35" width="9.85546875" style="3" customWidth="1"/>
    <col min="36" max="37" width="4.28515625" style="3" customWidth="1"/>
    <col min="38" max="38" width="2.85546875" style="9" customWidth="1"/>
    <col min="39" max="39" width="9.85546875" style="3" customWidth="1"/>
    <col min="40" max="41" width="4.28515625" style="3" customWidth="1"/>
    <col min="42" max="42" width="2.85546875" style="9" customWidth="1"/>
    <col min="43" max="43" width="9.85546875" style="3" customWidth="1"/>
    <col min="44" max="45" width="4.28515625" style="3" customWidth="1"/>
    <col min="46" max="46" width="2.85546875" style="9" customWidth="1"/>
    <col min="47" max="47" width="9.85546875" style="3" customWidth="1"/>
    <col min="48" max="49" width="4.28515625" style="3" customWidth="1"/>
    <col min="50" max="50" width="4" style="3" bestFit="1" customWidth="1"/>
    <col min="51" max="51" width="3.28515625" style="3" customWidth="1"/>
    <col min="52" max="54" width="7.85546875" style="3" customWidth="1"/>
    <col min="55" max="55" width="3.28515625" style="3" customWidth="1"/>
    <col min="56" max="58" width="2.42578125" style="3" bestFit="1" customWidth="1"/>
    <col min="59" max="59" width="20.85546875" style="3" customWidth="1"/>
    <col min="60" max="67" width="4.85546875" style="3" customWidth="1"/>
    <col min="68" max="69" width="10.85546875" style="3" customWidth="1"/>
    <col min="70" max="16384" width="10.85546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499999999999993"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75" thickBot="1">
      <c r="A3" s="181">
        <v>1</v>
      </c>
      <c r="B3" s="416" t="s">
        <v>0</v>
      </c>
      <c r="C3" s="417" t="str">
        <f ca="1">+MID(INDEX(WORLDCUP!$AA$4:$AA$147,MATCH(A3,WORLDCUP!$AH$4:$AH$147,0)),1,3)</f>
        <v>Mex</v>
      </c>
      <c r="D3" s="418">
        <f>IF(ISBLANK(INDEX(WORLDCUP!$AC$4:$AC$147,MATCH(A3,WORLDCUP!$AH$4:$AH$147,0))),"",INDEX(WORLDCUP!$AC$4:$AC$147,MATCH(A3,WORLDCUP!$AH$4:$AH$147,0)))</f>
        <v>2</v>
      </c>
      <c r="E3" s="418">
        <f>IF(ISBLANK(INDEX(WORLDCUP!$AD$4:$AD$147,MATCH(A3,WORLDCUP!$AH$4:$AH$147,0))),"",INDEX(WORLDCUP!$AD$4:$AD$147,MATCH(A3,WORLDCUP!$AH$4:$AH$147,0)))</f>
        <v>1</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f>IF(ISBLANK(INDEX(WORLDCUP!$AC$4:$AC$147,MATCH(M3,WORLDCUP!$AH$4:$AH$147,0))),"",INDEX(WORLDCUP!$AC$4:$AC$147,MATCH(M3,WORLDCUP!$AH$4:$AH$147,0)))</f>
        <v>2</v>
      </c>
      <c r="Q3" s="418">
        <f>IF(ISBLANK(INDEX(WORLDCUP!$AD$4:$AD$147,MATCH(M3,WORLDCUP!$AH$4:$AH$147,0))),"",INDEX(WORLDCUP!$AD$4:$AD$147,MATCH(M3,WORLDCUP!$AH$4:$AH$147,0)))</f>
        <v>1</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Ger</v>
      </c>
      <c r="AB3" s="427">
        <f>+IF(ISBLANK(INDEX(WORLDCUP!$AC$101:$AC$147,MATCH(Y3,WORLDCUP!$Z$101:$Z$147,0))),"",INDEX(WORLDCUP!$AC$101:$AC$147,MATCH(Y3,WORLDCUP!$Z$101:$Z$147,0)))</f>
        <v>2</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75" thickBot="1">
      <c r="A4" s="181">
        <v>2</v>
      </c>
      <c r="B4" s="443"/>
      <c r="C4" s="444" t="str">
        <f ca="1">+MID(INDEX(WORLDCUP!$AA$4:$AA$147,MATCH(A4,WORLDCUP!$AH$4:$AH$147,0)),1,3)</f>
        <v>Sou</v>
      </c>
      <c r="D4" s="445">
        <f>IF(ISBLANK(INDEX(WORLDCUP!$AC$4:$AC$147,MATCH(A4,WORLDCUP!$AH$4:$AH$147,0))),"",INDEX(WORLDCUP!$AC$4:$AC$147,MATCH(A4,WORLDCUP!$AH$4:$AH$147,0)))</f>
        <v>1</v>
      </c>
      <c r="E4" s="445">
        <f>IF(ISBLANK(INDEX(WORLDCUP!$AD$4:$AD$147,MATCH(A4,WORLDCUP!$AH$4:$AH$147,0))),"",INDEX(WORLDCUP!$AD$4:$AD$147,MATCH(A4,WORLDCUP!$AH$4:$AH$147,0)))</f>
        <v>1</v>
      </c>
      <c r="F4" s="446" t="str">
        <f ca="1">+MID(INDEX(WORLDCUP!$AF$4:$AF$147,MATCH(A4,WORLDCUP!$AH$4:$AH$147,0)),1,3)</f>
        <v>Cze</v>
      </c>
      <c r="G4" s="447">
        <v>1</v>
      </c>
      <c r="H4" s="448" t="str">
        <f ca="1">+MID(INDEX(WORLDCUP!$AL$6:$AL$97,MATCH(L4,WORLDCUP!$AI$6:$AI$97,0)),1,3)</f>
        <v>Mex</v>
      </c>
      <c r="I4" s="449">
        <f ca="1">+INDEX(WORLDCUP!$AM$6:$AM$97,MATCH(L4,WORLDCUP!$AI$6:$AI$97,0))</f>
        <v>9</v>
      </c>
      <c r="J4" s="450">
        <f ca="1">+INDEX(WORLDCUP!$AT$6:$AT$97,MATCH(L4,WORLDCUP!$AI$6:$AI$97,0))</f>
        <v>5</v>
      </c>
      <c r="K4" s="451" t="str">
        <f ca="1">+INDEX(WORLDCUP!$AR$6:$AR$97,MATCH(L4,WORLDCUP!$AI$6:$AI$97,0))&amp;"-"&amp;INDEX(WORLDCUP!$AS$6:$AS$97,MATCH(L4,WORLDCUP!$AI$6:$AI$97,0))</f>
        <v>7-2</v>
      </c>
      <c r="L4" s="181" t="s">
        <v>657</v>
      </c>
      <c r="M4" s="181">
        <v>15</v>
      </c>
      <c r="N4" s="452"/>
      <c r="O4" s="444" t="str">
        <f ca="1">+MID(INDEX(WORLDCUP!$AA$4:$AA$147,MATCH(M4,WORLDCUP!$AH$4:$AH$147,0)),1,3)</f>
        <v>Ira</v>
      </c>
      <c r="P4" s="445">
        <f>IF(ISBLANK(INDEX(WORLDCUP!$AC$4:$AC$147,MATCH(M4,WORLDCUP!$AH$4:$AH$147,0))),"",INDEX(WORLDCUP!$AC$4:$AC$147,MATCH(M4,WORLDCUP!$AH$4:$AH$147,0)))</f>
        <v>2</v>
      </c>
      <c r="Q4" s="445">
        <f>IF(ISBLANK(INDEX(WORLDCUP!$AD$4:$AD$147,MATCH(M4,WORLDCUP!$AH$4:$AH$147,0))),"",INDEX(WORLDCUP!$AD$4:$AD$147,MATCH(M4,WORLDCUP!$AH$4:$AH$147,0)))</f>
        <v>0</v>
      </c>
      <c r="R4" s="446" t="str">
        <f ca="1">+MID(INDEX(WORLDCUP!$AF$4:$AF$147,MATCH(M4,WORLDCUP!$AH$4:$AH$147,0)),1,3)</f>
        <v>New</v>
      </c>
      <c r="S4" s="447">
        <v>1</v>
      </c>
      <c r="T4" s="448" t="str">
        <f ca="1">+MID(INDEX(WORLDCUP!$AL$6:$AL$97,MATCH(X4,WORLDCUP!$AI$6:$AI$97,0)),1,3)</f>
        <v>Bel</v>
      </c>
      <c r="U4" s="449">
        <f ca="1">+INDEX(WORLDCUP!$AM$6:$AM$97,MATCH(X4,WORLDCUP!$AI$6:$AI$97,0))</f>
        <v>9</v>
      </c>
      <c r="V4" s="450">
        <f ca="1">+INDEX(WORLDCUP!$AT$6:$AT$97,MATCH(X4,WORLDCUP!$AI$6:$AI$97,0))</f>
        <v>5</v>
      </c>
      <c r="W4" s="451" t="str">
        <f ca="1">+INDEX(WORLDCUP!$AR$6:$AR$97,MATCH(X4,WORLDCUP!$AI$6:$AI$97,0))&amp;"-"&amp;INDEX(WORLDCUP!$AS$6:$AS$97,MATCH(X4,WORLDCUP!$AI$6:$AI$97,0))</f>
        <v>7-2</v>
      </c>
      <c r="X4" s="181" t="s">
        <v>679</v>
      </c>
      <c r="Y4" s="181">
        <v>74</v>
      </c>
      <c r="Z4" s="425" t="s">
        <v>734</v>
      </c>
      <c r="AA4" s="426" t="str">
        <f ca="1">+MID(INDEX(WORLDCUP!$AF$101:$AF$147,MATCH(Y4,WORLDCUP!$Z$101:$Z$147,0)),1,IF(WORLDCUP!$H$113&lt;144,6,3))</f>
        <v>Uni</v>
      </c>
      <c r="AB4" s="453">
        <f>+IF(ISBLANK(INDEX(WORLDCUP!$AD$101:$AD$147,MATCH(Y4,WORLDCUP!$Z$101:$Z$147,0))),"",INDEX(WORLDCUP!$AD$101:$AD$147,MATCH(Y4,WORLDCUP!$Z$101:$Z$147,0)))</f>
        <v>0</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2</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1</v>
      </c>
      <c r="BI4" s="463">
        <f ca="1">COUNTIF(Pool!$C$130:$C$161,Fixture!BG4)-BJ4-BK4-BL4-BM4-BN4-BO4</f>
        <v>0</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3</v>
      </c>
      <c r="E5" s="445">
        <f>IF(ISBLANK(INDEX(WORLDCUP!$AD$4:$AD$147,MATCH(A5,WORLDCUP!$AH$4:$AH$147,0))),"",INDEX(WORLDCUP!$AD$4:$AD$147,MATCH(A5,WORLDCUP!$AH$4:$AH$147,0)))</f>
        <v>1</v>
      </c>
      <c r="F5" s="446" t="str">
        <f ca="1">+MID(INDEX(WORLDCUP!$AF$4:$AF$147,MATCH(A5,WORLDCUP!$AH$4:$AH$147,0)),1,3)</f>
        <v>Sou</v>
      </c>
      <c r="G5" s="467">
        <v>2</v>
      </c>
      <c r="H5" s="468" t="str">
        <f ca="1">+MID(INDEX(WORLDCUP!$AL$6:$AL$97,MATCH(L5,WORLDCUP!$AI$6:$AI$97,0)),1,3)</f>
        <v>Cze</v>
      </c>
      <c r="I5" s="38">
        <f ca="1">+INDEX(WORLDCUP!$AM$6:$AM$97,MATCH(L5,WORLDCUP!$AI$6:$AI$97,0))</f>
        <v>4</v>
      </c>
      <c r="J5" s="39">
        <f ca="1">+INDEX(WORLDCUP!$AT$6:$AT$97,MATCH(L5,WORLDCUP!$AI$6:$AI$97,0))</f>
        <v>1</v>
      </c>
      <c r="K5" s="43" t="str">
        <f ca="1">+INDEX(WORLDCUP!$AR$6:$AR$97,MATCH(L5,WORLDCUP!$AI$6:$AI$97,0))&amp;"-"&amp;INDEX(WORLDCUP!$AS$6:$AS$97,MATCH(L5,WORLDCUP!$AI$6:$AI$97,0))</f>
        <v>5-4</v>
      </c>
      <c r="L5" s="181" t="s">
        <v>658</v>
      </c>
      <c r="M5" s="181">
        <v>39</v>
      </c>
      <c r="N5" s="452"/>
      <c r="O5" s="444" t="str">
        <f ca="1">+MID(INDEX(WORLDCUP!$AA$4:$AA$147,MATCH(M5,WORLDCUP!$AH$4:$AH$147,0)),1,3)</f>
        <v>Bel</v>
      </c>
      <c r="P5" s="445">
        <f>IF(ISBLANK(INDEX(WORLDCUP!$AC$4:$AC$147,MATCH(M5,WORLDCUP!$AH$4:$AH$147,0))),"",INDEX(WORLDCUP!$AC$4:$AC$147,MATCH(M5,WORLDCUP!$AH$4:$AH$147,0)))</f>
        <v>2</v>
      </c>
      <c r="Q5" s="445">
        <f>IF(ISBLANK(INDEX(WORLDCUP!$AD$4:$AD$147,MATCH(M5,WORLDCUP!$AH$4:$AH$147,0))),"",INDEX(WORLDCUP!$AD$4:$AD$147,MATCH(M5,WORLDCUP!$AH$4:$AH$147,0)))</f>
        <v>1</v>
      </c>
      <c r="R5" s="446" t="str">
        <f ca="1">+MID(INDEX(WORLDCUP!$AF$4:$AF$147,MATCH(M5,WORLDCUP!$AH$4:$AH$147,0)),1,3)</f>
        <v>Ira</v>
      </c>
      <c r="S5" s="467">
        <v>2</v>
      </c>
      <c r="T5" s="468" t="str">
        <f ca="1">+MID(INDEX(WORLDCUP!$AL$6:$AL$97,MATCH(X5,WORLDCUP!$AI$6:$AI$97,0)),1,3)</f>
        <v>Ira</v>
      </c>
      <c r="U5" s="38">
        <f ca="1">+INDEX(WORLDCUP!$AM$6:$AM$97,MATCH(X5,WORLDCUP!$AI$6:$AI$97,0))</f>
        <v>6</v>
      </c>
      <c r="V5" s="39">
        <f ca="1">+INDEX(WORLDCUP!$AT$6:$AT$97,MATCH(X5,WORLDCUP!$AI$6:$AI$97,0))</f>
        <v>2</v>
      </c>
      <c r="W5" s="43" t="str">
        <f ca="1">+INDEX(WORLDCUP!$AR$6:$AR$97,MATCH(X5,WORLDCUP!$AI$6:$AI$97,0))&amp;"-"&amp;INDEX(WORLDCUP!$AS$6:$AS$97,MATCH(X5,WORLDCUP!$AI$6:$AI$97,0))</f>
        <v>5-3</v>
      </c>
      <c r="X5" s="181" t="s">
        <v>680</v>
      </c>
      <c r="Y5" s="181"/>
      <c r="Z5" s="425"/>
      <c r="AA5" s="469"/>
      <c r="AB5" s="469"/>
      <c r="AC5" s="470"/>
      <c r="AD5" s="181">
        <v>89</v>
      </c>
      <c r="AE5" s="456" t="str">
        <f ca="1">+MID(INDEX(WORLDCUP!$AF$101:$AF$147,MATCH(AD5,WORLDCUP!$Z$101:$Z$147,0)),1,3)</f>
        <v>Swe</v>
      </c>
      <c r="AF5" s="457">
        <f>+IF(ISBLANK(INDEX(WORLDCUP!$AD$101:$AD$147,MATCH(AD5,WORLDCUP!$Z$101:$Z$147,0))),"",INDEX(WORLDCUP!$AD$101:$AD$147,MATCH(AD5,WORLDCUP!$Z$101:$Z$147,0)))</f>
        <v>0</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0</v>
      </c>
      <c r="BL5" s="465">
        <f ca="1">COUNTIF(Pool!$C$226:$C$229,Fixture!BG5)-BM5-BN5-BO5</f>
        <v>0</v>
      </c>
      <c r="BM5" s="463">
        <f ca="1">COUNTIF(Pool!$C$252,Fixture!BG5)</f>
        <v>0</v>
      </c>
      <c r="BN5" s="463">
        <f ca="1">COUNTIF(Pool!$C$251,Fixture!BG5)</f>
        <v>1</v>
      </c>
      <c r="BO5" s="466">
        <f ca="1">COUNTIF(Pool!$C$250,Fixture!BG5)</f>
        <v>0</v>
      </c>
    </row>
    <row r="6" spans="1:67" ht="15.75" thickBot="1">
      <c r="A6" s="181">
        <v>28</v>
      </c>
      <c r="B6" s="443"/>
      <c r="C6" s="444" t="str">
        <f ca="1">+MID(INDEX(WORLDCUP!$AA$4:$AA$147,MATCH(A6,WORLDCUP!$AH$4:$AH$147,0)),1,3)</f>
        <v>Mex</v>
      </c>
      <c r="D6" s="445">
        <f>IF(ISBLANK(INDEX(WORLDCUP!$AC$4:$AC$147,MATCH(A6,WORLDCUP!$AH$4:$AH$147,0))),"",INDEX(WORLDCUP!$AC$4:$AC$147,MATCH(A6,WORLDCUP!$AH$4:$AH$147,0)))</f>
        <v>3</v>
      </c>
      <c r="E6" s="445">
        <f>IF(ISBLANK(INDEX(WORLDCUP!$AD$4:$AD$147,MATCH(A6,WORLDCUP!$AH$4:$AH$147,0))),"",INDEX(WORLDCUP!$AD$4:$AD$147,MATCH(A6,WORLDCUP!$AH$4:$AH$147,0)))</f>
        <v>0</v>
      </c>
      <c r="F6" s="446" t="str">
        <f ca="1">+MID(INDEX(WORLDCUP!$AF$4:$AF$147,MATCH(A6,WORLDCUP!$AH$4:$AH$147,0)),1,3)</f>
        <v>Sou</v>
      </c>
      <c r="G6" s="467">
        <v>3</v>
      </c>
      <c r="H6" s="468" t="str">
        <f ca="1">+MID(INDEX(WORLDCUP!$AL$6:$AL$97,MATCH(L6,WORLDCUP!$AI$6:$AI$97,0)),1,3)</f>
        <v>Sou</v>
      </c>
      <c r="I6" s="38">
        <f ca="1">+INDEX(WORLDCUP!$AM$6:$AM$97,MATCH(L6,WORLDCUP!$AI$6:$AI$97,0))</f>
        <v>2</v>
      </c>
      <c r="J6" s="39">
        <f ca="1">+INDEX(WORLDCUP!$AT$6:$AT$97,MATCH(L6,WORLDCUP!$AI$6:$AI$97,0))</f>
        <v>-3</v>
      </c>
      <c r="K6" s="43" t="str">
        <f ca="1">+INDEX(WORLDCUP!$AR$6:$AR$97,MATCH(L6,WORLDCUP!$AI$6:$AI$97,0))&amp;"-"&amp;INDEX(WORLDCUP!$AS$6:$AS$97,MATCH(L6,WORLDCUP!$AI$6:$AI$97,0))</f>
        <v>1-4</v>
      </c>
      <c r="L6" s="181" t="s">
        <v>90</v>
      </c>
      <c r="M6" s="181">
        <v>40</v>
      </c>
      <c r="N6" s="452"/>
      <c r="O6" s="444" t="str">
        <f ca="1">+MID(INDEX(WORLDCUP!$AA$4:$AA$147,MATCH(M6,WORLDCUP!$AH$4:$AH$147,0)),1,3)</f>
        <v>New</v>
      </c>
      <c r="P6" s="445">
        <f>IF(ISBLANK(INDEX(WORLDCUP!$AC$4:$AC$147,MATCH(M6,WORLDCUP!$AH$4:$AH$147,0))),"",INDEX(WORLDCUP!$AC$4:$AC$147,MATCH(M6,WORLDCUP!$AH$4:$AH$147,0)))</f>
        <v>1</v>
      </c>
      <c r="Q6" s="445">
        <f>IF(ISBLANK(INDEX(WORLDCUP!$AD$4:$AD$147,MATCH(M6,WORLDCUP!$AH$4:$AH$147,0))),"",INDEX(WORLDCUP!$AD$4:$AD$147,MATCH(M6,WORLDCUP!$AH$4:$AH$147,0)))</f>
        <v>2</v>
      </c>
      <c r="R6" s="446" t="str">
        <f ca="1">+MID(INDEX(WORLDCUP!$AF$4:$AF$147,MATCH(M6,WORLDCUP!$AH$4:$AH$147,0)),1,3)</f>
        <v>Egy</v>
      </c>
      <c r="S6" s="467">
        <v>3</v>
      </c>
      <c r="T6" s="468" t="str">
        <f ca="1">+MID(INDEX(WORLDCUP!$AL$6:$AL$97,MATCH(X6,WORLDCUP!$AI$6:$AI$97,0)),1,3)</f>
        <v>Egy</v>
      </c>
      <c r="U6" s="38">
        <f ca="1">+INDEX(WORLDCUP!$AM$6:$AM$97,MATCH(X6,WORLDCUP!$AI$6:$AI$97,0))</f>
        <v>3</v>
      </c>
      <c r="V6" s="39">
        <f ca="1">+INDEX(WORLDCUP!$AT$6:$AT$97,MATCH(X6,WORLDCUP!$AI$6:$AI$97,0))</f>
        <v>-1</v>
      </c>
      <c r="W6" s="43" t="str">
        <f ca="1">+INDEX(WORLDCUP!$AR$6:$AR$97,MATCH(X6,WORLDCUP!$AI$6:$AI$97,0))&amp;"-"&amp;INDEX(WORLDCUP!$AS$6:$AS$97,MATCH(X6,WORLDCUP!$AI$6:$AI$97,0))</f>
        <v>4-5</v>
      </c>
      <c r="X6" s="181" t="s">
        <v>445</v>
      </c>
      <c r="Y6" s="181">
        <v>77</v>
      </c>
      <c r="Z6" s="425" t="s">
        <v>685</v>
      </c>
      <c r="AA6" s="426" t="str">
        <f ca="1">+MID(INDEX(WORLDCUP!$AA$101:$AA$147,MATCH(Y6,WORLDCUP!$Z$101:$Z$147,0)),1,3)</f>
        <v>Sen</v>
      </c>
      <c r="AB6" s="472">
        <f>+IF(ISBLANK(INDEX(WORLDCUP!$AC$101:$AC$147,MATCH(Y6,WORLDCUP!$Z$101:$Z$147,0))),"",INDEX(WORLDCUP!$AC$101:$AC$147,MATCH(Y6,WORLDCUP!$Z$101:$Z$147,0)))</f>
        <v>2</v>
      </c>
      <c r="AC6" s="473" t="str">
        <f>+IF(ISBLANK(INDEX(WORLDCUP!$AB$101:$AB$147,MATCH(Y6,WORLDCUP!$Z$101:$Z$147,0))),"","( "&amp;INDEX(WORLDCUP!$AB$101:$AB$147,MATCH(Y6,WORLDCUP!$Z$101:$Z$147,0))&amp;" )")</f>
        <v>( 0 )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0</v>
      </c>
      <c r="BI6" s="463">
        <f ca="1">COUNTIF(Pool!$C$130:$C$161,Fixture!BG6)-BJ6-BK6-BL6-BM6-BN6-BO6</f>
        <v>0</v>
      </c>
      <c r="BJ6" s="464">
        <f ca="1">COUNTIF(Pool!$C$182:$C$197,Fixture!BG6)-BK6-BL6-BM6-BN6-BO6</f>
        <v>0</v>
      </c>
      <c r="BK6" s="465">
        <f ca="1">COUNTIF(Pool!$C$210:$C$217,Fixture!BG6)-BL6-BM6-BN6-BO6</f>
        <v>1</v>
      </c>
      <c r="BL6" s="465">
        <f ca="1">COUNTIF(Pool!$C$226:$C$229,Fixture!BG6)-BM6-BN6-BO6</f>
        <v>0</v>
      </c>
      <c r="BM6" s="463">
        <f ca="1">COUNTIF(Pool!$C$252,Fixture!BG6)</f>
        <v>0</v>
      </c>
      <c r="BN6" s="463">
        <f ca="1">COUNTIF(Pool!$C$251,Fixture!BG6)</f>
        <v>0</v>
      </c>
      <c r="BO6" s="466">
        <f ca="1">COUNTIF(Pool!$C$250,Fixture!BG6)</f>
        <v>0</v>
      </c>
    </row>
    <row r="7" spans="1:67" ht="15.75" thickBot="1">
      <c r="A7" s="181">
        <v>53</v>
      </c>
      <c r="B7" s="443"/>
      <c r="C7" s="444" t="str">
        <f ca="1">+MID(INDEX(WORLDCUP!$AA$4:$AA$147,MATCH(A7,WORLDCUP!$AH$4:$AH$147,0)),1,3)</f>
        <v>Cze</v>
      </c>
      <c r="D7" s="445">
        <f>IF(ISBLANK(INDEX(WORLDCUP!$AC$4:$AC$147,MATCH(A7,WORLDCUP!$AH$4:$AH$147,0))),"",INDEX(WORLDCUP!$AC$4:$AC$147,MATCH(A7,WORLDCUP!$AH$4:$AH$147,0)))</f>
        <v>1</v>
      </c>
      <c r="E7" s="445">
        <f>IF(ISBLANK(INDEX(WORLDCUP!$AD$4:$AD$147,MATCH(A7,WORLDCUP!$AH$4:$AH$147,0))),"",INDEX(WORLDCUP!$AD$4:$AD$147,MATCH(A7,WORLDCUP!$AH$4:$AH$147,0)))</f>
        <v>2</v>
      </c>
      <c r="F7" s="446" t="str">
        <f ca="1">+MID(INDEX(WORLDCUP!$AF$4:$AF$147,MATCH(A7,WORLDCUP!$AH$4:$AH$147,0)),1,3)</f>
        <v>Mex</v>
      </c>
      <c r="G7" s="467">
        <v>4</v>
      </c>
      <c r="H7" s="476" t="str">
        <f ca="1">+MID(INDEX(WORLDCUP!$AL$6:$AL$97,MATCH(L7,WORLDCUP!$AI$6:$AI$97,0)),1,3)</f>
        <v>Sou</v>
      </c>
      <c r="I7" s="477">
        <f ca="1">+INDEX(WORLDCUP!$AM$6:$AM$97,MATCH(L7,WORLDCUP!$AI$6:$AI$97,0))</f>
        <v>1</v>
      </c>
      <c r="J7" s="478">
        <f ca="1">+INDEX(WORLDCUP!$AT$6:$AT$97,MATCH(L7,WORLDCUP!$AI$6:$AI$97,0))</f>
        <v>-3</v>
      </c>
      <c r="K7" s="479" t="str">
        <f ca="1">+INDEX(WORLDCUP!$AR$6:$AR$97,MATCH(L7,WORLDCUP!$AI$6:$AI$97,0))&amp;"-"&amp;INDEX(WORLDCUP!$AS$6:$AS$97,MATCH(L7,WORLDCUP!$AI$6:$AI$97,0))</f>
        <v>2-5</v>
      </c>
      <c r="L7" s="181" t="s">
        <v>659</v>
      </c>
      <c r="M7" s="181">
        <v>63</v>
      </c>
      <c r="N7" s="452"/>
      <c r="O7" s="444" t="str">
        <f ca="1">+MID(INDEX(WORLDCUP!$AA$4:$AA$147,MATCH(M7,WORLDCUP!$AH$4:$AH$147,0)),1,3)</f>
        <v>Egy</v>
      </c>
      <c r="P7" s="445">
        <f>IF(ISBLANK(INDEX(WORLDCUP!$AC$4:$AC$147,MATCH(M7,WORLDCUP!$AH$4:$AH$147,0))),"",INDEX(WORLDCUP!$AC$4:$AC$147,MATCH(M7,WORLDCUP!$AH$4:$AH$147,0)))</f>
        <v>1</v>
      </c>
      <c r="Q7" s="445">
        <f>IF(ISBLANK(INDEX(WORLDCUP!$AD$4:$AD$147,MATCH(M7,WORLDCUP!$AH$4:$AH$147,0))),"",INDEX(WORLDCUP!$AD$4:$AD$147,MATCH(M7,WORLDCUP!$AH$4:$AH$147,0)))</f>
        <v>2</v>
      </c>
      <c r="R7" s="446" t="str">
        <f ca="1">+MID(INDEX(WORLDCUP!$AF$4:$AF$147,MATCH(M7,WORLDCUP!$AH$4:$AH$147,0)),1,3)</f>
        <v>Ira</v>
      </c>
      <c r="S7" s="467">
        <v>4</v>
      </c>
      <c r="T7" s="476" t="str">
        <f ca="1">+MID(INDEX(WORLDCUP!$AL$6:$AL$97,MATCH(X7,WORLDCUP!$AI$6:$AI$97,0)),1,3)</f>
        <v>New</v>
      </c>
      <c r="U7" s="477">
        <f ca="1">+INDEX(WORLDCUP!$AM$6:$AM$97,MATCH(X7,WORLDCUP!$AI$6:$AI$97,0))</f>
        <v>0</v>
      </c>
      <c r="V7" s="478">
        <f ca="1">+INDEX(WORLDCUP!$AT$6:$AT$97,MATCH(X7,WORLDCUP!$AI$6:$AI$97,0))</f>
        <v>-6</v>
      </c>
      <c r="W7" s="479" t="str">
        <f ca="1">+INDEX(WORLDCUP!$AR$6:$AR$97,MATCH(X7,WORLDCUP!$AI$6:$AI$97,0))&amp;"-"&amp;INDEX(WORLDCUP!$AS$6:$AS$97,MATCH(X7,WORLDCUP!$AI$6:$AI$97,0))</f>
        <v>1-7</v>
      </c>
      <c r="X7" s="181" t="s">
        <v>681</v>
      </c>
      <c r="Y7" s="181">
        <v>77</v>
      </c>
      <c r="Z7" s="425" t="s">
        <v>735</v>
      </c>
      <c r="AA7" s="480" t="str">
        <f ca="1">+MID(INDEX(WORLDCUP!$AF$101:$AF$147,MATCH(Y7,WORLDCUP!$Z$101:$Z$147,0)),1,IF(WORLDCUP!$H$113&lt;144,6,3))</f>
        <v>Swe</v>
      </c>
      <c r="AB7" s="481">
        <f>+IF(ISBLANK(INDEX(WORLDCUP!$AD$101:$AD$147,MATCH(Y7,WORLDCUP!$Z$101:$Z$147,0))),"",INDEX(WORLDCUP!$AD$101:$AD$147,MATCH(Y7,WORLDCUP!$Z$101:$Z$147,0)))</f>
        <v>2</v>
      </c>
      <c r="AC7" s="482" t="str">
        <f>+IF(ISBLANK(INDEX(WORLDCUP!$AE$101:$AE$147,MATCH(Y7,WORLDCUP!$Z$101:$Z$147,0))),"","( "&amp;INDEX(WORLDCUP!$AE$101:$AE$147,MATCH(Y7,WORLDCUP!$Z$101:$Z$147,0))&amp;" )")</f>
        <v>( 1 )</v>
      </c>
      <c r="AD7" s="181"/>
      <c r="AE7" s="474"/>
      <c r="AF7" s="474"/>
      <c r="AG7" s="475"/>
      <c r="AH7" s="455">
        <v>97</v>
      </c>
      <c r="AI7" s="483" t="str">
        <f ca="1">+MID(INDEX(WORLDCUP!$AA$101:$AA$147,MATCH(AH7,WORLDCUP!$Z$101:$Z$147,0)),1,3)</f>
        <v>Ger</v>
      </c>
      <c r="AJ7" s="484">
        <f>+IF(ISBLANK(INDEX(WORLDCUP!$AC$101:$AC$147,MATCH(AH7,WORLDCUP!$Z$101:$Z$147,0))),"",INDEX(WORLDCUP!$AC$101:$AC$147,MATCH(AH7,WORLDCUP!$Z$101:$Z$147,0)))</f>
        <v>3</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75" thickBot="1">
      <c r="A8" s="181">
        <v>54</v>
      </c>
      <c r="B8" s="486"/>
      <c r="C8" s="487" t="str">
        <f ca="1">+MID(INDEX(WORLDCUP!$AA$4:$AA$147,MATCH(A8,WORLDCUP!$AH$4:$AH$147,0)),1,3)</f>
        <v>Sou</v>
      </c>
      <c r="D8" s="488">
        <f>IF(ISBLANK(INDEX(WORLDCUP!$AC$4:$AC$147,MATCH(A8,WORLDCUP!$AH$4:$AH$147,0))),"",INDEX(WORLDCUP!$AC$4:$AC$147,MATCH(A8,WORLDCUP!$AH$4:$AH$147,0)))</f>
        <v>0</v>
      </c>
      <c r="E8" s="488">
        <f>IF(ISBLANK(INDEX(WORLDCUP!$AD$4:$AD$147,MATCH(A8,WORLDCUP!$AH$4:$AH$147,0))),"",INDEX(WORLDCUP!$AD$4:$AD$147,MATCH(A8,WORLDCUP!$AH$4:$AH$147,0)))</f>
        <v>0</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0</v>
      </c>
      <c r="Q8" s="488">
        <f>IF(ISBLANK(INDEX(WORLDCUP!$AD$4:$AD$147,MATCH(M8,WORLDCUP!$AH$4:$AH$147,0))),"",INDEX(WORLDCUP!$AD$4:$AD$147,MATCH(M8,WORLDCUP!$AH$4:$AH$147,0)))</f>
        <v>3</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1</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1</v>
      </c>
      <c r="BK8" s="465">
        <f ca="1">COUNTIF(Pool!$C$210:$C$217,Fixture!BG8)-BL8-BM8-BN8-BO8</f>
        <v>0</v>
      </c>
      <c r="BL8" s="465">
        <f ca="1">COUNTIF(Pool!$C$226:$C$229,Fixture!BG8)-BM8-BN8-BO8</f>
        <v>0</v>
      </c>
      <c r="BM8" s="463">
        <f ca="1">COUNTIF(Pool!$C$252,Fixture!BG8)</f>
        <v>0</v>
      </c>
      <c r="BN8" s="463">
        <f ca="1">COUNTIF(Pool!$C$251,Fixture!BG8)</f>
        <v>0</v>
      </c>
      <c r="BO8" s="466">
        <f ca="1">COUNTIF(Pool!$C$250,Fixture!BG8)</f>
        <v>0</v>
      </c>
    </row>
    <row r="9" spans="1:67" ht="15.7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Cze</v>
      </c>
      <c r="AB9" s="427">
        <f>+IF(ISBLANK(INDEX(WORLDCUP!$AC$101:$AC$147,MATCH(Y9,WORLDCUP!$Z$101:$Z$147,0))),"",INDEX(WORLDCUP!$AC$101:$AC$147,MATCH(Y9,WORLDCUP!$Z$101:$Z$147,0)))</f>
        <v>2</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0</v>
      </c>
      <c r="BI9" s="463">
        <f ca="1">COUNTIF(Pool!$C$130:$C$161,Fixture!BG9)-BJ9-BK9-BL9-BM9-BN9-BO9</f>
        <v>1</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7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Can</v>
      </c>
      <c r="AB10" s="453">
        <f>+IF(ISBLANK(INDEX(WORLDCUP!$AD$101:$AD$147,MATCH(Y10,WORLDCUP!$Z$101:$Z$147,0))),"",INDEX(WORLDCUP!$AD$101:$AD$147,MATCH(Y10,WORLDCUP!$Z$101:$Z$147,0)))</f>
        <v>1</v>
      </c>
      <c r="AC10" s="454" t="str">
        <f>+IF(ISBLANK(INDEX(WORLDCUP!$AE$101:$AE$147,MATCH(Y10,WORLDCUP!$Z$101:$Z$147,0))),"","( "&amp;INDEX(WORLDCUP!$AE$101:$AE$147,MATCH(Y10,WORLDCUP!$Z$101:$Z$147,0))&amp;" )")</f>
        <v/>
      </c>
      <c r="AD10" s="500">
        <v>90</v>
      </c>
      <c r="AE10" s="456" t="str">
        <f ca="1">+MID(INDEX(WORLDCUP!$AA$101:$AA$147,MATCH(AD10,WORLDCUP!$Z$101:$Z$147,0)),1,3)</f>
        <v>Cze</v>
      </c>
      <c r="AF10" s="457">
        <f>+IF(ISBLANK(INDEX(WORLDCUP!$AC$101:$AC$147,MATCH(AD10,WORLDCUP!$Z$101:$Z$147,0))),"",INDEX(WORLDCUP!$AC$101:$AC$147,MATCH(AD10,WORLDCUP!$Z$101:$Z$147,0)))</f>
        <v>0</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1</v>
      </c>
      <c r="BK10" s="465">
        <f ca="1">COUNTIF(Pool!$C$210:$C$217,Fixture!BG10)-BL10-BM10-BN10-BO10</f>
        <v>0</v>
      </c>
      <c r="BL10" s="465">
        <f ca="1">COUNTIF(Pool!$C$226:$C$229,Fixture!BG10)-BM10-BN10-BO10</f>
        <v>0</v>
      </c>
      <c r="BM10" s="463">
        <f ca="1">COUNTIF(Pool!$C$252,Fixture!BG10)</f>
        <v>0</v>
      </c>
      <c r="BN10" s="463">
        <f ca="1">COUNTIF(Pool!$C$251,Fixture!BG10)</f>
        <v>0</v>
      </c>
      <c r="BO10" s="466">
        <f ca="1">COUNTIF(Pool!$C$250,Fixture!BG10)</f>
        <v>0</v>
      </c>
    </row>
    <row r="11" spans="1:67">
      <c r="A11" s="181">
        <v>3</v>
      </c>
      <c r="B11" s="502" t="s">
        <v>1</v>
      </c>
      <c r="C11" s="417" t="str">
        <f ca="1">+MID(INDEX(WORLDCUP!$AA$4:$AA$147,MATCH(A11,WORLDCUP!$AH$4:$AH$147,0)),1,3)</f>
        <v>Can</v>
      </c>
      <c r="D11" s="418">
        <f>IF(ISBLANK(INDEX(WORLDCUP!$AC$4:$AC$147,MATCH(A11,WORLDCUP!$AH$4:$AH$147,0))),"",INDEX(WORLDCUP!$AC$4:$AC$147,MATCH(A11,WORLDCUP!$AH$4:$AH$147,0)))</f>
        <v>1</v>
      </c>
      <c r="E11" s="418">
        <f>IF(ISBLANK(INDEX(WORLDCUP!$AD$4:$AD$147,MATCH(A11,WORLDCUP!$AH$4:$AH$147,0))),"",INDEX(WORLDCUP!$AD$4:$AD$147,MATCH(A11,WORLDCUP!$AH$4:$AH$147,0)))</f>
        <v>0</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f>IF(ISBLANK(INDEX(WORLDCUP!$AC$4:$AC$147,MATCH(M11,WORLDCUP!$AH$4:$AH$147,0))),"",INDEX(WORLDCUP!$AC$4:$AC$147,MATCH(M11,WORLDCUP!$AH$4:$AH$147,0)))</f>
        <v>6</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2</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1</v>
      </c>
      <c r="BJ11" s="464">
        <f ca="1">COUNTIF(Pool!$C$182:$C$197,Fixture!BG11)-BK11-BL11-BM11-BN11-BO11</f>
        <v>0</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75" thickBot="1">
      <c r="A12" s="181">
        <v>8</v>
      </c>
      <c r="B12" s="504"/>
      <c r="C12" s="444" t="str">
        <f ca="1">+MID(INDEX(WORLDCUP!$AA$4:$AA$147,MATCH(A12,WORLDCUP!$AH$4:$AH$147,0)),1,3)</f>
        <v>Qat</v>
      </c>
      <c r="D12" s="445">
        <f>IF(ISBLANK(INDEX(WORLDCUP!$AC$4:$AC$147,MATCH(A12,WORLDCUP!$AH$4:$AH$147,0))),"",INDEX(WORLDCUP!$AC$4:$AC$147,MATCH(A12,WORLDCUP!$AH$4:$AH$147,0)))</f>
        <v>0</v>
      </c>
      <c r="E12" s="445">
        <f>IF(ISBLANK(INDEX(WORLDCUP!$AD$4:$AD$147,MATCH(A12,WORLDCUP!$AH$4:$AH$147,0))),"",INDEX(WORLDCUP!$AD$4:$AD$147,MATCH(A12,WORLDCUP!$AH$4:$AH$147,0)))</f>
        <v>2</v>
      </c>
      <c r="F12" s="446" t="str">
        <f ca="1">+MID(INDEX(WORLDCUP!$AF$4:$AF$147,MATCH(A12,WORLDCUP!$AH$4:$AH$147,0)),1,3)</f>
        <v>Swi</v>
      </c>
      <c r="G12" s="447">
        <v>1</v>
      </c>
      <c r="H12" s="448" t="str">
        <f ca="1">+MID(INDEX(WORLDCUP!$AL$6:$AL$97,MATCH(L12,WORLDCUP!$AI$6:$AI$97,0)),1,3)</f>
        <v>Swi</v>
      </c>
      <c r="I12" s="449">
        <f ca="1">+INDEX(WORLDCUP!$AM$6:$AM$97,MATCH(L12,WORLDCUP!$AI$6:$AI$97,0))</f>
        <v>9</v>
      </c>
      <c r="J12" s="450">
        <f ca="1">+INDEX(WORLDCUP!$AT$6:$AT$97,MATCH(L12,WORLDCUP!$AI$6:$AI$97,0))</f>
        <v>5</v>
      </c>
      <c r="K12" s="451" t="str">
        <f ca="1">+INDEX(WORLDCUP!$AR$6:$AR$97,MATCH(L12,WORLDCUP!$AI$6:$AI$97,0))&amp;"-"&amp;INDEX(WORLDCUP!$AS$6:$AS$97,MATCH(L12,WORLDCUP!$AI$6:$AI$97,0))</f>
        <v>5-0</v>
      </c>
      <c r="L12" s="181" t="s">
        <v>660</v>
      </c>
      <c r="M12" s="181">
        <v>13</v>
      </c>
      <c r="N12" s="505"/>
      <c r="O12" s="444" t="str">
        <f ca="1">+MID(INDEX(WORLDCUP!$AA$4:$AA$147,MATCH(M12,WORLDCUP!$AH$4:$AH$147,0)),1,3)</f>
        <v>Sau</v>
      </c>
      <c r="P12" s="445">
        <f>IF(ISBLANK(INDEX(WORLDCUP!$AC$4:$AC$147,MATCH(M12,WORLDCUP!$AH$4:$AH$147,0))),"",INDEX(WORLDCUP!$AC$4:$AC$147,MATCH(M12,WORLDCUP!$AH$4:$AH$147,0)))</f>
        <v>0</v>
      </c>
      <c r="Q12" s="445">
        <f>IF(ISBLANK(INDEX(WORLDCUP!$AD$4:$AD$147,MATCH(M12,WORLDCUP!$AH$4:$AH$147,0))),"",INDEX(WORLDCUP!$AD$4:$AD$147,MATCH(M12,WORLDCUP!$AH$4:$AH$147,0)))</f>
        <v>3</v>
      </c>
      <c r="R12" s="446" t="str">
        <f ca="1">+MID(INDEX(WORLDCUP!$AF$4:$AF$147,MATCH(M12,WORLDCUP!$AH$4:$AH$147,0)),1,3)</f>
        <v>Uru</v>
      </c>
      <c r="S12" s="447">
        <v>1</v>
      </c>
      <c r="T12" s="448" t="str">
        <f ca="1">+MID(INDEX(WORLDCUP!$AL$6:$AL$97,MATCH(X12,WORLDCUP!$AI$6:$AI$97,0)),1,3)</f>
        <v>Spa</v>
      </c>
      <c r="U12" s="449">
        <f ca="1">+INDEX(WORLDCUP!$AM$6:$AM$97,MATCH(X12,WORLDCUP!$AI$6:$AI$97,0))</f>
        <v>9</v>
      </c>
      <c r="V12" s="450">
        <f ca="1">+INDEX(WORLDCUP!$AT$6:$AT$97,MATCH(X12,WORLDCUP!$AI$6:$AI$97,0))</f>
        <v>13</v>
      </c>
      <c r="W12" s="451" t="str">
        <f ca="1">+INDEX(WORLDCUP!$AR$6:$AR$97,MATCH(X12,WORLDCUP!$AI$6:$AI$97,0))&amp;"-"&amp;INDEX(WORLDCUP!$AS$6:$AS$97,MATCH(X12,WORLDCUP!$AI$6:$AI$97,0))</f>
        <v>14-1</v>
      </c>
      <c r="X12" s="181" t="s">
        <v>682</v>
      </c>
      <c r="Y12" s="181">
        <v>75</v>
      </c>
      <c r="Z12" s="425" t="s">
        <v>676</v>
      </c>
      <c r="AA12" s="426" t="str">
        <f ca="1">+MID(INDEX(WORLDCUP!$AA$101:$AA$147,MATCH(Y12,WORLDCUP!$Z$101:$Z$147,0)),1,3)</f>
        <v>Net</v>
      </c>
      <c r="AB12" s="472">
        <f>+IF(ISBLANK(INDEX(WORLDCUP!$AC$101:$AC$147,MATCH(Y12,WORLDCUP!$Z$101:$Z$147,0))),"",INDEX(WORLDCUP!$AC$101:$AC$147,MATCH(Y12,WORLDCUP!$Z$101:$Z$147,0)))</f>
        <v>2</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75" thickBot="1">
      <c r="A13" s="181">
        <v>26</v>
      </c>
      <c r="B13" s="504"/>
      <c r="C13" s="444" t="str">
        <f ca="1">+MID(INDEX(WORLDCUP!$AA$4:$AA$147,MATCH(A13,WORLDCUP!$AH$4:$AH$147,0)),1,3)</f>
        <v>Swi</v>
      </c>
      <c r="D13" s="445">
        <f>IF(ISBLANK(INDEX(WORLDCUP!$AC$4:$AC$147,MATCH(A13,WORLDCUP!$AH$4:$AH$147,0))),"",INDEX(WORLDCUP!$AC$4:$AC$147,MATCH(A13,WORLDCUP!$AH$4:$AH$147,0)))</f>
        <v>2</v>
      </c>
      <c r="E13" s="445">
        <f>IF(ISBLANK(INDEX(WORLDCUP!$AD$4:$AD$147,MATCH(A13,WORLDCUP!$AH$4:$AH$147,0))),"",INDEX(WORLDCUP!$AD$4:$AD$147,MATCH(A13,WORLDCUP!$AH$4:$AH$147,0)))</f>
        <v>0</v>
      </c>
      <c r="F13" s="446" t="str">
        <f ca="1">+MID(INDEX(WORLDCUP!$AF$4:$AF$147,MATCH(A13,WORLDCUP!$AH$4:$AH$147,0)),1,3)</f>
        <v>Bos</v>
      </c>
      <c r="G13" s="467">
        <v>2</v>
      </c>
      <c r="H13" s="468" t="str">
        <f ca="1">+MID(INDEX(WORLDCUP!$AL$6:$AL$97,MATCH(L13,WORLDCUP!$AI$6:$AI$97,0)),1,3)</f>
        <v>Can</v>
      </c>
      <c r="I13" s="38">
        <f ca="1">+INDEX(WORLDCUP!$AM$6:$AM$97,MATCH(L13,WORLDCUP!$AI$6:$AI$97,0))</f>
        <v>6</v>
      </c>
      <c r="J13" s="39">
        <f ca="1">+INDEX(WORLDCUP!$AT$6:$AT$97,MATCH(L13,WORLDCUP!$AI$6:$AI$97,0))</f>
        <v>3</v>
      </c>
      <c r="K13" s="43" t="str">
        <f ca="1">+INDEX(WORLDCUP!$AR$6:$AR$97,MATCH(L13,WORLDCUP!$AI$6:$AI$97,0))&amp;"-"&amp;INDEX(WORLDCUP!$AS$6:$AS$97,MATCH(L13,WORLDCUP!$AI$6:$AI$97,0))</f>
        <v>4-1</v>
      </c>
      <c r="L13" s="181" t="s">
        <v>661</v>
      </c>
      <c r="M13" s="181">
        <v>38</v>
      </c>
      <c r="N13" s="505"/>
      <c r="O13" s="444" t="str">
        <f ca="1">+MID(INDEX(WORLDCUP!$AA$4:$AA$147,MATCH(M13,WORLDCUP!$AH$4:$AH$147,0)),1,3)</f>
        <v>Spa</v>
      </c>
      <c r="P13" s="445">
        <f>IF(ISBLANK(INDEX(WORLDCUP!$AC$4:$AC$147,MATCH(M13,WORLDCUP!$AH$4:$AH$147,0))),"",INDEX(WORLDCUP!$AC$4:$AC$147,MATCH(M13,WORLDCUP!$AH$4:$AH$147,0)))</f>
        <v>5</v>
      </c>
      <c r="Q13" s="445">
        <f>IF(ISBLANK(INDEX(WORLDCUP!$AD$4:$AD$147,MATCH(M13,WORLDCUP!$AH$4:$AH$147,0))),"",INDEX(WORLDCUP!$AD$4:$AD$147,MATCH(M13,WORLDCUP!$AH$4:$AH$147,0)))</f>
        <v>0</v>
      </c>
      <c r="R13" s="446" t="str">
        <f ca="1">+MID(INDEX(WORLDCUP!$AF$4:$AF$147,MATCH(M13,WORLDCUP!$AH$4:$AH$147,0)),1,3)</f>
        <v>Sau</v>
      </c>
      <c r="S13" s="467">
        <v>2</v>
      </c>
      <c r="T13" s="468" t="str">
        <f ca="1">+MID(INDEX(WORLDCUP!$AL$6:$AL$97,MATCH(X13,WORLDCUP!$AI$6:$AI$97,0)),1,3)</f>
        <v>Uru</v>
      </c>
      <c r="U13" s="38">
        <f ca="1">+INDEX(WORLDCUP!$AM$6:$AM$97,MATCH(X13,WORLDCUP!$AI$6:$AI$97,0))</f>
        <v>6</v>
      </c>
      <c r="V13" s="39">
        <f ca="1">+INDEX(WORLDCUP!$AT$6:$AT$97,MATCH(X13,WORLDCUP!$AI$6:$AI$97,0))</f>
        <v>6</v>
      </c>
      <c r="W13" s="43" t="str">
        <f ca="1">+INDEX(WORLDCUP!$AR$6:$AR$97,MATCH(X13,WORLDCUP!$AI$6:$AI$97,0))&amp;"-"&amp;INDEX(WORLDCUP!$AS$6:$AS$97,MATCH(X13,WORLDCUP!$AI$6:$AI$97,0))</f>
        <v>9-3</v>
      </c>
      <c r="X13" s="181" t="s">
        <v>683</v>
      </c>
      <c r="Y13" s="181">
        <v>75</v>
      </c>
      <c r="Z13" s="425" t="s">
        <v>668</v>
      </c>
      <c r="AA13" s="480" t="str">
        <f ca="1">+MID(INDEX(WORLDCUP!$AF$101:$AF$147,MATCH(Y13,WORLDCUP!$Z$101:$Z$147,0)),1,3)</f>
        <v>Mor</v>
      </c>
      <c r="AB13" s="481">
        <f>+IF(ISBLANK(INDEX(WORLDCUP!$AD$101:$AD$147,MATCH(Y13,WORLDCUP!$Z$101:$Z$147,0))),"",INDEX(WORLDCUP!$AD$101:$AD$147,MATCH(Y13,WORLDCUP!$Z$101:$Z$147,0)))</f>
        <v>0</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Ger</v>
      </c>
      <c r="AN13" s="509">
        <f>+IF(ISBLANK(INDEX(WORLDCUP!$AC$101:$AC$147,MATCH(AL13,WORLDCUP!$Z$101:$Z$147,0))),"",INDEX(WORLDCUP!$AC$101:$AC$147,MATCH(AL13,WORLDCUP!$Z$101:$Z$147,0)))</f>
        <v>0</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1</v>
      </c>
      <c r="BJ13" s="464">
        <f ca="1">COUNTIF(Pool!$C$182:$C$197,Fixture!BG13)-BK13-BL13-BM13-BN13-BO13</f>
        <v>0</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3</v>
      </c>
      <c r="E14" s="445">
        <f>IF(ISBLANK(INDEX(WORLDCUP!$AD$4:$AD$147,MATCH(A14,WORLDCUP!$AH$4:$AH$147,0))),"",INDEX(WORLDCUP!$AD$4:$AD$147,MATCH(A14,WORLDCUP!$AH$4:$AH$147,0)))</f>
        <v>0</v>
      </c>
      <c r="F14" s="446" t="str">
        <f ca="1">+MID(INDEX(WORLDCUP!$AF$4:$AF$147,MATCH(A14,WORLDCUP!$AH$4:$AH$147,0)),1,3)</f>
        <v>Qat</v>
      </c>
      <c r="G14" s="467">
        <v>3</v>
      </c>
      <c r="H14" s="468" t="str">
        <f ca="1">+MID(INDEX(WORLDCUP!$AL$6:$AL$97,MATCH(L14,WORLDCUP!$AI$6:$AI$97,0)),1,3)</f>
        <v>Bos</v>
      </c>
      <c r="I14" s="38">
        <f ca="1">+INDEX(WORLDCUP!$AM$6:$AM$97,MATCH(L14,WORLDCUP!$AI$6:$AI$97,0))</f>
        <v>3</v>
      </c>
      <c r="J14" s="39">
        <f ca="1">+INDEX(WORLDCUP!$AT$6:$AT$97,MATCH(L14,WORLDCUP!$AI$6:$AI$97,0))</f>
        <v>-1</v>
      </c>
      <c r="K14" s="43" t="str">
        <f ca="1">+INDEX(WORLDCUP!$AR$6:$AR$97,MATCH(L14,WORLDCUP!$AI$6:$AI$97,0))&amp;"-"&amp;INDEX(WORLDCUP!$AS$6:$AS$97,MATCH(L14,WORLDCUP!$AI$6:$AI$97,0))</f>
        <v>2-3</v>
      </c>
      <c r="L14" s="181" t="s">
        <v>91</v>
      </c>
      <c r="M14" s="181">
        <v>37</v>
      </c>
      <c r="N14" s="505"/>
      <c r="O14" s="444" t="str">
        <f ca="1">+MID(INDEX(WORLDCUP!$AA$4:$AA$147,MATCH(M14,WORLDCUP!$AH$4:$AH$147,0)),1,3)</f>
        <v>Uru</v>
      </c>
      <c r="P14" s="445">
        <f>IF(ISBLANK(INDEX(WORLDCUP!$AC$4:$AC$147,MATCH(M14,WORLDCUP!$AH$4:$AH$147,0))),"",INDEX(WORLDCUP!$AC$4:$AC$147,MATCH(M14,WORLDCUP!$AH$4:$AH$147,0)))</f>
        <v>5</v>
      </c>
      <c r="Q14" s="445">
        <f>IF(ISBLANK(INDEX(WORLDCUP!$AD$4:$AD$147,MATCH(M14,WORLDCUP!$AH$4:$AH$147,0))),"",INDEX(WORLDCUP!$AD$4:$AD$147,MATCH(M14,WORLDCUP!$AH$4:$AH$147,0)))</f>
        <v>0</v>
      </c>
      <c r="R14" s="446" t="str">
        <f ca="1">+MID(INDEX(WORLDCUP!$AF$4:$AF$147,MATCH(M14,WORLDCUP!$AH$4:$AH$147,0)),1,3)</f>
        <v>Cap</v>
      </c>
      <c r="S14" s="467">
        <v>3</v>
      </c>
      <c r="T14" s="468" t="str">
        <f ca="1">+MID(INDEX(WORLDCUP!$AL$6:$AL$97,MATCH(X14,WORLDCUP!$AI$6:$AI$97,0)),1,3)</f>
        <v>Sau</v>
      </c>
      <c r="U14" s="38">
        <f ca="1">+INDEX(WORLDCUP!$AM$6:$AM$97,MATCH(X14,WORLDCUP!$AI$6:$AI$97,0))</f>
        <v>3</v>
      </c>
      <c r="V14" s="39">
        <f ca="1">+INDEX(WORLDCUP!$AT$6:$AT$97,MATCH(X14,WORLDCUP!$AI$6:$AI$97,0))</f>
        <v>-7</v>
      </c>
      <c r="W14" s="43" t="str">
        <f ca="1">+INDEX(WORLDCUP!$AR$6:$AR$97,MATCH(X14,WORLDCUP!$AI$6:$AI$97,0))&amp;"-"&amp;INDEX(WORLDCUP!$AS$6:$AS$97,MATCH(X14,WORLDCUP!$AI$6:$AI$97,0))</f>
        <v>2-9</v>
      </c>
      <c r="X14" s="181" t="s">
        <v>446</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2</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0</v>
      </c>
      <c r="BJ14" s="464">
        <f ca="1">COUNTIF(Pool!$C$182:$C$197,Fixture!BG14)-BK14-BL14-BM14-BN14-BO14</f>
        <v>1</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75" thickBot="1">
      <c r="A15" s="181">
        <v>51</v>
      </c>
      <c r="B15" s="504"/>
      <c r="C15" s="444" t="str">
        <f ca="1">+MID(INDEX(WORLDCUP!$AA$4:$AA$147,MATCH(A15,WORLDCUP!$AH$4:$AH$147,0)),1,3)</f>
        <v>Swi</v>
      </c>
      <c r="D15" s="445">
        <f>IF(ISBLANK(INDEX(WORLDCUP!$AC$4:$AC$147,MATCH(A15,WORLDCUP!$AH$4:$AH$147,0))),"",INDEX(WORLDCUP!$AC$4:$AC$147,MATCH(A15,WORLDCUP!$AH$4:$AH$147,0)))</f>
        <v>1</v>
      </c>
      <c r="E15" s="445">
        <f>IF(ISBLANK(INDEX(WORLDCUP!$AD$4:$AD$147,MATCH(A15,WORLDCUP!$AH$4:$AH$147,0))),"",INDEX(WORLDCUP!$AD$4:$AD$147,MATCH(A15,WORLDCUP!$AH$4:$AH$147,0)))</f>
        <v>0</v>
      </c>
      <c r="F15" s="446" t="str">
        <f ca="1">+MID(INDEX(WORLDCUP!$AF$4:$AF$147,MATCH(A15,WORLDCUP!$AH$4:$AH$147,0)),1,3)</f>
        <v>Can</v>
      </c>
      <c r="G15" s="467">
        <v>4</v>
      </c>
      <c r="H15" s="476" t="str">
        <f ca="1">+MID(INDEX(WORLDCUP!$AL$6:$AL$97,MATCH(L15,WORLDCUP!$AI$6:$AI$97,0)),1,3)</f>
        <v>Qat</v>
      </c>
      <c r="I15" s="477">
        <f ca="1">+INDEX(WORLDCUP!$AM$6:$AM$97,MATCH(L15,WORLDCUP!$AI$6:$AI$97,0))</f>
        <v>0</v>
      </c>
      <c r="J15" s="478">
        <f ca="1">+INDEX(WORLDCUP!$AT$6:$AT$97,MATCH(L15,WORLDCUP!$AI$6:$AI$97,0))</f>
        <v>-7</v>
      </c>
      <c r="K15" s="479" t="str">
        <f ca="1">+INDEX(WORLDCUP!$AR$6:$AR$97,MATCH(L15,WORLDCUP!$AI$6:$AI$97,0))&amp;"-"&amp;INDEX(WORLDCUP!$AS$6:$AS$97,MATCH(L15,WORLDCUP!$AI$6:$AI$97,0))</f>
        <v>0-7</v>
      </c>
      <c r="L15" s="181" t="s">
        <v>662</v>
      </c>
      <c r="M15" s="181">
        <v>65</v>
      </c>
      <c r="N15" s="505"/>
      <c r="O15" s="444" t="str">
        <f ca="1">+MID(INDEX(WORLDCUP!$AA$4:$AA$147,MATCH(M15,WORLDCUP!$AH$4:$AH$147,0)),1,3)</f>
        <v>Cap</v>
      </c>
      <c r="P15" s="445">
        <f>IF(ISBLANK(INDEX(WORLDCUP!$AC$4:$AC$147,MATCH(M15,WORLDCUP!$AH$4:$AH$147,0))),"",INDEX(WORLDCUP!$AC$4:$AC$147,MATCH(M15,WORLDCUP!$AH$4:$AH$147,0)))</f>
        <v>1</v>
      </c>
      <c r="Q15" s="445">
        <f>IF(ISBLANK(INDEX(WORLDCUP!$AD$4:$AD$147,MATCH(M15,WORLDCUP!$AH$4:$AH$147,0))),"",INDEX(WORLDCUP!$AD$4:$AD$147,MATCH(M15,WORLDCUP!$AH$4:$AH$147,0)))</f>
        <v>2</v>
      </c>
      <c r="R15" s="446" t="str">
        <f ca="1">+MID(INDEX(WORLDCUP!$AF$4:$AF$147,MATCH(M15,WORLDCUP!$AH$4:$AH$147,0)),1,3)</f>
        <v>Sau</v>
      </c>
      <c r="S15" s="467">
        <v>4</v>
      </c>
      <c r="T15" s="476" t="str">
        <f ca="1">+MID(INDEX(WORLDCUP!$AL$6:$AL$97,MATCH(X15,WORLDCUP!$AI$6:$AI$97,0)),1,3)</f>
        <v>Cap</v>
      </c>
      <c r="U15" s="477">
        <f ca="1">+INDEX(WORLDCUP!$AM$6:$AM$97,MATCH(X15,WORLDCUP!$AI$6:$AI$97,0))</f>
        <v>0</v>
      </c>
      <c r="V15" s="478">
        <f ca="1">+INDEX(WORLDCUP!$AT$6:$AT$97,MATCH(X15,WORLDCUP!$AI$6:$AI$97,0))</f>
        <v>-12</v>
      </c>
      <c r="W15" s="479" t="str">
        <f ca="1">+INDEX(WORLDCUP!$AR$6:$AR$97,MATCH(X15,WORLDCUP!$AI$6:$AI$97,0))&amp;"-"&amp;INDEX(WORLDCUP!$AS$6:$AS$97,MATCH(X15,WORLDCUP!$AI$6:$AI$97,0))</f>
        <v>1-13</v>
      </c>
      <c r="X15" s="181" t="s">
        <v>684</v>
      </c>
      <c r="Y15" s="181">
        <v>83</v>
      </c>
      <c r="Z15" s="425" t="s">
        <v>692</v>
      </c>
      <c r="AA15" s="426" t="str">
        <f ca="1">+MID(INDEX(WORLDCUP!$AA$101:$AA$147,MATCH(Y15,WORLDCUP!$Z$101:$Z$147,0)),1,3)</f>
        <v>Col</v>
      </c>
      <c r="AB15" s="427">
        <f>+IF(ISBLANK(INDEX(WORLDCUP!$AC$101:$AC$147,MATCH(Y15,WORLDCUP!$Z$101:$Z$147,0))),"",INDEX(WORLDCUP!$AC$101:$AC$147,MATCH(Y15,WORLDCUP!$Z$101:$Z$147,0)))</f>
        <v>2</v>
      </c>
      <c r="AC15" s="498" t="str">
        <f>+IF(ISBLANK(INDEX(WORLDCUP!$AB$101:$AB$147,MATCH(Y15,WORLDCUP!$Z$101:$Z$147,0))),"","( "&amp;INDEX(WORLDCUP!$AB$101:$AB$147,MATCH(Y15,WORLDCUP!$Z$101:$Z$147,0))&amp;" )")</f>
        <v>( 0 )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75" thickBot="1">
      <c r="A16" s="181">
        <v>52</v>
      </c>
      <c r="B16" s="513"/>
      <c r="C16" s="487" t="str">
        <f ca="1">+MID(INDEX(WORLDCUP!$AA$4:$AA$147,MATCH(A16,WORLDCUP!$AH$4:$AH$147,0)),1,3)</f>
        <v>Bos</v>
      </c>
      <c r="D16" s="488">
        <f>IF(ISBLANK(INDEX(WORLDCUP!$AC$4:$AC$147,MATCH(A16,WORLDCUP!$AH$4:$AH$147,0))),"",INDEX(WORLDCUP!$AC$4:$AC$147,MATCH(A16,WORLDCUP!$AH$4:$AH$147,0)))</f>
        <v>2</v>
      </c>
      <c r="E16" s="488">
        <f>IF(ISBLANK(INDEX(WORLDCUP!$AD$4:$AD$147,MATCH(A16,WORLDCUP!$AH$4:$AH$147,0))),"",INDEX(WORLDCUP!$AD$4:$AD$147,MATCH(A16,WORLDCUP!$AH$4:$AH$147,0)))</f>
        <v>0</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1</v>
      </c>
      <c r="Q16" s="488">
        <f>IF(ISBLANK(INDEX(WORLDCUP!$AD$4:$AD$147,MATCH(M16,WORLDCUP!$AH$4:$AH$147,0))),"",INDEX(WORLDCUP!$AD$4:$AD$147,MATCH(M16,WORLDCUP!$AH$4:$AH$147,0)))</f>
        <v>3</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Cro</v>
      </c>
      <c r="AB16" s="453">
        <f>+IF(ISBLANK(INDEX(WORLDCUP!$AD$101:$AD$147,MATCH(Y16,WORLDCUP!$Z$101:$Z$147,0))),"",INDEX(WORLDCUP!$AD$101:$AD$147,MATCH(Y16,WORLDCUP!$Z$101:$Z$147,0)))</f>
        <v>2</v>
      </c>
      <c r="AC16" s="454" t="str">
        <f>+IF(ISBLANK(INDEX(WORLDCUP!$AE$101:$AE$147,MATCH(Y16,WORLDCUP!$Z$101:$Z$147,0))),"","( "&amp;INDEX(WORLDCUP!$AE$101:$AE$147,MATCH(Y16,WORLDCUP!$Z$101:$Z$147,0))&amp;" )")</f>
        <v>( 1 )</v>
      </c>
      <c r="AD16" s="455">
        <v>93</v>
      </c>
      <c r="AE16" s="456" t="str">
        <f ca="1">+MID(INDEX(WORLDCUP!$AA$101:$AA$147,MATCH(AD16,WORLDCUP!$Z$101:$Z$147,0)),1,3)</f>
        <v>Cro</v>
      </c>
      <c r="AF16" s="457">
        <f>+IF(ISBLANK(INDEX(WORLDCUP!$AC$101:$AC$147,MATCH(AD16,WORLDCUP!$Z$101:$Z$147,0))),"",INDEX(WORLDCUP!$AC$101:$AC$147,MATCH(AD16,WORLDCUP!$Z$101:$Z$147,0)))</f>
        <v>1</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0</v>
      </c>
      <c r="BI16" s="463">
        <f ca="1">COUNTIF(Pool!$C$130:$C$161,Fixture!BG16)-BJ16-BK16-BL16-BM16-BN16-BO16</f>
        <v>0</v>
      </c>
      <c r="BJ16" s="464">
        <f ca="1">COUNTIF(Pool!$C$182:$C$197,Fixture!BG16)-BK16-BL16-BM16-BN16-BO16</f>
        <v>1</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2</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7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Spa</v>
      </c>
      <c r="AB18" s="472">
        <f>+IF(ISBLANK(INDEX(WORLDCUP!$AC$101:$AC$147,MATCH(Y18,WORLDCUP!$Z$101:$Z$147,0))),"",INDEX(WORLDCUP!$AC$101:$AC$147,MATCH(Y18,WORLDCUP!$Z$101:$Z$147,0)))</f>
        <v>3</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1</v>
      </c>
      <c r="BJ18" s="464">
        <f ca="1">COUNTIF(Pool!$C$182:$C$197,Fixture!BG18)-BK18-BL18-BM18-BN18-BO18</f>
        <v>0</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75" thickBot="1">
      <c r="A19" s="181">
        <v>7</v>
      </c>
      <c r="B19" s="518" t="s">
        <v>2</v>
      </c>
      <c r="C19" s="417" t="str">
        <f ca="1">+MID(INDEX(WORLDCUP!$AA$4:$AA$147,MATCH(A19,WORLDCUP!$AH$4:$AH$147,0)),1,3)</f>
        <v>Bra</v>
      </c>
      <c r="D19" s="418">
        <f>IF(ISBLANK(INDEX(WORLDCUP!$AC$4:$AC$147,MATCH(A19,WORLDCUP!$AH$4:$AH$147,0))),"",INDEX(WORLDCUP!$AC$4:$AC$147,MATCH(A19,WORLDCUP!$AH$4:$AH$147,0)))</f>
        <v>2</v>
      </c>
      <c r="E19" s="418">
        <f>IF(ISBLANK(INDEX(WORLDCUP!$AD$4:$AD$147,MATCH(A19,WORLDCUP!$AH$4:$AH$147,0))),"",INDEX(WORLDCUP!$AD$4:$AD$147,MATCH(A19,WORLDCUP!$AH$4:$AH$147,0)))</f>
        <v>1</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f>IF(ISBLANK(INDEX(WORLDCUP!$AC$4:$AC$147,MATCH(M19,WORLDCUP!$AH$4:$AH$147,0))),"",INDEX(WORLDCUP!$AC$4:$AC$147,MATCH(M19,WORLDCUP!$AH$4:$AH$147,0)))</f>
        <v>2</v>
      </c>
      <c r="Q19" s="418">
        <f>IF(ISBLANK(INDEX(WORLDCUP!$AD$4:$AD$147,MATCH(M19,WORLDCUP!$AH$4:$AH$147,0))),"",INDEX(WORLDCUP!$AD$4:$AD$147,MATCH(M19,WORLDCUP!$AH$4:$AH$147,0)))</f>
        <v>2</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Aus</v>
      </c>
      <c r="AB19" s="481">
        <f>+IF(ISBLANK(INDEX(WORLDCUP!$AD$101:$AD$147,MATCH(Y19,WORLDCUP!$Z$101:$Z$147,0))),"",INDEX(WORLDCUP!$AD$101:$AD$147,MATCH(Y19,WORLDCUP!$Z$101:$Z$147,0)))</f>
        <v>2</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2</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1</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3</v>
      </c>
      <c r="F20" s="446" t="str">
        <f ca="1">+MID(INDEX(WORLDCUP!$AF$4:$AF$147,MATCH(A20,WORLDCUP!$AH$4:$AH$147,0)),1,3)</f>
        <v>Sco</v>
      </c>
      <c r="G20" s="447">
        <v>1</v>
      </c>
      <c r="H20" s="448" t="str">
        <f ca="1">+MID(INDEX(WORLDCUP!$AL$6:$AL$97,MATCH(L20,WORLDCUP!$AI$6:$AI$97,0)),1,3)</f>
        <v>Bra</v>
      </c>
      <c r="I20" s="449">
        <f ca="1">+INDEX(WORLDCUP!$AM$6:$AM$97,MATCH(L20,WORLDCUP!$AI$6:$AI$97,0))</f>
        <v>9</v>
      </c>
      <c r="J20" s="450">
        <f ca="1">+INDEX(WORLDCUP!$AT$6:$AT$97,MATCH(L20,WORLDCUP!$AI$6:$AI$97,0))</f>
        <v>8</v>
      </c>
      <c r="K20" s="451" t="str">
        <f ca="1">+INDEX(WORLDCUP!$AR$6:$AR$97,MATCH(L20,WORLDCUP!$AI$6:$AI$97,0))&amp;"-"&amp;INDEX(WORLDCUP!$AS$6:$AS$97,MATCH(L20,WORLDCUP!$AI$6:$AI$97,0))</f>
        <v>9-1</v>
      </c>
      <c r="L20" s="181" t="s">
        <v>663</v>
      </c>
      <c r="M20" s="181">
        <v>18</v>
      </c>
      <c r="N20" s="522"/>
      <c r="O20" s="444" t="str">
        <f ca="1">+MID(INDEX(WORLDCUP!$AA$4:$AA$147,MATCH(M20,WORLDCUP!$AH$4:$AH$147,0)),1,3)</f>
        <v>Ira</v>
      </c>
      <c r="P20" s="445">
        <f>IF(ISBLANK(INDEX(WORLDCUP!$AC$4:$AC$147,MATCH(M20,WORLDCUP!$AH$4:$AH$147,0))),"",INDEX(WORLDCUP!$AC$4:$AC$147,MATCH(M20,WORLDCUP!$AH$4:$AH$147,0)))</f>
        <v>0</v>
      </c>
      <c r="Q20" s="445">
        <f>IF(ISBLANK(INDEX(WORLDCUP!$AD$4:$AD$147,MATCH(M20,WORLDCUP!$AH$4:$AH$147,0))),"",INDEX(WORLDCUP!$AD$4:$AD$147,MATCH(M20,WORLDCUP!$AH$4:$AH$147,0)))</f>
        <v>2</v>
      </c>
      <c r="R20" s="446" t="str">
        <f ca="1">+MID(INDEX(WORLDCUP!$AF$4:$AF$147,MATCH(M20,WORLDCUP!$AH$4:$AH$147,0)),1,3)</f>
        <v>Nor</v>
      </c>
      <c r="S20" s="447">
        <v>1</v>
      </c>
      <c r="T20" s="448" t="str">
        <f ca="1">+MID(INDEX(WORLDCUP!$AL$6:$AL$97,MATCH(X20,WORLDCUP!$AI$6:$AI$97,0)),1,3)</f>
        <v>Sen</v>
      </c>
      <c r="U20" s="449">
        <f ca="1">+INDEX(WORLDCUP!$AM$6:$AM$97,MATCH(X20,WORLDCUP!$AI$6:$AI$97,0))</f>
        <v>7</v>
      </c>
      <c r="V20" s="450">
        <f ca="1">+INDEX(WORLDCUP!$AT$6:$AT$97,MATCH(X20,WORLDCUP!$AI$6:$AI$97,0))</f>
        <v>6</v>
      </c>
      <c r="W20" s="451" t="str">
        <f ca="1">+INDEX(WORLDCUP!$AR$6:$AR$97,MATCH(X20,WORLDCUP!$AI$6:$AI$97,0))&amp;"-"&amp;INDEX(WORLDCUP!$AS$6:$AS$97,MATCH(X20,WORLDCUP!$AI$6:$AI$97,0))</f>
        <v>9-3</v>
      </c>
      <c r="X20" s="181" t="s">
        <v>685</v>
      </c>
      <c r="Y20" s="181"/>
      <c r="Z20" s="425"/>
      <c r="AA20" s="494"/>
      <c r="AB20" s="494"/>
      <c r="AC20" s="494"/>
      <c r="AD20" s="181"/>
      <c r="AE20" s="429"/>
      <c r="AF20" s="429"/>
      <c r="AG20" s="475"/>
      <c r="AH20" s="181">
        <v>98</v>
      </c>
      <c r="AI20" s="483" t="str">
        <f ca="1">+MID(INDEX(WORLDCUP!$AF$101:$AF$147,MATCH(AH20,WORLDCUP!$Z$101:$Z$147,0)),1,3)</f>
        <v>Aus</v>
      </c>
      <c r="AJ20" s="484">
        <f>+IF(ISBLANK(INDEX(WORLDCUP!$AD$101:$AD$147,MATCH(AH20,WORLDCUP!$Z$101:$Z$147,0))),"",INDEX(WORLDCUP!$AD$101:$AD$147,MATCH(AH20,WORLDCUP!$Z$101:$Z$147,0)))</f>
        <v>1</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0</v>
      </c>
      <c r="BK20" s="465">
        <f ca="1">COUNTIF(Pool!$C$210:$C$217,Fixture!BG20)-BL20-BM20-BN20-BO20</f>
        <v>0</v>
      </c>
      <c r="BL20" s="465">
        <f ca="1">COUNTIF(Pool!$C$226:$C$229,Fixture!BG20)-BM20-BN20-BO20</f>
        <v>0</v>
      </c>
      <c r="BM20" s="463">
        <f ca="1">COUNTIF(Pool!$C$252,Fixture!BG20)</f>
        <v>1</v>
      </c>
      <c r="BN20" s="463">
        <f ca="1">COUNTIF(Pool!$C$251,Fixture!BG20)</f>
        <v>0</v>
      </c>
      <c r="BO20" s="466">
        <f ca="1">COUNTIF(Pool!$C$250,Fixture!BG20)</f>
        <v>0</v>
      </c>
    </row>
    <row r="21" spans="1:67" ht="15.75" thickBot="1">
      <c r="A21" s="181">
        <v>30</v>
      </c>
      <c r="B21" s="521"/>
      <c r="C21" s="444" t="str">
        <f ca="1">+MID(INDEX(WORLDCUP!$AA$4:$AA$147,MATCH(A21,WORLDCUP!$AH$4:$AH$147,0)),1,3)</f>
        <v>Sco</v>
      </c>
      <c r="D21" s="445">
        <f>IF(ISBLANK(INDEX(WORLDCUP!$AC$4:$AC$147,MATCH(A21,WORLDCUP!$AH$4:$AH$147,0))),"",INDEX(WORLDCUP!$AC$4:$AC$147,MATCH(A21,WORLDCUP!$AH$4:$AH$147,0)))</f>
        <v>1</v>
      </c>
      <c r="E21" s="445">
        <f>IF(ISBLANK(INDEX(WORLDCUP!$AD$4:$AD$147,MATCH(A21,WORLDCUP!$AH$4:$AH$147,0))),"",INDEX(WORLDCUP!$AD$4:$AD$147,MATCH(A21,WORLDCUP!$AH$4:$AH$147,0)))</f>
        <v>1</v>
      </c>
      <c r="F21" s="446" t="str">
        <f ca="1">+MID(INDEX(WORLDCUP!$AF$4:$AF$147,MATCH(A21,WORLDCUP!$AH$4:$AH$147,0)),1,3)</f>
        <v>Mor</v>
      </c>
      <c r="G21" s="467">
        <v>2</v>
      </c>
      <c r="H21" s="468" t="str">
        <f ca="1">+MID(INDEX(WORLDCUP!$AL$6:$AL$97,MATCH(L21,WORLDCUP!$AI$6:$AI$97,0)),1,3)</f>
        <v>Mor</v>
      </c>
      <c r="I21" s="38">
        <f ca="1">+INDEX(WORLDCUP!$AM$6:$AM$97,MATCH(L21,WORLDCUP!$AI$6:$AI$97,0))</f>
        <v>4</v>
      </c>
      <c r="J21" s="39">
        <f ca="1">+INDEX(WORLDCUP!$AT$6:$AT$97,MATCH(L21,WORLDCUP!$AI$6:$AI$97,0))</f>
        <v>1</v>
      </c>
      <c r="K21" s="43" t="str">
        <f ca="1">+INDEX(WORLDCUP!$AR$6:$AR$97,MATCH(L21,WORLDCUP!$AI$6:$AI$97,0))&amp;"-"&amp;INDEX(WORLDCUP!$AS$6:$AS$97,MATCH(L21,WORLDCUP!$AI$6:$AI$97,0))</f>
        <v>4-3</v>
      </c>
      <c r="L21" s="181" t="s">
        <v>668</v>
      </c>
      <c r="M21" s="181">
        <v>42</v>
      </c>
      <c r="N21" s="522"/>
      <c r="O21" s="444" t="str">
        <f ca="1">+MID(INDEX(WORLDCUP!$AA$4:$AA$147,MATCH(M21,WORLDCUP!$AH$4:$AH$147,0)),1,3)</f>
        <v>Fra</v>
      </c>
      <c r="P21" s="445">
        <f>IF(ISBLANK(INDEX(WORLDCUP!$AC$4:$AC$147,MATCH(M21,WORLDCUP!$AH$4:$AH$147,0))),"",INDEX(WORLDCUP!$AC$4:$AC$147,MATCH(M21,WORLDCUP!$AH$4:$AH$147,0)))</f>
        <v>4</v>
      </c>
      <c r="Q21" s="445">
        <f>IF(ISBLANK(INDEX(WORLDCUP!$AD$4:$AD$147,MATCH(M21,WORLDCUP!$AH$4:$AH$147,0))),"",INDEX(WORLDCUP!$AD$4:$AD$147,MATCH(M21,WORLDCUP!$AH$4:$AH$147,0)))</f>
        <v>0</v>
      </c>
      <c r="R21" s="446" t="str">
        <f ca="1">+MID(INDEX(WORLDCUP!$AF$4:$AF$147,MATCH(M21,WORLDCUP!$AH$4:$AH$147,0)),1,3)</f>
        <v>Ira</v>
      </c>
      <c r="S21" s="467">
        <v>2</v>
      </c>
      <c r="T21" s="468" t="str">
        <f ca="1">+MID(INDEX(WORLDCUP!$AL$6:$AL$97,MATCH(X21,WORLDCUP!$AI$6:$AI$97,0)),1,3)</f>
        <v>Fra</v>
      </c>
      <c r="U21" s="38">
        <f ca="1">+INDEX(WORLDCUP!$AM$6:$AM$97,MATCH(X21,WORLDCUP!$AI$6:$AI$97,0))</f>
        <v>7</v>
      </c>
      <c r="V21" s="39">
        <f ca="1">+INDEX(WORLDCUP!$AT$6:$AT$97,MATCH(X21,WORLDCUP!$AI$6:$AI$97,0))</f>
        <v>5</v>
      </c>
      <c r="W21" s="43" t="str">
        <f ca="1">+INDEX(WORLDCUP!$AR$6:$AR$97,MATCH(X21,WORLDCUP!$AI$6:$AI$97,0))&amp;"-"&amp;INDEX(WORLDCUP!$AS$6:$AS$97,MATCH(X21,WORLDCUP!$AI$6:$AI$97,0))</f>
        <v>8-3</v>
      </c>
      <c r="X21" s="181" t="s">
        <v>686</v>
      </c>
      <c r="Y21" s="181">
        <v>81</v>
      </c>
      <c r="Z21" s="425" t="s">
        <v>670</v>
      </c>
      <c r="AA21" s="426" t="str">
        <f ca="1">+MID(INDEX(WORLDCUP!$AA$101:$AA$147,MATCH(Y21,WORLDCUP!$Z$101:$Z$147,0)),1,3)</f>
        <v>Aus</v>
      </c>
      <c r="AB21" s="427">
        <f>+IF(ISBLANK(INDEX(WORLDCUP!$AC$101:$AC$147,MATCH(Y21,WORLDCUP!$Z$101:$Z$147,0))),"",INDEX(WORLDCUP!$AC$101:$AC$147,MATCH(Y21,WORLDCUP!$Z$101:$Z$147,0)))</f>
        <v>1</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Spain</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1</v>
      </c>
      <c r="BL21" s="465">
        <f ca="1">COUNTIF(Pool!$C$226:$C$229,Fixture!BG21)-BM21-BN21-BO21</f>
        <v>0</v>
      </c>
      <c r="BM21" s="463">
        <f ca="1">COUNTIF(Pool!$C$252,Fixture!BG21)</f>
        <v>0</v>
      </c>
      <c r="BN21" s="463">
        <f ca="1">COUNTIF(Pool!$C$251,Fixture!BG21)</f>
        <v>0</v>
      </c>
      <c r="BO21" s="466">
        <f ca="1">COUNTIF(Pool!$C$250,Fixture!BG21)</f>
        <v>0</v>
      </c>
    </row>
    <row r="22" spans="1:67" ht="15.75" thickBot="1">
      <c r="A22" s="181">
        <v>29</v>
      </c>
      <c r="B22" s="521"/>
      <c r="C22" s="444" t="str">
        <f ca="1">+MID(INDEX(WORLDCUP!$AA$4:$AA$147,MATCH(A22,WORLDCUP!$AH$4:$AH$147,0)),1,3)</f>
        <v>Bra</v>
      </c>
      <c r="D22" s="445">
        <f>IF(ISBLANK(INDEX(WORLDCUP!$AC$4:$AC$147,MATCH(A22,WORLDCUP!$AH$4:$AH$147,0))),"",INDEX(WORLDCUP!$AC$4:$AC$147,MATCH(A22,WORLDCUP!$AH$4:$AH$147,0)))</f>
        <v>5</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Sco</v>
      </c>
      <c r="I22" s="38">
        <f ca="1">+INDEX(WORLDCUP!$AM$6:$AM$97,MATCH(L22,WORLDCUP!$AI$6:$AI$97,0))</f>
        <v>4</v>
      </c>
      <c r="J22" s="39">
        <f ca="1">+INDEX(WORLDCUP!$AT$6:$AT$97,MATCH(L22,WORLDCUP!$AI$6:$AI$97,0))</f>
        <v>1</v>
      </c>
      <c r="K22" s="43" t="str">
        <f ca="1">+INDEX(WORLDCUP!$AR$6:$AR$97,MATCH(L22,WORLDCUP!$AI$6:$AI$97,0))&amp;"-"&amp;INDEX(WORLDCUP!$AS$6:$AS$97,MATCH(L22,WORLDCUP!$AI$6:$AI$97,0))</f>
        <v>4-3</v>
      </c>
      <c r="L22" s="181" t="s">
        <v>92</v>
      </c>
      <c r="M22" s="181">
        <v>41</v>
      </c>
      <c r="N22" s="522"/>
      <c r="O22" s="444" t="str">
        <f ca="1">+MID(INDEX(WORLDCUP!$AA$4:$AA$147,MATCH(M22,WORLDCUP!$AH$4:$AH$147,0)),1,3)</f>
        <v>Nor</v>
      </c>
      <c r="P22" s="445">
        <f>IF(ISBLANK(INDEX(WORLDCUP!$AC$4:$AC$147,MATCH(M22,WORLDCUP!$AH$4:$AH$147,0))),"",INDEX(WORLDCUP!$AC$4:$AC$147,MATCH(M22,WORLDCUP!$AH$4:$AH$147,0)))</f>
        <v>1</v>
      </c>
      <c r="Q22" s="445">
        <f>IF(ISBLANK(INDEX(WORLDCUP!$AD$4:$AD$147,MATCH(M22,WORLDCUP!$AH$4:$AH$147,0))),"",INDEX(WORLDCUP!$AD$4:$AD$147,MATCH(M22,WORLDCUP!$AH$4:$AH$147,0)))</f>
        <v>3</v>
      </c>
      <c r="R22" s="446" t="str">
        <f ca="1">+MID(INDEX(WORLDCUP!$AF$4:$AF$147,MATCH(M22,WORLDCUP!$AH$4:$AH$147,0)),1,3)</f>
        <v>Sen</v>
      </c>
      <c r="S22" s="467">
        <v>3</v>
      </c>
      <c r="T22" s="468" t="str">
        <f ca="1">+MID(INDEX(WORLDCUP!$AL$6:$AL$97,MATCH(X22,WORLDCUP!$AI$6:$AI$97,0)),1,3)</f>
        <v>Nor</v>
      </c>
      <c r="U22" s="38">
        <f ca="1">+INDEX(WORLDCUP!$AM$6:$AM$97,MATCH(X22,WORLDCUP!$AI$6:$AI$97,0))</f>
        <v>3</v>
      </c>
      <c r="V22" s="39">
        <f ca="1">+INDEX(WORLDCUP!$AT$6:$AT$97,MATCH(X22,WORLDCUP!$AI$6:$AI$97,0))</f>
        <v>-1</v>
      </c>
      <c r="W22" s="43" t="str">
        <f ca="1">+INDEX(WORLDCUP!$AR$6:$AR$97,MATCH(X22,WORLDCUP!$AI$6:$AI$97,0))&amp;"-"&amp;INDEX(WORLDCUP!$AS$6:$AS$97,MATCH(X22,WORLDCUP!$AI$6:$AI$97,0))</f>
        <v>4-5</v>
      </c>
      <c r="X22" s="181" t="s">
        <v>450</v>
      </c>
      <c r="Y22" s="181">
        <v>81</v>
      </c>
      <c r="Z22" s="425" t="s">
        <v>738</v>
      </c>
      <c r="AA22" s="426" t="str">
        <f ca="1">+MID(INDEX(WORLDCUP!$AF$101:$AF$147,MATCH(Y22,WORLDCUP!$Z$101:$Z$147,0)),1,IF(WORLDCUP!$H$113&lt;144,6,3))</f>
        <v>Bos</v>
      </c>
      <c r="AB22" s="453">
        <f>+IF(ISBLANK(INDEX(WORLDCUP!$AD$101:$AD$147,MATCH(Y22,WORLDCUP!$Z$101:$Z$147,0))),"",INDEX(WORLDCUP!$AD$101:$AD$147,MATCH(Y22,WORLDCUP!$Z$101:$Z$147,0)))</f>
        <v>0</v>
      </c>
      <c r="AC22" s="454" t="str">
        <f>+IF(ISBLANK(INDEX(WORLDCUP!$AE$101:$AE$147,MATCH(Y22,WORLDCUP!$Z$101:$Z$147,0))),"","( "&amp;INDEX(WORLDCUP!$AE$101:$AE$147,MATCH(Y22,WORLDCUP!$Z$101:$Z$147,0))&amp;" )")</f>
        <v/>
      </c>
      <c r="AD22" s="455">
        <v>94</v>
      </c>
      <c r="AE22" s="456" t="str">
        <f ca="1">+MID(INDEX(WORLDCUP!$AA$101:$AA$147,MATCH(AD22,WORLDCUP!$Z$101:$Z$147,0)),1,3)</f>
        <v>Aus</v>
      </c>
      <c r="AF22" s="457">
        <f>+IF(ISBLANK(INDEX(WORLDCUP!$AC$101:$AC$147,MATCH(AD22,WORLDCUP!$Z$101:$Z$147,0))),"",INDEX(WORLDCUP!$AC$101:$AC$147,MATCH(AD22,WORLDCUP!$Z$101:$Z$147,0)))</f>
        <v>2</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0</v>
      </c>
      <c r="BK22" s="465">
        <f ca="1">COUNTIF(Pool!$C$210:$C$217,Fixture!BG22)-BL22-BM22-BN22-BO22</f>
        <v>0</v>
      </c>
      <c r="BL22" s="465">
        <f ca="1">COUNTIF(Pool!$C$226:$C$229,Fixture!BG22)-BM22-BN22-BO22</f>
        <v>1</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0</v>
      </c>
      <c r="E23" s="445">
        <f>IF(ISBLANK(INDEX(WORLDCUP!$AD$4:$AD$147,MATCH(A23,WORLDCUP!$AH$4:$AH$147,0))),"",INDEX(WORLDCUP!$AD$4:$AD$147,MATCH(A23,WORLDCUP!$AH$4:$AH$147,0)))</f>
        <v>2</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-10</v>
      </c>
      <c r="K23" s="479" t="str">
        <f ca="1">+INDEX(WORLDCUP!$AR$6:$AR$97,MATCH(L23,WORLDCUP!$AI$6:$AI$97,0))&amp;"-"&amp;INDEX(WORLDCUP!$AS$6:$AS$97,MATCH(L23,WORLDCUP!$AI$6:$AI$97,0))</f>
        <v>0-10</v>
      </c>
      <c r="L23" s="181" t="s">
        <v>669</v>
      </c>
      <c r="M23" s="181">
        <v>61</v>
      </c>
      <c r="N23" s="522"/>
      <c r="O23" s="444" t="str">
        <f ca="1">+MID(INDEX(WORLDCUP!$AA$4:$AA$147,MATCH(M23,WORLDCUP!$AH$4:$AH$147,0)),1,3)</f>
        <v>Nor</v>
      </c>
      <c r="P23" s="445">
        <f>IF(ISBLANK(INDEX(WORLDCUP!$AC$4:$AC$147,MATCH(M23,WORLDCUP!$AH$4:$AH$147,0))),"",INDEX(WORLDCUP!$AC$4:$AC$147,MATCH(M23,WORLDCUP!$AH$4:$AH$147,0)))</f>
        <v>1</v>
      </c>
      <c r="Q23" s="445">
        <f>IF(ISBLANK(INDEX(WORLDCUP!$AD$4:$AD$147,MATCH(M23,WORLDCUP!$AH$4:$AH$147,0))),"",INDEX(WORLDCUP!$AD$4:$AD$147,MATCH(M23,WORLDCUP!$AH$4:$AH$147,0)))</f>
        <v>2</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-10</v>
      </c>
      <c r="W23" s="479" t="str">
        <f ca="1">+INDEX(WORLDCUP!$AR$6:$AR$97,MATCH(X23,WORLDCUP!$AI$6:$AI$97,0))&amp;"-"&amp;INDEX(WORLDCUP!$AS$6:$AS$97,MATCH(X23,WORLDCUP!$AI$6:$AI$97,0))</f>
        <v>0-10</v>
      </c>
      <c r="X23" s="181" t="s">
        <v>687</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0</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Argentina</v>
      </c>
      <c r="BC23" s="529"/>
      <c r="BD23" s="153"/>
      <c r="BE23" s="153"/>
      <c r="BG23" s="462" t="str">
        <f ca="1">Horarios!Q22</f>
        <v>Ghana</v>
      </c>
      <c r="BH23" s="463">
        <f t="shared" ca="1" si="0"/>
        <v>1</v>
      </c>
      <c r="BI23" s="463">
        <f ca="1">COUNTIF(Pool!$C$130:$C$161,Fixture!BG23)-BJ23-BK23-BL23-BM23-BN23-BO23</f>
        <v>0</v>
      </c>
      <c r="BJ23" s="464">
        <f ca="1">COUNTIF(Pool!$C$182:$C$197,Fixture!BG23)-BK23-BL23-BM23-BN23-BO23</f>
        <v>0</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75" thickBot="1">
      <c r="A24" s="181">
        <v>50</v>
      </c>
      <c r="B24" s="531"/>
      <c r="C24" s="487" t="str">
        <f ca="1">+MID(INDEX(WORLDCUP!$AA$4:$AA$147,MATCH(A24,WORLDCUP!$AH$4:$AH$147,0)),1,3)</f>
        <v>Mor</v>
      </c>
      <c r="D24" s="488">
        <f>IF(ISBLANK(INDEX(WORLDCUP!$AC$4:$AC$147,MATCH(A24,WORLDCUP!$AH$4:$AH$147,0))),"",INDEX(WORLDCUP!$AC$4:$AC$147,MATCH(A24,WORLDCUP!$AH$4:$AH$147,0)))</f>
        <v>2</v>
      </c>
      <c r="E24" s="488">
        <f>IF(ISBLANK(INDEX(WORLDCUP!$AD$4:$AD$147,MATCH(A24,WORLDCUP!$AH$4:$AH$147,0))),"",INDEX(WORLDCUP!$AD$4:$AD$147,MATCH(A24,WORLDCUP!$AH$4:$AH$147,0)))</f>
        <v>0</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4</v>
      </c>
      <c r="Q24" s="488">
        <f>IF(ISBLANK(INDEX(WORLDCUP!$AD$4:$AD$147,MATCH(M24,WORLDCUP!$AH$4:$AH$147,0))),"",INDEX(WORLDCUP!$AD$4:$AD$147,MATCH(M24,WORLDCUP!$AH$4:$AH$147,0)))</f>
        <v>0</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Bel</v>
      </c>
      <c r="AB24" s="472">
        <f>+IF(ISBLANK(INDEX(WORLDCUP!$AC$101:$AC$147,MATCH(Y24,WORLDCUP!$Z$101:$Z$147,0))),"",INDEX(WORLDCUP!$AC$101:$AC$147,MATCH(Y24,WORLDCUP!$Z$101:$Z$147,0)))</f>
        <v>2</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7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Sau</v>
      </c>
      <c r="AB25" s="481">
        <f>+IF(ISBLANK(INDEX(WORLDCUP!$AD$101:$AD$147,MATCH(Y25,WORLDCUP!$Z$101:$Z$147,0))),"",INDEX(WORLDCUP!$AD$101:$AD$147,MATCH(Y25,WORLDCUP!$Z$101:$Z$147,0)))</f>
        <v>1</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Spai</v>
      </c>
      <c r="AV25" s="538">
        <f>+IF(ISBLANK(INDEX(WORLDCUP!$AC$101:$AC$147,MATCH(AT25,WORLDCUP!$Z$101:$Z$147,0))),"",INDEX(WORLDCUP!$AC$101:$AC$147,MATCH(AT25,WORLDCUP!$Z$101:$Z$147,0)))</f>
        <v>2</v>
      </c>
      <c r="AW25" s="539" t="str">
        <f>+IF(ISBLANK(INDEX(WORLDCUP!$AB$101:$AB$147,MATCH(AT25,WORLDCUP!$Z$101:$Z$147,0))),"","( "&amp;INDEX(WORLDCUP!$AB$101:$AB$147,MATCH(AT25,WORLDCUP!$Z$101:$Z$147,0))&amp;" )")</f>
        <v/>
      </c>
      <c r="AX25" s="540"/>
      <c r="AY25" s="527"/>
      <c r="AZ25" s="528" t="str">
        <f ca="1">+WORLDCUP!AA152</f>
        <v>England</v>
      </c>
      <c r="BA25" s="530"/>
      <c r="BB25" s="533"/>
      <c r="BC25" s="529"/>
      <c r="BD25" s="153"/>
      <c r="BE25" s="153"/>
      <c r="BG25" s="462" t="str">
        <f ca="1">Horarios!Q24</f>
        <v>Iran</v>
      </c>
      <c r="BH25" s="463">
        <f t="shared" ca="1" si="0"/>
        <v>0</v>
      </c>
      <c r="BI25" s="463">
        <f ca="1">COUNTIF(Pool!$C$130:$C$161,Fixture!BG25)-BJ25-BK25-BL25-BM25-BN25-BO25</f>
        <v>1</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7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Arge</v>
      </c>
      <c r="AV26" s="538">
        <f>+IF(ISBLANK(INDEX(WORLDCUP!$AD$101:$AD$147,MATCH(AT26,WORLDCUP!$Z$101:$Z$147,0))),"",INDEX(WORLDCUP!$AD$101:$AD$147,MATCH(AT26,WORLDCUP!$Z$101:$Z$147,0)))</f>
        <v>1</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75" thickBot="1">
      <c r="A27" s="181">
        <v>4</v>
      </c>
      <c r="B27" s="542" t="s">
        <v>74</v>
      </c>
      <c r="C27" s="417" t="str">
        <f ca="1">+MID(INDEX(WORLDCUP!$AA$4:$AA$147,MATCH(A27,WORLDCUP!$AH$4:$AH$147,0)),1,3)</f>
        <v>Uni</v>
      </c>
      <c r="D27" s="418">
        <f>IF(ISBLANK(INDEX(WORLDCUP!$AC$4:$AC$147,MATCH(A27,WORLDCUP!$AH$4:$AH$147,0))),"",INDEX(WORLDCUP!$AC$4:$AC$147,MATCH(A27,WORLDCUP!$AH$4:$AH$147,0)))</f>
        <v>2</v>
      </c>
      <c r="E27" s="418">
        <f>IF(ISBLANK(INDEX(WORLDCUP!$AD$4:$AD$147,MATCH(A27,WORLDCUP!$AH$4:$AH$147,0))),"",INDEX(WORLDCUP!$AD$4:$AD$147,MATCH(A27,WORLDCUP!$AH$4:$AH$147,0)))</f>
        <v>1</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f>IF(ISBLANK(INDEX(WORLDCUP!$AC$4:$AC$147,MATCH(M27,WORLDCUP!$AH$4:$AH$147,0))),"",INDEX(WORLDCUP!$AC$4:$AC$147,MATCH(M27,WORLDCUP!$AH$4:$AH$147,0)))</f>
        <v>3</v>
      </c>
      <c r="Q27" s="418">
        <f>IF(ISBLANK(INDEX(WORLDCUP!$AD$4:$AD$147,MATCH(M27,WORLDCUP!$AH$4:$AH$147,0))),"",INDEX(WORLDCUP!$AD$4:$AD$147,MATCH(M27,WORLDCUP!$AH$4:$AH$147,0)))</f>
        <v>1</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Bra</v>
      </c>
      <c r="AB27" s="427">
        <f>+IF(ISBLANK(INDEX(WORLDCUP!$AC$101:$AC$147,MATCH(Y27,WORLDCUP!$Z$101:$Z$147,0))),"",INDEX(WORLDCUP!$AC$101:$AC$147,MATCH(Y27,WORLDCUP!$Z$101:$Z$147,0)))</f>
        <v>2</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1</v>
      </c>
      <c r="BI27" s="463">
        <f ca="1">COUNTIF(Pool!$C$130:$C$161,Fixture!BG27)-BJ27-BK27-BL27-BM27-BN27-BO27</f>
        <v>0</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75" thickBot="1">
      <c r="A28" s="181">
        <v>6</v>
      </c>
      <c r="B28" s="544"/>
      <c r="C28" s="444" t="str">
        <f ca="1">+MID(INDEX(WORLDCUP!$AA$4:$AA$147,MATCH(A28,WORLDCUP!$AH$4:$AH$147,0)),1,3)</f>
        <v>Aus</v>
      </c>
      <c r="D28" s="445">
        <f>IF(ISBLANK(INDEX(WORLDCUP!$AC$4:$AC$147,MATCH(A28,WORLDCUP!$AH$4:$AH$147,0))),"",INDEX(WORLDCUP!$AC$4:$AC$147,MATCH(A28,WORLDCUP!$AH$4:$AH$147,0)))</f>
        <v>1</v>
      </c>
      <c r="E28" s="445">
        <f>IF(ISBLANK(INDEX(WORLDCUP!$AD$4:$AD$147,MATCH(A28,WORLDCUP!$AH$4:$AH$147,0))),"",INDEX(WORLDCUP!$AD$4:$AD$147,MATCH(A28,WORLDCUP!$AH$4:$AH$147,0)))</f>
        <v>1</v>
      </c>
      <c r="F28" s="446" t="str">
        <f ca="1">+MID(INDEX(WORLDCUP!$AF$4:$AF$147,MATCH(A28,WORLDCUP!$AH$4:$AH$147,0)),1,3)</f>
        <v>Tur</v>
      </c>
      <c r="G28" s="447">
        <v>1</v>
      </c>
      <c r="H28" s="448" t="str">
        <f ca="1">+MID(INDEX(WORLDCUP!$AL$6:$AL$97,MATCH(L28,WORLDCUP!$AI$6:$AI$97,0)),1,3)</f>
        <v>Aus</v>
      </c>
      <c r="I28" s="449">
        <f ca="1">+INDEX(WORLDCUP!$AM$6:$AM$97,MATCH(L28,WORLDCUP!$AI$6:$AI$97,0))</f>
        <v>7</v>
      </c>
      <c r="J28" s="450">
        <f ca="1">+INDEX(WORLDCUP!$AT$6:$AT$97,MATCH(L28,WORLDCUP!$AI$6:$AI$97,0))</f>
        <v>5</v>
      </c>
      <c r="K28" s="451" t="str">
        <f ca="1">+INDEX(WORLDCUP!$AR$6:$AR$97,MATCH(L28,WORLDCUP!$AI$6:$AI$97,0))&amp;"-"&amp;INDEX(WORLDCUP!$AS$6:$AS$97,MATCH(L28,WORLDCUP!$AI$6:$AI$97,0))</f>
        <v>6-1</v>
      </c>
      <c r="L28" s="181" t="s">
        <v>670</v>
      </c>
      <c r="M28" s="181">
        <v>20</v>
      </c>
      <c r="N28" s="545"/>
      <c r="O28" s="444" t="str">
        <f ca="1">+MID(INDEX(WORLDCUP!$AA$4:$AA$147,MATCH(M28,WORLDCUP!$AH$4:$AH$147,0)),1,3)</f>
        <v>Aus</v>
      </c>
      <c r="P28" s="445">
        <f>IF(ISBLANK(INDEX(WORLDCUP!$AC$4:$AC$147,MATCH(M28,WORLDCUP!$AH$4:$AH$147,0))),"",INDEX(WORLDCUP!$AC$4:$AC$147,MATCH(M28,WORLDCUP!$AH$4:$AH$147,0)))</f>
        <v>3</v>
      </c>
      <c r="Q28" s="445">
        <f>IF(ISBLANK(INDEX(WORLDCUP!$AD$4:$AD$147,MATCH(M28,WORLDCUP!$AH$4:$AH$147,0))),"",INDEX(WORLDCUP!$AD$4:$AD$147,MATCH(M28,WORLDCUP!$AH$4:$AH$147,0)))</f>
        <v>0</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6</v>
      </c>
      <c r="W28" s="451" t="str">
        <f ca="1">+INDEX(WORLDCUP!$AR$6:$AR$97,MATCH(X28,WORLDCUP!$AI$6:$AI$97,0))&amp;"-"&amp;INDEX(WORLDCUP!$AS$6:$AS$97,MATCH(X28,WORLDCUP!$AI$6:$AI$97,0))</f>
        <v>8-2</v>
      </c>
      <c r="X28" s="181" t="s">
        <v>688</v>
      </c>
      <c r="Y28" s="181">
        <v>76</v>
      </c>
      <c r="Z28" s="425" t="s">
        <v>677</v>
      </c>
      <c r="AA28" s="426" t="str">
        <f ca="1">+MID(INDEX(WORLDCUP!$AF$101:$AF$147,MATCH(Y28,WORLDCUP!$Z$101:$Z$147,0)),1,3)</f>
        <v>Jap</v>
      </c>
      <c r="AB28" s="453">
        <f>+IF(ISBLANK(INDEX(WORLDCUP!$AD$101:$AD$147,MATCH(Y28,WORLDCUP!$Z$101:$Z$147,0))),"",INDEX(WORLDCUP!$AD$101:$AD$147,MATCH(Y28,WORLDCUP!$Z$101:$Z$147,0)))</f>
        <v>0</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2</v>
      </c>
      <c r="AG28" s="458" t="str">
        <f>+IF(ISBLANK(INDEX(WORLDCUP!$AB$101:$AB$147,MATCH(AD28,WORLDCUP!$Z$101:$Z$147,0))),"","( "&amp;INDEX(WORLDCUP!$AB$101:$AB$147,MATCH(AD28,WORLDCUP!$Z$101:$Z$147,0))&amp;" )")</f>
        <v>( 0 )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1</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0</v>
      </c>
      <c r="E29" s="445">
        <f>IF(ISBLANK(INDEX(WORLDCUP!$AD$4:$AD$147,MATCH(A29,WORLDCUP!$AH$4:$AH$147,0))),"",INDEX(WORLDCUP!$AD$4:$AD$147,MATCH(A29,WORLDCUP!$AH$4:$AH$147,0)))</f>
        <v>3</v>
      </c>
      <c r="F29" s="446" t="str">
        <f ca="1">+MID(INDEX(WORLDCUP!$AF$4:$AF$147,MATCH(A29,WORLDCUP!$AH$4:$AH$147,0)),1,3)</f>
        <v>Aus</v>
      </c>
      <c r="G29" s="467">
        <v>2</v>
      </c>
      <c r="H29" s="468" t="str">
        <f ca="1">+MID(INDEX(WORLDCUP!$AL$6:$AL$97,MATCH(L29,WORLDCUP!$AI$6:$AI$97,0)),1,3)</f>
        <v>Tur</v>
      </c>
      <c r="I29" s="38">
        <f ca="1">+INDEX(WORLDCUP!$AM$6:$AM$97,MATCH(L29,WORLDCUP!$AI$6:$AI$97,0))</f>
        <v>5</v>
      </c>
      <c r="J29" s="39">
        <f ca="1">+INDEX(WORLDCUP!$AT$6:$AT$97,MATCH(L29,WORLDCUP!$AI$6:$AI$97,0))</f>
        <v>2</v>
      </c>
      <c r="K29" s="43" t="str">
        <f ca="1">+INDEX(WORLDCUP!$AR$6:$AR$97,MATCH(L29,WORLDCUP!$AI$6:$AI$97,0))&amp;"-"&amp;INDEX(WORLDCUP!$AS$6:$AS$97,MATCH(L29,WORLDCUP!$AI$6:$AI$97,0))</f>
        <v>3-1</v>
      </c>
      <c r="L29" s="181" t="s">
        <v>671</v>
      </c>
      <c r="M29" s="181">
        <v>43</v>
      </c>
      <c r="N29" s="545"/>
      <c r="O29" s="444" t="str">
        <f ca="1">+MID(INDEX(WORLDCUP!$AA$4:$AA$147,MATCH(M29,WORLDCUP!$AH$4:$AH$147,0)),1,3)</f>
        <v>Arg</v>
      </c>
      <c r="P29" s="445">
        <f>IF(ISBLANK(INDEX(WORLDCUP!$AC$4:$AC$147,MATCH(M29,WORLDCUP!$AH$4:$AH$147,0))),"",INDEX(WORLDCUP!$AC$4:$AC$147,MATCH(M29,WORLDCUP!$AH$4:$AH$147,0)))</f>
        <v>2</v>
      </c>
      <c r="Q29" s="445">
        <f>IF(ISBLANK(INDEX(WORLDCUP!$AD$4:$AD$147,MATCH(M29,WORLDCUP!$AH$4:$AH$147,0))),"",INDEX(WORLDCUP!$AD$4:$AD$147,MATCH(M29,WORLDCUP!$AH$4:$AH$147,0)))</f>
        <v>1</v>
      </c>
      <c r="R29" s="446" t="str">
        <f ca="1">+MID(INDEX(WORLDCUP!$AF$4:$AF$147,MATCH(M29,WORLDCUP!$AH$4:$AH$147,0)),1,3)</f>
        <v>Aus</v>
      </c>
      <c r="S29" s="467">
        <v>2</v>
      </c>
      <c r="T29" s="468" t="str">
        <f ca="1">+MID(INDEX(WORLDCUP!$AL$6:$AL$97,MATCH(X29,WORLDCUP!$AI$6:$AI$97,0)),1,3)</f>
        <v>Aus</v>
      </c>
      <c r="U29" s="38">
        <f ca="1">+INDEX(WORLDCUP!$AM$6:$AM$97,MATCH(X29,WORLDCUP!$AI$6:$AI$97,0))</f>
        <v>6</v>
      </c>
      <c r="V29" s="39">
        <f ca="1">+INDEX(WORLDCUP!$AT$6:$AT$97,MATCH(X29,WORLDCUP!$AI$6:$AI$97,0))</f>
        <v>4</v>
      </c>
      <c r="W29" s="43" t="str">
        <f ca="1">+INDEX(WORLDCUP!$AR$6:$AR$97,MATCH(X29,WORLDCUP!$AI$6:$AI$97,0))&amp;"-"&amp;INDEX(WORLDCUP!$AS$6:$AS$97,MATCH(X29,WORLDCUP!$AI$6:$AI$97,0))</f>
        <v>6-2</v>
      </c>
      <c r="X29" s="181" t="s">
        <v>689</v>
      </c>
      <c r="Y29" s="181"/>
      <c r="Z29" s="425"/>
      <c r="AA29" s="469"/>
      <c r="AB29" s="469"/>
      <c r="AC29" s="470"/>
      <c r="AD29" s="181">
        <v>91</v>
      </c>
      <c r="AE29" s="456" t="str">
        <f ca="1">+MID(INDEX(WORLDCUP!$AF$101:$AF$147,MATCH(AD29,WORLDCUP!$Z$101:$Z$147,0)),1,3)</f>
        <v>Fra</v>
      </c>
      <c r="AF29" s="457">
        <f>+IF(ISBLANK(INDEX(WORLDCUP!$AD$101:$AD$147,MATCH(AD29,WORLDCUP!$Z$101:$Z$147,0))),"",INDEX(WORLDCUP!$AD$101:$AD$147,MATCH(AD29,WORLDCUP!$Z$101:$Z$147,0)))</f>
        <v>2</v>
      </c>
      <c r="AG29" s="515" t="str">
        <f>+IF(ISBLANK(INDEX(WORLDCUP!$AE$101:$AE$147,MATCH(AD29,WORLDCUP!$Z$101:$Z$147,0))),"","( "&amp;INDEX(WORLDCUP!$AE$101:$AE$147,MATCH(AD29,WORLDCUP!$Z$101:$Z$147,0))&amp;" )")</f>
        <v>( 1 )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75" thickBot="1">
      <c r="A30" s="181">
        <v>31</v>
      </c>
      <c r="B30" s="544"/>
      <c r="C30" s="444" t="str">
        <f ca="1">+MID(INDEX(WORLDCUP!$AA$4:$AA$147,MATCH(A30,WORLDCUP!$AH$4:$AH$147,0)),1,3)</f>
        <v>Tur</v>
      </c>
      <c r="D30" s="445">
        <f>IF(ISBLANK(INDEX(WORLDCUP!$AC$4:$AC$147,MATCH(A30,WORLDCUP!$AH$4:$AH$147,0))),"",INDEX(WORLDCUP!$AC$4:$AC$147,MATCH(A30,WORLDCUP!$AH$4:$AH$147,0)))</f>
        <v>2</v>
      </c>
      <c r="E30" s="445">
        <f>IF(ISBLANK(INDEX(WORLDCUP!$AD$4:$AD$147,MATCH(A30,WORLDCUP!$AH$4:$AH$147,0))),"",INDEX(WORLDCUP!$AD$4:$AD$147,MATCH(A30,WORLDCUP!$AH$4:$AH$147,0)))</f>
        <v>0</v>
      </c>
      <c r="F30" s="446" t="str">
        <f ca="1">+MID(INDEX(WORLDCUP!$AF$4:$AF$147,MATCH(A30,WORLDCUP!$AH$4:$AH$147,0)),1,3)</f>
        <v>Par</v>
      </c>
      <c r="G30" s="467">
        <v>3</v>
      </c>
      <c r="H30" s="468" t="str">
        <f ca="1">+MID(INDEX(WORLDCUP!$AL$6:$AL$97,MATCH(L30,WORLDCUP!$AI$6:$AI$97,0)),1,3)</f>
        <v>Uni</v>
      </c>
      <c r="I30" s="38">
        <f ca="1">+INDEX(WORLDCUP!$AM$6:$AM$97,MATCH(L30,WORLDCUP!$AI$6:$AI$97,0))</f>
        <v>4</v>
      </c>
      <c r="J30" s="39">
        <f ca="1">+INDEX(WORLDCUP!$AT$6:$AT$97,MATCH(L30,WORLDCUP!$AI$6:$AI$97,0))</f>
        <v>-2</v>
      </c>
      <c r="K30" s="43" t="str">
        <f ca="1">+INDEX(WORLDCUP!$AR$6:$AR$97,MATCH(L30,WORLDCUP!$AI$6:$AI$97,0))&amp;"-"&amp;INDEX(WORLDCUP!$AS$6:$AS$97,MATCH(L30,WORLDCUP!$AI$6:$AI$97,0))</f>
        <v>2-4</v>
      </c>
      <c r="L30" s="181" t="s">
        <v>93</v>
      </c>
      <c r="M30" s="181">
        <v>44</v>
      </c>
      <c r="N30" s="545"/>
      <c r="O30" s="444" t="str">
        <f ca="1">+MID(INDEX(WORLDCUP!$AA$4:$AA$147,MATCH(M30,WORLDCUP!$AH$4:$AH$147,0)),1,3)</f>
        <v>Jor</v>
      </c>
      <c r="P30" s="445">
        <f>IF(ISBLANK(INDEX(WORLDCUP!$AC$4:$AC$147,MATCH(M30,WORLDCUP!$AH$4:$AH$147,0))),"",INDEX(WORLDCUP!$AC$4:$AC$147,MATCH(M30,WORLDCUP!$AH$4:$AH$147,0)))</f>
        <v>2</v>
      </c>
      <c r="Q30" s="445">
        <f>IF(ISBLANK(INDEX(WORLDCUP!$AD$4:$AD$147,MATCH(M30,WORLDCUP!$AH$4:$AH$147,0))),"",INDEX(WORLDCUP!$AD$4:$AD$147,MATCH(M30,WORLDCUP!$AH$4:$AH$147,0)))</f>
        <v>2</v>
      </c>
      <c r="R30" s="446" t="str">
        <f ca="1">+MID(INDEX(WORLDCUP!$AF$4:$AF$147,MATCH(M30,WORLDCUP!$AH$4:$AH$147,0)),1,3)</f>
        <v>Alg</v>
      </c>
      <c r="S30" s="467">
        <v>3</v>
      </c>
      <c r="T30" s="468" t="str">
        <f ca="1">+MID(INDEX(WORLDCUP!$AL$6:$AL$97,MATCH(X30,WORLDCUP!$AI$6:$AI$97,0)),1,3)</f>
        <v>Alg</v>
      </c>
      <c r="U30" s="38">
        <f ca="1">+INDEX(WORLDCUP!$AM$6:$AM$97,MATCH(X30,WORLDCUP!$AI$6:$AI$97,0))</f>
        <v>1</v>
      </c>
      <c r="V30" s="39">
        <f ca="1">+INDEX(WORLDCUP!$AT$6:$AT$97,MATCH(X30,WORLDCUP!$AI$6:$AI$97,0))</f>
        <v>-4</v>
      </c>
      <c r="W30" s="43" t="str">
        <f ca="1">+INDEX(WORLDCUP!$AR$6:$AR$97,MATCH(X30,WORLDCUP!$AI$6:$AI$97,0))&amp;"-"&amp;INDEX(WORLDCUP!$AS$6:$AS$97,MATCH(X30,WORLDCUP!$AI$6:$AI$97,0))</f>
        <v>3-7</v>
      </c>
      <c r="X30" s="181" t="s">
        <v>451</v>
      </c>
      <c r="Y30" s="181">
        <v>78</v>
      </c>
      <c r="Z30" s="425" t="s">
        <v>674</v>
      </c>
      <c r="AA30" s="426" t="str">
        <f ca="1">+MID(INDEX(WORLDCUP!$AA$101:$AA$147,MATCH(Y30,WORLDCUP!$Z$101:$Z$147,0)),1,3)</f>
        <v>Ecu</v>
      </c>
      <c r="AB30" s="472">
        <f>+IF(ISBLANK(INDEX(WORLDCUP!$AC$101:$AC$147,MATCH(Y30,WORLDCUP!$Z$101:$Z$147,0))),"",INDEX(WORLDCUP!$AC$101:$AC$147,MATCH(Y30,WORLDCUP!$Z$101:$Z$147,0)))</f>
        <v>0</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1</v>
      </c>
      <c r="BJ30" s="464">
        <f ca="1">COUNTIF(Pool!$C$182:$C$197,Fixture!BG30)-BK30-BL30-BM30-BN30-BO30</f>
        <v>0</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75" thickBot="1">
      <c r="A31" s="181">
        <v>59</v>
      </c>
      <c r="B31" s="544"/>
      <c r="C31" s="444" t="str">
        <f ca="1">+MID(INDEX(WORLDCUP!$AA$4:$AA$147,MATCH(A31,WORLDCUP!$AH$4:$AH$147,0)),1,3)</f>
        <v>Tur</v>
      </c>
      <c r="D31" s="445">
        <f>IF(ISBLANK(INDEX(WORLDCUP!$AC$4:$AC$147,MATCH(A31,WORLDCUP!$AH$4:$AH$147,0))),"",INDEX(WORLDCUP!$AC$4:$AC$147,MATCH(A31,WORLDCUP!$AH$4:$AH$147,0)))</f>
        <v>0</v>
      </c>
      <c r="E31" s="445">
        <f>IF(ISBLANK(INDEX(WORLDCUP!$AD$4:$AD$147,MATCH(A31,WORLDCUP!$AH$4:$AH$147,0))),"",INDEX(WORLDCUP!$AD$4:$AD$147,MATCH(A31,WORLDCUP!$AH$4:$AH$147,0)))</f>
        <v>0</v>
      </c>
      <c r="F31" s="446" t="str">
        <f ca="1">+MID(INDEX(WORLDCUP!$AF$4:$AF$147,MATCH(A31,WORLDCUP!$AH$4:$AH$147,0)),1,3)</f>
        <v>Uni</v>
      </c>
      <c r="G31" s="467">
        <v>4</v>
      </c>
      <c r="H31" s="476" t="str">
        <f ca="1">+MID(INDEX(WORLDCUP!$AL$6:$AL$97,MATCH(L31,WORLDCUP!$AI$6:$AI$97,0)),1,3)</f>
        <v>Par</v>
      </c>
      <c r="I31" s="477">
        <f ca="1">+INDEX(WORLDCUP!$AM$6:$AM$97,MATCH(L31,WORLDCUP!$AI$6:$AI$97,0))</f>
        <v>0</v>
      </c>
      <c r="J31" s="478">
        <f ca="1">+INDEX(WORLDCUP!$AT$6:$AT$97,MATCH(L31,WORLDCUP!$AI$6:$AI$97,0))</f>
        <v>-5</v>
      </c>
      <c r="K31" s="479" t="str">
        <f ca="1">+INDEX(WORLDCUP!$AR$6:$AR$97,MATCH(L31,WORLDCUP!$AI$6:$AI$97,0))&amp;"-"&amp;INDEX(WORLDCUP!$AS$6:$AS$97,MATCH(L31,WORLDCUP!$AI$6:$AI$97,0))</f>
        <v>1-6</v>
      </c>
      <c r="L31" s="181" t="s">
        <v>672</v>
      </c>
      <c r="M31" s="181">
        <v>69</v>
      </c>
      <c r="N31" s="545"/>
      <c r="O31" s="444" t="str">
        <f ca="1">+MID(INDEX(WORLDCUP!$AA$4:$AA$147,MATCH(M31,WORLDCUP!$AH$4:$AH$147,0)),1,3)</f>
        <v>Alg</v>
      </c>
      <c r="P31" s="445">
        <f>IF(ISBLANK(INDEX(WORLDCUP!$AC$4:$AC$147,MATCH(M31,WORLDCUP!$AH$4:$AH$147,0))),"",INDEX(WORLDCUP!$AC$4:$AC$147,MATCH(M31,WORLDCUP!$AH$4:$AH$147,0)))</f>
        <v>0</v>
      </c>
      <c r="Q31" s="445">
        <f>IF(ISBLANK(INDEX(WORLDCUP!$AD$4:$AD$147,MATCH(M31,WORLDCUP!$AH$4:$AH$147,0))),"",INDEX(WORLDCUP!$AD$4:$AD$147,MATCH(M31,WORLDCUP!$AH$4:$AH$147,0)))</f>
        <v>2</v>
      </c>
      <c r="R31" s="446" t="str">
        <f ca="1">+MID(INDEX(WORLDCUP!$AF$4:$AF$147,MATCH(M31,WORLDCUP!$AH$4:$AH$147,0)),1,3)</f>
        <v>Aus</v>
      </c>
      <c r="S31" s="467">
        <v>4</v>
      </c>
      <c r="T31" s="476" t="str">
        <f ca="1">+MID(INDEX(WORLDCUP!$AL$6:$AL$97,MATCH(X31,WORLDCUP!$AI$6:$AI$97,0)),1,3)</f>
        <v>Jor</v>
      </c>
      <c r="U31" s="477">
        <f ca="1">+INDEX(WORLDCUP!$AM$6:$AM$97,MATCH(X31,WORLDCUP!$AI$6:$AI$97,0))</f>
        <v>1</v>
      </c>
      <c r="V31" s="478">
        <f ca="1">+INDEX(WORLDCUP!$AT$6:$AT$97,MATCH(X31,WORLDCUP!$AI$6:$AI$97,0))</f>
        <v>-6</v>
      </c>
      <c r="W31" s="479" t="str">
        <f ca="1">+INDEX(WORLDCUP!$AR$6:$AR$97,MATCH(X31,WORLDCUP!$AI$6:$AI$97,0))&amp;"-"&amp;INDEX(WORLDCUP!$AS$6:$AS$97,MATCH(X31,WORLDCUP!$AI$6:$AI$97,0))</f>
        <v>2-8</v>
      </c>
      <c r="X31" s="181" t="s">
        <v>690</v>
      </c>
      <c r="Y31" s="181">
        <v>78</v>
      </c>
      <c r="Z31" s="425" t="s">
        <v>686</v>
      </c>
      <c r="AA31" s="480" t="str">
        <f ca="1">+MID(INDEX(WORLDCUP!$AF$101:$AF$147,MATCH(Y31,WORLDCUP!$Z$101:$Z$147,0)),1,3)</f>
        <v>Fra</v>
      </c>
      <c r="AB31" s="481">
        <f>+IF(ISBLANK(INDEX(WORLDCUP!$AD$101:$AD$147,MATCH(Y31,WORLDCUP!$Z$101:$Z$147,0))),"",INDEX(WORLDCUP!$AD$101:$AD$147,MATCH(Y31,WORLDCUP!$Z$101:$Z$147,0)))</f>
        <v>3</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Fra</v>
      </c>
      <c r="AJ31" s="484">
        <f>+IF(ISBLANK(INDEX(WORLDCUP!$AC$101:$AC$147,MATCH(AH31,WORLDCUP!$Z$101:$Z$147,0))),"",INDEX(WORLDCUP!$AC$101:$AC$147,MATCH(AH31,WORLDCUP!$Z$101:$Z$147,0)))</f>
        <v>1</v>
      </c>
      <c r="AK31" s="485" t="str">
        <f>+IF(ISBLANK(INDEX(WORLDCUP!$AB$101:$AB$147,MATCH(AH31,WORLDCUP!$Z$101:$Z$147,0))),"","( "&amp;INDEX(WORLDCUP!$AB$101:$AB$147,MATCH(AH31,WORLDCUP!$Z$101:$Z$147,0))&amp;" )")</f>
        <v/>
      </c>
      <c r="AL31" s="181"/>
      <c r="AM31" s="431"/>
      <c r="AN31" s="431"/>
      <c r="AO31" s="512"/>
      <c r="AP31" s="546">
        <v>103</v>
      </c>
      <c r="AQ31" s="547" t="str">
        <f ca="1">+MID(INDEX(WORLDCUP!$AA$101:$AA$147,MATCH(AP31,WORLDCUP!$Z$101:$Z$147,0)),1,4)</f>
        <v>Germ</v>
      </c>
      <c r="AR31" s="548">
        <f>+IF(ISBLANK(INDEX(WORLDCUP!$AC$101:$AC$147,MATCH(AP31,WORLDCUP!$Z$101:$Z$147,0))),"",INDEX(WORLDCUP!$AC$101:$AC$147,MATCH(AP31,WORLDCUP!$Z$101:$Z$147,0)))</f>
        <v>1</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1</v>
      </c>
      <c r="BJ31" s="464">
        <f ca="1">COUNTIF(Pool!$C$182:$C$197,Fixture!BG31)-BK31-BL31-BM31-BN31-BO31</f>
        <v>0</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75" thickBot="1">
      <c r="A32" s="181">
        <v>60</v>
      </c>
      <c r="B32" s="555"/>
      <c r="C32" s="487" t="str">
        <f ca="1">+MID(INDEX(WORLDCUP!$AA$4:$AA$147,MATCH(A32,WORLDCUP!$AH$4:$AH$147,0)),1,3)</f>
        <v>Par</v>
      </c>
      <c r="D32" s="488">
        <f>IF(ISBLANK(INDEX(WORLDCUP!$AC$4:$AC$147,MATCH(A32,WORLDCUP!$AH$4:$AH$147,0))),"",INDEX(WORLDCUP!$AC$4:$AC$147,MATCH(A32,WORLDCUP!$AH$4:$AH$147,0)))</f>
        <v>0</v>
      </c>
      <c r="E32" s="488">
        <f>IF(ISBLANK(INDEX(WORLDCUP!$AD$4:$AD$147,MATCH(A32,WORLDCUP!$AH$4:$AH$147,0))),"",INDEX(WORLDCUP!$AD$4:$AD$147,MATCH(A32,WORLDCUP!$AH$4:$AH$147,0)))</f>
        <v>2</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0</v>
      </c>
      <c r="Q32" s="488">
        <f>IF(ISBLANK(INDEX(WORLDCUP!$AD$4:$AD$147,MATCH(M32,WORLDCUP!$AH$4:$AH$147,0))),"",INDEX(WORLDCUP!$AD$4:$AD$147,MATCH(M32,WORLDCUP!$AH$4:$AH$147,0)))</f>
        <v>3</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Eng</v>
      </c>
      <c r="AJ32" s="484">
        <f>+IF(ISBLANK(INDEX(WORLDCUP!$AD$101:$AD$147,MATCH(AH32,WORLDCUP!$Z$101:$Z$147,0))),"",INDEX(WORLDCUP!$AD$101:$AD$147,MATCH(AH32,WORLDCUP!$Z$101:$Z$147,0)))</f>
        <v>2</v>
      </c>
      <c r="AK32" s="495" t="str">
        <f>+IF(ISBLANK(INDEX(WORLDCUP!$AE$101:$AE$147,MATCH(AH32,WORLDCUP!$Z$101:$Z$147,0))),"","( "&amp;INDEX(WORLDCUP!$AE$101:$AE$147,MATCH(AH32,WORLDCUP!$Z$101:$Z$147,0))&amp;" )")</f>
        <v/>
      </c>
      <c r="AL32" s="181"/>
      <c r="AM32" s="431"/>
      <c r="AN32" s="431"/>
      <c r="AO32" s="512"/>
      <c r="AP32" s="415">
        <v>103</v>
      </c>
      <c r="AQ32" s="547" t="str">
        <f ca="1">+MID(INDEX(WORLDCUP!$AF$101:$AF$147,MATCH(AP32,WORLDCUP!$Z$101:$Z$147,0)),1,4)</f>
        <v>Engl</v>
      </c>
      <c r="AR32" s="548">
        <f>+IF(ISBLANK(INDEX(WORLDCUP!$AD$101:$AD$147,MATCH(AP32,WORLDCUP!$Z$101:$Z$147,0))),"",INDEX(WORLDCUP!$AD$101:$AD$147,MATCH(AP32,WORLDCUP!$Z$101:$Z$147,0)))</f>
        <v>2</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1</v>
      </c>
      <c r="BL32" s="465">
        <f ca="1">COUNTIF(Pool!$C$226:$C$229,Fixture!BG32)-BM32-BN32-BO32</f>
        <v>0</v>
      </c>
      <c r="BM32" s="463">
        <f ca="1">COUNTIF(Pool!$C$252,Fixture!BG32)</f>
        <v>0</v>
      </c>
      <c r="BN32" s="463">
        <f ca="1">COUNTIF(Pool!$C$251,Fixture!BG32)</f>
        <v>0</v>
      </c>
      <c r="BO32" s="466">
        <f ca="1">COUNTIF(Pool!$C$250,Fixture!BG32)</f>
        <v>0</v>
      </c>
    </row>
    <row r="33" spans="1:67" ht="15.7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Mex</v>
      </c>
      <c r="AB33" s="427">
        <f>+IF(ISBLANK(INDEX(WORLDCUP!$AC$101:$AC$147,MATCH(Y33,WORLDCUP!$Z$101:$Z$147,0))),"",INDEX(WORLDCUP!$AC$101:$AC$147,MATCH(Y33,WORLDCUP!$Z$101:$Z$147,0)))</f>
        <v>1</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1</v>
      </c>
      <c r="BI33" s="463">
        <f ca="1">COUNTIF(Pool!$C$130:$C$161,Fixture!BG33)-BJ33-BK33-BL33-BM33-BN33-BO33</f>
        <v>0</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7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Sco</v>
      </c>
      <c r="AB34" s="453">
        <f>+IF(ISBLANK(INDEX(WORLDCUP!$AD$101:$AD$147,MATCH(Y34,WORLDCUP!$Z$101:$Z$147,0))),"",INDEX(WORLDCUP!$AD$101:$AD$147,MATCH(Y34,WORLDCUP!$Z$101:$Z$147,0)))</f>
        <v>3</v>
      </c>
      <c r="AC34" s="454" t="str">
        <f>+IF(ISBLANK(INDEX(WORLDCUP!$AE$101:$AE$147,MATCH(Y34,WORLDCUP!$Z$101:$Z$147,0))),"","( "&amp;INDEX(WORLDCUP!$AE$101:$AE$147,MATCH(Y34,WORLDCUP!$Z$101:$Z$147,0))&amp;" )")</f>
        <v/>
      </c>
      <c r="AD34" s="455">
        <v>92</v>
      </c>
      <c r="AE34" s="456" t="str">
        <f ca="1">+MID(INDEX(WORLDCUP!$AA$101:$AA$147,MATCH(AD34,WORLDCUP!$Z$101:$Z$147,0)),1,3)</f>
        <v>Sco</v>
      </c>
      <c r="AF34" s="457">
        <f>+IF(ISBLANK(INDEX(WORLDCUP!$AC$101:$AC$147,MATCH(AD34,WORLDCUP!$Z$101:$Z$147,0))),"",INDEX(WORLDCUP!$AC$101:$AC$147,MATCH(AD34,WORLDCUP!$Z$101:$Z$147,0)))</f>
        <v>1</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1</v>
      </c>
      <c r="BJ34" s="464">
        <f ca="1">COUNTIF(Pool!$C$182:$C$197,Fixture!BG34)-BK34-BL34-BM34-BN34-BO34</f>
        <v>0</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f>IF(ISBLANK(INDEX(WORLDCUP!$AC$4:$AC$147,MATCH(A35,WORLDCUP!$AH$4:$AH$147,0))),"",INDEX(WORLDCUP!$AC$4:$AC$147,MATCH(A35,WORLDCUP!$AH$4:$AH$147,0)))</f>
        <v>3</v>
      </c>
      <c r="E35" s="418">
        <f>IF(ISBLANK(INDEX(WORLDCUP!$AD$4:$AD$147,MATCH(A35,WORLDCUP!$AH$4:$AH$147,0))),"",INDEX(WORLDCUP!$AD$4:$AD$147,MATCH(A35,WORLDCUP!$AH$4:$AH$147,0)))</f>
        <v>0</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f>IF(ISBLANK(INDEX(WORLDCUP!$AC$4:$AC$147,MATCH(M35,WORLDCUP!$AH$4:$AH$147,0))),"",INDEX(WORLDCUP!$AC$4:$AC$147,MATCH(M35,WORLDCUP!$AH$4:$AH$147,0)))</f>
        <v>4</v>
      </c>
      <c r="Q35" s="418">
        <f>IF(ISBLANK(INDEX(WORLDCUP!$AD$4:$AD$147,MATCH(M35,WORLDCUP!$AH$4:$AH$147,0))),"",INDEX(WORLDCUP!$AD$4:$AD$147,MATCH(M35,WORLDCUP!$AH$4:$AH$147,0)))</f>
        <v>0</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3</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0</v>
      </c>
      <c r="BI35" s="463">
        <f ca="1">COUNTIF(Pool!$C$130:$C$161,Fixture!BG35)-BJ35-BK35-BL35-BM35-BN35-BO35</f>
        <v>1</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75" thickBot="1">
      <c r="A36" s="181">
        <v>9</v>
      </c>
      <c r="B36" s="560"/>
      <c r="C36" s="444" t="str">
        <f ca="1">+MID(INDEX(WORLDCUP!$AA$4:$AA$147,MATCH(A36,WORLDCUP!$AH$4:$AH$147,0)),1,3)</f>
        <v>Ivo</v>
      </c>
      <c r="D36" s="445">
        <f>IF(ISBLANK(INDEX(WORLDCUP!$AC$4:$AC$147,MATCH(A36,WORLDCUP!$AH$4:$AH$147,0))),"",INDEX(WORLDCUP!$AC$4:$AC$147,MATCH(A36,WORLDCUP!$AH$4:$AH$147,0)))</f>
        <v>1</v>
      </c>
      <c r="E36" s="445">
        <f>IF(ISBLANK(INDEX(WORLDCUP!$AD$4:$AD$147,MATCH(A36,WORLDCUP!$AH$4:$AH$147,0))),"",INDEX(WORLDCUP!$AD$4:$AD$147,MATCH(A36,WORLDCUP!$AH$4:$AH$147,0)))</f>
        <v>2</v>
      </c>
      <c r="F36" s="446" t="str">
        <f ca="1">+MID(INDEX(WORLDCUP!$AF$4:$AF$147,MATCH(A36,WORLDCUP!$AH$4:$AH$147,0)),1,3)</f>
        <v>Ecu</v>
      </c>
      <c r="G36" s="447">
        <v>1</v>
      </c>
      <c r="H36" s="448" t="str">
        <f ca="1">+MID(INDEX(WORLDCUP!$AL$6:$AL$97,MATCH(L36,WORLDCUP!$AI$6:$AI$97,0)),1,3)</f>
        <v>Ger</v>
      </c>
      <c r="I36" s="449">
        <f ca="1">+INDEX(WORLDCUP!$AM$6:$AM$97,MATCH(L36,WORLDCUP!$AI$6:$AI$97,0))</f>
        <v>9</v>
      </c>
      <c r="J36" s="450">
        <f ca="1">+INDEX(WORLDCUP!$AT$6:$AT$97,MATCH(L36,WORLDCUP!$AI$6:$AI$97,0))</f>
        <v>6</v>
      </c>
      <c r="K36" s="451" t="str">
        <f ca="1">+INDEX(WORLDCUP!$AR$6:$AR$97,MATCH(L36,WORLDCUP!$AI$6:$AI$97,0))&amp;"-"&amp;INDEX(WORLDCUP!$AS$6:$AS$97,MATCH(L36,WORLDCUP!$AI$6:$AI$97,0))</f>
        <v>7-1</v>
      </c>
      <c r="L36" s="181" t="s">
        <v>673</v>
      </c>
      <c r="M36" s="181">
        <v>24</v>
      </c>
      <c r="N36" s="561"/>
      <c r="O36" s="444" t="str">
        <f ca="1">+MID(INDEX(WORLDCUP!$AA$4:$AA$147,MATCH(M36,WORLDCUP!$AH$4:$AH$147,0)),1,3)</f>
        <v>Uzb</v>
      </c>
      <c r="P36" s="445">
        <f>IF(ISBLANK(INDEX(WORLDCUP!$AC$4:$AC$147,MATCH(M36,WORLDCUP!$AH$4:$AH$147,0))),"",INDEX(WORLDCUP!$AC$4:$AC$147,MATCH(M36,WORLDCUP!$AH$4:$AH$147,0)))</f>
        <v>0</v>
      </c>
      <c r="Q36" s="445">
        <f>IF(ISBLANK(INDEX(WORLDCUP!$AD$4:$AD$147,MATCH(M36,WORLDCUP!$AH$4:$AH$147,0))),"",INDEX(WORLDCUP!$AD$4:$AD$147,MATCH(M36,WORLDCUP!$AH$4:$AH$147,0)))</f>
        <v>4</v>
      </c>
      <c r="R36" s="446" t="str">
        <f ca="1">+MID(INDEX(WORLDCUP!$AF$4:$AF$147,MATCH(M36,WORLDCUP!$AH$4:$AH$147,0)),1,3)</f>
        <v>Col</v>
      </c>
      <c r="S36" s="447">
        <v>1</v>
      </c>
      <c r="T36" s="448" t="str">
        <f ca="1">+MID(INDEX(WORLDCUP!$AL$6:$AL$97,MATCH(X36,WORLDCUP!$AI$6:$AI$97,0)),1,3)</f>
        <v>Por</v>
      </c>
      <c r="U36" s="449">
        <f ca="1">+INDEX(WORLDCUP!$AM$6:$AM$97,MATCH(X36,WORLDCUP!$AI$6:$AI$97,0))</f>
        <v>7</v>
      </c>
      <c r="V36" s="450">
        <f ca="1">+INDEX(WORLDCUP!$AT$6:$AT$97,MATCH(X36,WORLDCUP!$AI$6:$AI$97,0))</f>
        <v>6</v>
      </c>
      <c r="W36" s="451" t="str">
        <f ca="1">+INDEX(WORLDCUP!$AR$6:$AR$97,MATCH(X36,WORLDCUP!$AI$6:$AI$97,0))&amp;"-"&amp;INDEX(WORLDCUP!$AS$6:$AS$97,MATCH(X36,WORLDCUP!$AI$6:$AI$97,0))</f>
        <v>9-3</v>
      </c>
      <c r="X36" s="181" t="s">
        <v>691</v>
      </c>
      <c r="Y36" s="181">
        <v>80</v>
      </c>
      <c r="Z36" s="425" t="s">
        <v>694</v>
      </c>
      <c r="AA36" s="426" t="str">
        <f ca="1">+MID(INDEX(WORLDCUP!$AA$101:$AA$147,MATCH(Y36,WORLDCUP!$Z$101:$Z$147,0)),1,3)</f>
        <v>Eng</v>
      </c>
      <c r="AB36" s="472">
        <f>+IF(ISBLANK(INDEX(WORLDCUP!$AC$101:$AC$147,MATCH(Y36,WORLDCUP!$Z$101:$Z$147,0))),"",INDEX(WORLDCUP!$AC$101:$AC$147,MATCH(Y36,WORLDCUP!$Z$101:$Z$147,0)))</f>
        <v>3</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1</v>
      </c>
      <c r="BI36" s="463">
        <f ca="1">COUNTIF(Pool!$C$130:$C$161,Fixture!BG36)-BJ36-BK36-BL36-BM36-BN36-BO36</f>
        <v>0</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75" thickBot="1">
      <c r="A37" s="181">
        <v>33</v>
      </c>
      <c r="B37" s="560"/>
      <c r="C37" s="444" t="str">
        <f ca="1">+MID(INDEX(WORLDCUP!$AA$4:$AA$147,MATCH(A37,WORLDCUP!$AH$4:$AH$147,0)),1,3)</f>
        <v>Ger</v>
      </c>
      <c r="D37" s="445">
        <f>IF(ISBLANK(INDEX(WORLDCUP!$AC$4:$AC$147,MATCH(A37,WORLDCUP!$AH$4:$AH$147,0))),"",INDEX(WORLDCUP!$AC$4:$AC$147,MATCH(A37,WORLDCUP!$AH$4:$AH$147,0)))</f>
        <v>2</v>
      </c>
      <c r="E37" s="445">
        <f>IF(ISBLANK(INDEX(WORLDCUP!$AD$4:$AD$147,MATCH(A37,WORLDCUP!$AH$4:$AH$147,0))),"",INDEX(WORLDCUP!$AD$4:$AD$147,MATCH(A37,WORLDCUP!$AH$4:$AH$147,0)))</f>
        <v>1</v>
      </c>
      <c r="F37" s="446" t="str">
        <f ca="1">+MID(INDEX(WORLDCUP!$AF$4:$AF$147,MATCH(A37,WORLDCUP!$AH$4:$AH$147,0)),1,3)</f>
        <v>Ivo</v>
      </c>
      <c r="G37" s="467">
        <v>2</v>
      </c>
      <c r="H37" s="468" t="str">
        <f ca="1">+MID(INDEX(WORLDCUP!$AL$6:$AL$97,MATCH(L37,WORLDCUP!$AI$6:$AI$97,0)),1,3)</f>
        <v>Ecu</v>
      </c>
      <c r="I37" s="38">
        <f ca="1">+INDEX(WORLDCUP!$AM$6:$AM$97,MATCH(L37,WORLDCUP!$AI$6:$AI$97,0))</f>
        <v>6</v>
      </c>
      <c r="J37" s="39">
        <f ca="1">+INDEX(WORLDCUP!$AT$6:$AT$97,MATCH(L37,WORLDCUP!$AI$6:$AI$97,0))</f>
        <v>1</v>
      </c>
      <c r="K37" s="43" t="str">
        <f ca="1">+INDEX(WORLDCUP!$AR$6:$AR$97,MATCH(L37,WORLDCUP!$AI$6:$AI$97,0))&amp;"-"&amp;INDEX(WORLDCUP!$AS$6:$AS$97,MATCH(L37,WORLDCUP!$AI$6:$AI$97,0))</f>
        <v>4-3</v>
      </c>
      <c r="L37" s="181" t="s">
        <v>674</v>
      </c>
      <c r="M37" s="181">
        <v>47</v>
      </c>
      <c r="N37" s="561"/>
      <c r="O37" s="444" t="str">
        <f ca="1">+MID(INDEX(WORLDCUP!$AA$4:$AA$147,MATCH(M37,WORLDCUP!$AH$4:$AH$147,0)),1,3)</f>
        <v>Por</v>
      </c>
      <c r="P37" s="445">
        <f>IF(ISBLANK(INDEX(WORLDCUP!$AC$4:$AC$147,MATCH(M37,WORLDCUP!$AH$4:$AH$147,0))),"",INDEX(WORLDCUP!$AC$4:$AC$147,MATCH(M37,WORLDCUP!$AH$4:$AH$147,0)))</f>
        <v>3</v>
      </c>
      <c r="Q37" s="445">
        <f>IF(ISBLANK(INDEX(WORLDCUP!$AD$4:$AD$147,MATCH(M37,WORLDCUP!$AH$4:$AH$147,0))),"",INDEX(WORLDCUP!$AD$4:$AD$147,MATCH(M37,WORLDCUP!$AH$4:$AH$147,0)))</f>
        <v>1</v>
      </c>
      <c r="R37" s="446" t="str">
        <f ca="1">+MID(INDEX(WORLDCUP!$AF$4:$AF$147,MATCH(M37,WORLDCUP!$AH$4:$AH$147,0)),1,3)</f>
        <v>Uzb</v>
      </c>
      <c r="S37" s="467">
        <v>2</v>
      </c>
      <c r="T37" s="468" t="str">
        <f ca="1">+MID(INDEX(WORLDCUP!$AL$6:$AL$97,MATCH(X37,WORLDCUP!$AI$6:$AI$97,0)),1,3)</f>
        <v>Col</v>
      </c>
      <c r="U37" s="38">
        <f ca="1">+INDEX(WORLDCUP!$AM$6:$AM$97,MATCH(X37,WORLDCUP!$AI$6:$AI$97,0))</f>
        <v>7</v>
      </c>
      <c r="V37" s="39">
        <f ca="1">+INDEX(WORLDCUP!$AT$6:$AT$97,MATCH(X37,WORLDCUP!$AI$6:$AI$97,0))</f>
        <v>6</v>
      </c>
      <c r="W37" s="43" t="str">
        <f ca="1">+INDEX(WORLDCUP!$AR$6:$AR$97,MATCH(X37,WORLDCUP!$AI$6:$AI$97,0))&amp;"-"&amp;INDEX(WORLDCUP!$AS$6:$AS$97,MATCH(X37,WORLDCUP!$AI$6:$AI$97,0))</f>
        <v>9-3</v>
      </c>
      <c r="X37" s="181" t="s">
        <v>692</v>
      </c>
      <c r="Y37" s="181">
        <v>80</v>
      </c>
      <c r="Z37" s="425" t="s">
        <v>737</v>
      </c>
      <c r="AA37" s="480" t="str">
        <f ca="1">+MID(INDEX(WORLDCUP!$AF$101:$AF$147,MATCH(Y37,WORLDCUP!$Z$101:$Z$147,0)),1,IF(WORLDCUP!$H$113&lt;144,6,3))</f>
        <v>Nor</v>
      </c>
      <c r="AB37" s="481">
        <f>+IF(ISBLANK(INDEX(WORLDCUP!$AD$101:$AD$147,MATCH(Y37,WORLDCUP!$Z$101:$Z$147,0))),"",INDEX(WORLDCUP!$AD$101:$AD$147,MATCH(Y37,WORLDCUP!$Z$101:$Z$147,0)))</f>
        <v>1</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Eng</v>
      </c>
      <c r="AN37" s="509">
        <f>+IF(ISBLANK(INDEX(WORLDCUP!$AC$101:$AC$147,MATCH(AL37,WORLDCUP!$Z$101:$Z$147,0))),"",INDEX(WORLDCUP!$AC$101:$AC$147,MATCH(AL37,WORLDCUP!$Z$101:$Z$147,0)))</f>
        <v>0</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1</v>
      </c>
      <c r="BL37" s="465">
        <f ca="1">COUNTIF(Pool!$C$226:$C$229,Fixture!BG37)-BM37-BN37-BO37</f>
        <v>0</v>
      </c>
      <c r="BM37" s="463">
        <f ca="1">COUNTIF(Pool!$C$252,Fixture!BG37)</f>
        <v>0</v>
      </c>
      <c r="BN37" s="463">
        <f ca="1">COUNTIF(Pool!$C$251,Fixture!BG37)</f>
        <v>0</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2</v>
      </c>
      <c r="E38" s="445">
        <f>IF(ISBLANK(INDEX(WORLDCUP!$AD$4:$AD$147,MATCH(A38,WORLDCUP!$AH$4:$AH$147,0))),"",INDEX(WORLDCUP!$AD$4:$AD$147,MATCH(A38,WORLDCUP!$AH$4:$AH$147,0)))</f>
        <v>0</v>
      </c>
      <c r="F38" s="446" t="str">
        <f ca="1">+MID(INDEX(WORLDCUP!$AF$4:$AF$147,MATCH(A38,WORLDCUP!$AH$4:$AH$147,0)),1,3)</f>
        <v>Cur</v>
      </c>
      <c r="G38" s="467">
        <v>3</v>
      </c>
      <c r="H38" s="468" t="str">
        <f ca="1">+MID(INDEX(WORLDCUP!$AL$6:$AL$97,MATCH(L38,WORLDCUP!$AI$6:$AI$97,0)),1,3)</f>
        <v>Ivo</v>
      </c>
      <c r="I38" s="38">
        <f ca="1">+INDEX(WORLDCUP!$AM$6:$AM$97,MATCH(L38,WORLDCUP!$AI$6:$AI$97,0))</f>
        <v>1</v>
      </c>
      <c r="J38" s="39">
        <f ca="1">+INDEX(WORLDCUP!$AT$6:$AT$97,MATCH(L38,WORLDCUP!$AI$6:$AI$97,0))</f>
        <v>-2</v>
      </c>
      <c r="K38" s="43" t="str">
        <f ca="1">+INDEX(WORLDCUP!$AR$6:$AR$97,MATCH(L38,WORLDCUP!$AI$6:$AI$97,0))&amp;"-"&amp;INDEX(WORLDCUP!$AS$6:$AS$97,MATCH(L38,WORLDCUP!$AI$6:$AI$97,0))</f>
        <v>3-5</v>
      </c>
      <c r="L38" s="181" t="s">
        <v>94</v>
      </c>
      <c r="M38" s="181">
        <v>48</v>
      </c>
      <c r="N38" s="561"/>
      <c r="O38" s="444" t="str">
        <f ca="1">+MID(INDEX(WORLDCUP!$AA$4:$AA$147,MATCH(M38,WORLDCUP!$AH$4:$AH$147,0)),1,3)</f>
        <v>Col</v>
      </c>
      <c r="P38" s="445">
        <f>IF(ISBLANK(INDEX(WORLDCUP!$AC$4:$AC$147,MATCH(M38,WORLDCUP!$AH$4:$AH$147,0))),"",INDEX(WORLDCUP!$AC$4:$AC$147,MATCH(M38,WORLDCUP!$AH$4:$AH$147,0)))</f>
        <v>3</v>
      </c>
      <c r="Q38" s="445">
        <f>IF(ISBLANK(INDEX(WORLDCUP!$AD$4:$AD$147,MATCH(M38,WORLDCUP!$AH$4:$AH$147,0))),"",INDEX(WORLDCUP!$AD$4:$AD$147,MATCH(M38,WORLDCUP!$AH$4:$AH$147,0)))</f>
        <v>1</v>
      </c>
      <c r="R38" s="446" t="str">
        <f ca="1">+MID(INDEX(WORLDCUP!$AF$4:$AF$147,MATCH(M38,WORLDCUP!$AH$4:$AH$147,0)),1,3)</f>
        <v xml:space="preserve">DR </v>
      </c>
      <c r="S38" s="467">
        <v>3</v>
      </c>
      <c r="T38" s="468" t="str">
        <f ca="1">+MID(INDEX(WORLDCUP!$AL$6:$AL$97,MATCH(X38,WORLDCUP!$AI$6:$AI$97,0)),1,3)</f>
        <v xml:space="preserve">DR </v>
      </c>
      <c r="U38" s="38">
        <f ca="1">+INDEX(WORLDCUP!$AM$6:$AM$97,MATCH(X38,WORLDCUP!$AI$6:$AI$97,0))</f>
        <v>1</v>
      </c>
      <c r="V38" s="39">
        <f ca="1">+INDEX(WORLDCUP!$AT$6:$AT$97,MATCH(X38,WORLDCUP!$AI$6:$AI$97,0))</f>
        <v>-6</v>
      </c>
      <c r="W38" s="43" t="str">
        <f ca="1">+INDEX(WORLDCUP!$AR$6:$AR$97,MATCH(X38,WORLDCUP!$AI$6:$AI$97,0))&amp;"-"&amp;INDEX(WORLDCUP!$AS$6:$AS$97,MATCH(X38,WORLDCUP!$AI$6:$AI$97,0))</f>
        <v>1-7</v>
      </c>
      <c r="X38" s="181" t="s">
        <v>452</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Arge</v>
      </c>
      <c r="AN38" s="509">
        <f>+IF(ISBLANK(INDEX(WORLDCUP!$AD$101:$AD$147,MATCH(AL38,WORLDCUP!$Z$101:$Z$147,0))),"",INDEX(WORLDCUP!$AD$101:$AD$147,MATCH(AL38,WORLDCUP!$Z$101:$Z$147,0)))</f>
        <v>1</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75" thickBot="1">
      <c r="A39" s="181">
        <v>55</v>
      </c>
      <c r="B39" s="560"/>
      <c r="C39" s="444" t="str">
        <f ca="1">+MID(INDEX(WORLDCUP!$AA$4:$AA$147,MATCH(A39,WORLDCUP!$AH$4:$AH$147,0)),1,3)</f>
        <v>Cur</v>
      </c>
      <c r="D39" s="445">
        <f>IF(ISBLANK(INDEX(WORLDCUP!$AC$4:$AC$147,MATCH(A39,WORLDCUP!$AH$4:$AH$147,0))),"",INDEX(WORLDCUP!$AC$4:$AC$147,MATCH(A39,WORLDCUP!$AH$4:$AH$147,0)))</f>
        <v>1</v>
      </c>
      <c r="E39" s="445">
        <f>IF(ISBLANK(INDEX(WORLDCUP!$AD$4:$AD$147,MATCH(A39,WORLDCUP!$AH$4:$AH$147,0))),"",INDEX(WORLDCUP!$AD$4:$AD$147,MATCH(A39,WORLDCUP!$AH$4:$AH$147,0)))</f>
        <v>1</v>
      </c>
      <c r="F39" s="446" t="str">
        <f ca="1">+MID(INDEX(WORLDCUP!$AF$4:$AF$147,MATCH(A39,WORLDCUP!$AH$4:$AH$147,0)),1,3)</f>
        <v>Ivo</v>
      </c>
      <c r="G39" s="467">
        <v>4</v>
      </c>
      <c r="H39" s="476" t="str">
        <f ca="1">+MID(INDEX(WORLDCUP!$AL$6:$AL$97,MATCH(L39,WORLDCUP!$AI$6:$AI$97,0)),1,3)</f>
        <v>Cur</v>
      </c>
      <c r="I39" s="477">
        <f ca="1">+INDEX(WORLDCUP!$AM$6:$AM$97,MATCH(L39,WORLDCUP!$AI$6:$AI$97,0))</f>
        <v>1</v>
      </c>
      <c r="J39" s="478">
        <f ca="1">+INDEX(WORLDCUP!$AT$6:$AT$97,MATCH(L39,WORLDCUP!$AI$6:$AI$97,0))</f>
        <v>-5</v>
      </c>
      <c r="K39" s="479" t="str">
        <f ca="1">+INDEX(WORLDCUP!$AR$6:$AR$97,MATCH(L39,WORLDCUP!$AI$6:$AI$97,0))&amp;"-"&amp;INDEX(WORLDCUP!$AS$6:$AS$97,MATCH(L39,WORLDCUP!$AI$6:$AI$97,0))</f>
        <v>1-6</v>
      </c>
      <c r="L39" s="181" t="s">
        <v>675</v>
      </c>
      <c r="M39" s="181">
        <v>71</v>
      </c>
      <c r="N39" s="561"/>
      <c r="O39" s="444" t="str">
        <f ca="1">+MID(INDEX(WORLDCUP!$AA$4:$AA$147,MATCH(M39,WORLDCUP!$AH$4:$AH$147,0)),1,3)</f>
        <v>Col</v>
      </c>
      <c r="P39" s="445">
        <f>IF(ISBLANK(INDEX(WORLDCUP!$AC$4:$AC$147,MATCH(M39,WORLDCUP!$AH$4:$AH$147,0))),"",INDEX(WORLDCUP!$AC$4:$AC$147,MATCH(M39,WORLDCUP!$AH$4:$AH$147,0)))</f>
        <v>2</v>
      </c>
      <c r="Q39" s="445">
        <f>IF(ISBLANK(INDEX(WORLDCUP!$AD$4:$AD$147,MATCH(M39,WORLDCUP!$AH$4:$AH$147,0))),"",INDEX(WORLDCUP!$AD$4:$AD$147,MATCH(M39,WORLDCUP!$AH$4:$AH$147,0)))</f>
        <v>2</v>
      </c>
      <c r="R39" s="446" t="str">
        <f ca="1">+MID(INDEX(WORLDCUP!$AF$4:$AF$147,MATCH(M39,WORLDCUP!$AH$4:$AH$147,0)),1,3)</f>
        <v>Por</v>
      </c>
      <c r="S39" s="467">
        <v>4</v>
      </c>
      <c r="T39" s="476" t="str">
        <f ca="1">+MID(INDEX(WORLDCUP!$AL$6:$AL$97,MATCH(X39,WORLDCUP!$AI$6:$AI$97,0)),1,3)</f>
        <v>Uzb</v>
      </c>
      <c r="U39" s="477">
        <f ca="1">+INDEX(WORLDCUP!$AM$6:$AM$97,MATCH(X39,WORLDCUP!$AI$6:$AI$97,0))</f>
        <v>1</v>
      </c>
      <c r="V39" s="478">
        <f ca="1">+INDEX(WORLDCUP!$AT$6:$AT$97,MATCH(X39,WORLDCUP!$AI$6:$AI$97,0))</f>
        <v>-6</v>
      </c>
      <c r="W39" s="479" t="str">
        <f ca="1">+INDEX(WORLDCUP!$AR$6:$AR$97,MATCH(X39,WORLDCUP!$AI$6:$AI$97,0))&amp;"-"&amp;INDEX(WORLDCUP!$AS$6:$AS$97,MATCH(X39,WORLDCUP!$AI$6:$AI$97,0))</f>
        <v>1-7</v>
      </c>
      <c r="X39" s="181" t="s">
        <v>693</v>
      </c>
      <c r="Y39" s="181">
        <v>86</v>
      </c>
      <c r="Z39" s="425" t="s">
        <v>688</v>
      </c>
      <c r="AA39" s="426" t="str">
        <f ca="1">+MID(INDEX(WORLDCUP!$AA$101:$AA$147,MATCH(Y39,WORLDCUP!$Z$101:$Z$147,0)),1,3)</f>
        <v>Arg</v>
      </c>
      <c r="AB39" s="427">
        <f>+IF(ISBLANK(INDEX(WORLDCUP!$AC$101:$AC$147,MATCH(Y39,WORLDCUP!$Z$101:$Z$147,0))),"",INDEX(WORLDCUP!$AC$101:$AC$147,MATCH(Y39,WORLDCUP!$Z$101:$Z$147,0)))</f>
        <v>2</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0</v>
      </c>
      <c r="BI39" s="463">
        <f ca="1">COUNTIF(Pool!$C$130:$C$161,Fixture!BG39)-BJ39-BK39-BL39-BM39-BN39-BO39</f>
        <v>1</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75" thickBot="1">
      <c r="A40" s="181">
        <v>56</v>
      </c>
      <c r="B40" s="563"/>
      <c r="C40" s="487" t="str">
        <f ca="1">+MID(INDEX(WORLDCUP!$AA$4:$AA$147,MATCH(A40,WORLDCUP!$AH$4:$AH$147,0)),1,3)</f>
        <v>Ecu</v>
      </c>
      <c r="D40" s="488">
        <f>IF(ISBLANK(INDEX(WORLDCUP!$AC$4:$AC$147,MATCH(A40,WORLDCUP!$AH$4:$AH$147,0))),"",INDEX(WORLDCUP!$AC$4:$AC$147,MATCH(A40,WORLDCUP!$AH$4:$AH$147,0)))</f>
        <v>0</v>
      </c>
      <c r="E40" s="488">
        <f>IF(ISBLANK(INDEX(WORLDCUP!$AD$4:$AD$147,MATCH(A40,WORLDCUP!$AH$4:$AH$147,0))),"",INDEX(WORLDCUP!$AD$4:$AD$147,MATCH(A40,WORLDCUP!$AH$4:$AH$147,0)))</f>
        <v>2</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0</v>
      </c>
      <c r="Q40" s="488">
        <f>IF(ISBLANK(INDEX(WORLDCUP!$AD$4:$AD$147,MATCH(M40,WORLDCUP!$AH$4:$AH$147,0))),"",INDEX(WORLDCUP!$AD$4:$AD$147,MATCH(M40,WORLDCUP!$AH$4:$AH$147,0)))</f>
        <v>0</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Uru</v>
      </c>
      <c r="AB40" s="453">
        <f>+IF(ISBLANK(INDEX(WORLDCUP!$AD$101:$AD$147,MATCH(Y40,WORLDCUP!$Z$101:$Z$147,0))),"",INDEX(WORLDCUP!$AD$101:$AD$147,MATCH(Y40,WORLDCUP!$Z$101:$Z$147,0)))</f>
        <v>0</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2</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0</v>
      </c>
      <c r="BJ40" s="464">
        <f ca="1">COUNTIF(Pool!$C$182:$C$197,Fixture!BG40)-BK40-BL40-BM40-BN40-BO40</f>
        <v>1</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Tur</v>
      </c>
      <c r="AF41" s="457">
        <f>+IF(ISBLANK(INDEX(WORLDCUP!$AD$101:$AD$147,MATCH(AD41,WORLDCUP!$Z$101:$Z$147,0))),"",INDEX(WORLDCUP!$AD$101:$AD$147,MATCH(AD41,WORLDCUP!$Z$101:$Z$147,0)))</f>
        <v>0</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1</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7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Tur</v>
      </c>
      <c r="AB42" s="472">
        <f>+IF(ISBLANK(INDEX(WORLDCUP!$AC$101:$AC$147,MATCH(Y42,WORLDCUP!$Z$101:$Z$147,0))),"",INDEX(WORLDCUP!$AC$101:$AC$147,MATCH(Y42,WORLDCUP!$Z$101:$Z$147,0)))</f>
        <v>2</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75" thickBot="1">
      <c r="A43" s="181">
        <v>11</v>
      </c>
      <c r="B43" s="565" t="s">
        <v>4</v>
      </c>
      <c r="C43" s="417" t="str">
        <f ca="1">+MID(INDEX(WORLDCUP!$AA$4:$AA$147,MATCH(A43,WORLDCUP!$AH$4:$AH$147,0)),1,3)</f>
        <v>Net</v>
      </c>
      <c r="D43" s="418">
        <f>IF(ISBLANK(INDEX(WORLDCUP!$AC$4:$AC$147,MATCH(A43,WORLDCUP!$AH$4:$AH$147,0))),"",INDEX(WORLDCUP!$AC$4:$AC$147,MATCH(A43,WORLDCUP!$AH$4:$AH$147,0)))</f>
        <v>2</v>
      </c>
      <c r="E43" s="418">
        <f>IF(ISBLANK(INDEX(WORLDCUP!$AD$4:$AD$147,MATCH(A43,WORLDCUP!$AH$4:$AH$147,0))),"",INDEX(WORLDCUP!$AD$4:$AD$147,MATCH(A43,WORLDCUP!$AH$4:$AH$147,0)))</f>
        <v>1</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f>IF(ISBLANK(INDEX(WORLDCUP!$AC$4:$AC$147,MATCH(M43,WORLDCUP!$AH$4:$AH$147,0))),"",INDEX(WORLDCUP!$AC$4:$AC$147,MATCH(M43,WORLDCUP!$AH$4:$AH$147,0)))</f>
        <v>2</v>
      </c>
      <c r="Q43" s="418">
        <f>IF(ISBLANK(INDEX(WORLDCUP!$AD$4:$AD$147,MATCH(M43,WORLDCUP!$AH$4:$AH$147,0))),"",INDEX(WORLDCUP!$AD$4:$AD$147,MATCH(M43,WORLDCUP!$AH$4:$AH$147,0)))</f>
        <v>2</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Ira</v>
      </c>
      <c r="AB43" s="481">
        <f>+IF(ISBLANK(INDEX(WORLDCUP!$AD$101:$AD$147,MATCH(Y43,WORLDCUP!$Z$101:$Z$147,0))),"",INDEX(WORLDCUP!$AD$101:$AD$147,MATCH(Y43,WORLDCUP!$Z$101:$Z$147,0)))</f>
        <v>1</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2</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1</v>
      </c>
      <c r="BI43" s="463">
        <f ca="1">COUNTIF(Pool!$C$130:$C$161,Fixture!BG43)-BJ43-BK43-BL43-BM43-BN43-BO43</f>
        <v>0</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3</v>
      </c>
      <c r="E44" s="445">
        <f>IF(ISBLANK(INDEX(WORLDCUP!$AD$4:$AD$147,MATCH(A44,WORLDCUP!$AH$4:$AH$147,0))),"",INDEX(WORLDCUP!$AD$4:$AD$147,MATCH(A44,WORLDCUP!$AH$4:$AH$147,0)))</f>
        <v>1</v>
      </c>
      <c r="F44" s="446" t="str">
        <f ca="1">+MID(INDEX(WORLDCUP!$AF$4:$AF$147,MATCH(A44,WORLDCUP!$AH$4:$AH$147,0)),1,3)</f>
        <v>Tun</v>
      </c>
      <c r="G44" s="447">
        <v>1</v>
      </c>
      <c r="H44" s="448" t="str">
        <f ca="1">+MID(INDEX(WORLDCUP!$AL$6:$AL$97,MATCH(L44,WORLDCUP!$AI$6:$AI$97,0)),1,3)</f>
        <v>Net</v>
      </c>
      <c r="I44" s="449">
        <f ca="1">+INDEX(WORLDCUP!$AM$6:$AM$97,MATCH(L44,WORLDCUP!$AI$6:$AI$97,0))</f>
        <v>9</v>
      </c>
      <c r="J44" s="450">
        <f ca="1">+INDEX(WORLDCUP!$AT$6:$AT$97,MATCH(L44,WORLDCUP!$AI$6:$AI$97,0))</f>
        <v>5</v>
      </c>
      <c r="K44" s="451" t="str">
        <f ca="1">+INDEX(WORLDCUP!$AR$6:$AR$97,MATCH(L44,WORLDCUP!$AI$6:$AI$97,0))&amp;"-"&amp;INDEX(WORLDCUP!$AS$6:$AS$97,MATCH(L44,WORLDCUP!$AI$6:$AI$97,0))</f>
        <v>7-2</v>
      </c>
      <c r="L44" s="181" t="s">
        <v>676</v>
      </c>
      <c r="M44" s="181">
        <v>21</v>
      </c>
      <c r="N44" s="568"/>
      <c r="O44" s="444" t="str">
        <f ca="1">+MID(INDEX(WORLDCUP!$AA$4:$AA$147,MATCH(M44,WORLDCUP!$AH$4:$AH$147,0)),1,3)</f>
        <v>Gha</v>
      </c>
      <c r="P44" s="445">
        <f>IF(ISBLANK(INDEX(WORLDCUP!$AC$4:$AC$147,MATCH(M44,WORLDCUP!$AH$4:$AH$147,0))),"",INDEX(WORLDCUP!$AC$4:$AC$147,MATCH(M44,WORLDCUP!$AH$4:$AH$147,0)))</f>
        <v>0</v>
      </c>
      <c r="Q44" s="445">
        <f>IF(ISBLANK(INDEX(WORLDCUP!$AD$4:$AD$147,MATCH(M44,WORLDCUP!$AH$4:$AH$147,0))),"",INDEX(WORLDCUP!$AD$4:$AD$147,MATCH(M44,WORLDCUP!$AH$4:$AH$147,0)))</f>
        <v>2</v>
      </c>
      <c r="R44" s="446" t="str">
        <f ca="1">+MID(INDEX(WORLDCUP!$AF$4:$AF$147,MATCH(M44,WORLDCUP!$AH$4:$AH$147,0)),1,3)</f>
        <v>Pan</v>
      </c>
      <c r="S44" s="447">
        <v>1</v>
      </c>
      <c r="T44" s="448" t="str">
        <f ca="1">+MID(INDEX(WORLDCUP!$AL$6:$AL$97,MATCH(X44,WORLDCUP!$AI$6:$AI$97,0)),1,3)</f>
        <v>Eng</v>
      </c>
      <c r="U44" s="449">
        <f ca="1">+INDEX(WORLDCUP!$AM$6:$AM$97,MATCH(X44,WORLDCUP!$AI$6:$AI$97,0))</f>
        <v>7</v>
      </c>
      <c r="V44" s="450">
        <f ca="1">+INDEX(WORLDCUP!$AT$6:$AT$97,MATCH(X44,WORLDCUP!$AI$6:$AI$97,0))</f>
        <v>6</v>
      </c>
      <c r="W44" s="451" t="str">
        <f ca="1">+INDEX(WORLDCUP!$AR$6:$AR$97,MATCH(X44,WORLDCUP!$AI$6:$AI$97,0))&amp;"-"&amp;INDEX(WORLDCUP!$AS$6:$AS$97,MATCH(X44,WORLDCUP!$AI$6:$AI$97,0))</f>
        <v>8-2</v>
      </c>
      <c r="X44" s="181" t="s">
        <v>694</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0</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0</v>
      </c>
      <c r="BN44" s="463">
        <f ca="1">COUNTIF(Pool!$C$251,Fixture!BG44)</f>
        <v>0</v>
      </c>
      <c r="BO44" s="466">
        <f ca="1">COUNTIF(Pool!$C$250,Fixture!BG44)</f>
        <v>1</v>
      </c>
    </row>
    <row r="45" spans="1:67" ht="15.75" thickBot="1">
      <c r="A45" s="181">
        <v>35</v>
      </c>
      <c r="B45" s="567"/>
      <c r="C45" s="444" t="str">
        <f ca="1">+MID(INDEX(WORLDCUP!$AA$4:$AA$147,MATCH(A45,WORLDCUP!$AH$4:$AH$147,0)),1,3)</f>
        <v>Net</v>
      </c>
      <c r="D45" s="445">
        <f>IF(ISBLANK(INDEX(WORLDCUP!$AC$4:$AC$147,MATCH(A45,WORLDCUP!$AH$4:$AH$147,0))),"",INDEX(WORLDCUP!$AC$4:$AC$147,MATCH(A45,WORLDCUP!$AH$4:$AH$147,0)))</f>
        <v>3</v>
      </c>
      <c r="E45" s="445">
        <f>IF(ISBLANK(INDEX(WORLDCUP!$AD$4:$AD$147,MATCH(A45,WORLDCUP!$AH$4:$AH$147,0))),"",INDEX(WORLDCUP!$AD$4:$AD$147,MATCH(A45,WORLDCUP!$AH$4:$AH$147,0)))</f>
        <v>0</v>
      </c>
      <c r="F45" s="446" t="str">
        <f ca="1">+MID(INDEX(WORLDCUP!$AF$4:$AF$147,MATCH(A45,WORLDCUP!$AH$4:$AH$147,0)),1,3)</f>
        <v>Swe</v>
      </c>
      <c r="G45" s="467">
        <v>2</v>
      </c>
      <c r="H45" s="468" t="str">
        <f ca="1">+MID(INDEX(WORLDCUP!$AL$6:$AL$97,MATCH(L45,WORLDCUP!$AI$6:$AI$97,0)),1,3)</f>
        <v>Jap</v>
      </c>
      <c r="I45" s="38">
        <f ca="1">+INDEX(WORLDCUP!$AM$6:$AM$97,MATCH(L45,WORLDCUP!$AI$6:$AI$97,0))</f>
        <v>6</v>
      </c>
      <c r="J45" s="39">
        <f ca="1">+INDEX(WORLDCUP!$AT$6:$AT$97,MATCH(L45,WORLDCUP!$AI$6:$AI$97,0))</f>
        <v>3</v>
      </c>
      <c r="K45" s="43" t="str">
        <f ca="1">+INDEX(WORLDCUP!$AR$6:$AR$97,MATCH(L45,WORLDCUP!$AI$6:$AI$97,0))&amp;"-"&amp;INDEX(WORLDCUP!$AS$6:$AS$97,MATCH(L45,WORLDCUP!$AI$6:$AI$97,0))</f>
        <v>6-3</v>
      </c>
      <c r="L45" s="181" t="s">
        <v>677</v>
      </c>
      <c r="M45" s="181">
        <v>45</v>
      </c>
      <c r="N45" s="568"/>
      <c r="O45" s="444" t="str">
        <f ca="1">+MID(INDEX(WORLDCUP!$AA$4:$AA$147,MATCH(M45,WORLDCUP!$AH$4:$AH$147,0)),1,3)</f>
        <v>Eng</v>
      </c>
      <c r="P45" s="445">
        <f>IF(ISBLANK(INDEX(WORLDCUP!$AC$4:$AC$147,MATCH(M45,WORLDCUP!$AH$4:$AH$147,0))),"",INDEX(WORLDCUP!$AC$4:$AC$147,MATCH(M45,WORLDCUP!$AH$4:$AH$147,0)))</f>
        <v>3</v>
      </c>
      <c r="Q45" s="445">
        <f>IF(ISBLANK(INDEX(WORLDCUP!$AD$4:$AD$147,MATCH(M45,WORLDCUP!$AH$4:$AH$147,0))),"",INDEX(WORLDCUP!$AD$4:$AD$147,MATCH(M45,WORLDCUP!$AH$4:$AH$147,0)))</f>
        <v>0</v>
      </c>
      <c r="R45" s="446" t="str">
        <f ca="1">+MID(INDEX(WORLDCUP!$AF$4:$AF$147,MATCH(M45,WORLDCUP!$AH$4:$AH$147,0)),1,3)</f>
        <v>Gha</v>
      </c>
      <c r="S45" s="467">
        <v>2</v>
      </c>
      <c r="T45" s="468" t="str">
        <f ca="1">+MID(INDEX(WORLDCUP!$AL$6:$AL$97,MATCH(X45,WORLDCUP!$AI$6:$AI$97,0)),1,3)</f>
        <v>Cro</v>
      </c>
      <c r="U45" s="38">
        <f ca="1">+INDEX(WORLDCUP!$AM$6:$AM$97,MATCH(X45,WORLDCUP!$AI$6:$AI$97,0))</f>
        <v>5</v>
      </c>
      <c r="V45" s="39">
        <f ca="1">+INDEX(WORLDCUP!$AT$6:$AT$97,MATCH(X45,WORLDCUP!$AI$6:$AI$97,0))</f>
        <v>1</v>
      </c>
      <c r="W45" s="43" t="str">
        <f ca="1">+INDEX(WORLDCUP!$AR$6:$AR$97,MATCH(X45,WORLDCUP!$AI$6:$AI$97,0))&amp;"-"&amp;INDEX(WORLDCUP!$AS$6:$AS$97,MATCH(X45,WORLDCUP!$AI$6:$AI$97,0))</f>
        <v>5-4</v>
      </c>
      <c r="X45" s="181" t="s">
        <v>695</v>
      </c>
      <c r="Y45" s="181">
        <v>85</v>
      </c>
      <c r="Z45" s="425" t="s">
        <v>660</v>
      </c>
      <c r="AA45" s="426" t="str">
        <f ca="1">+MID(INDEX(WORLDCUP!$AA$101:$AA$147,MATCH(Y45,WORLDCUP!$Z$101:$Z$147,0)),1,3)</f>
        <v>Swi</v>
      </c>
      <c r="AB45" s="427">
        <f>+IF(ISBLANK(INDEX(WORLDCUP!$AC$101:$AC$147,MATCH(Y45,WORLDCUP!$Z$101:$Z$147,0))),"",INDEX(WORLDCUP!$AC$101:$AC$147,MATCH(Y45,WORLDCUP!$Z$101:$Z$147,0)))</f>
        <v>2</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0</v>
      </c>
      <c r="BJ45" s="464">
        <f ca="1">COUNTIF(Pool!$C$182:$C$197,Fixture!BG45)-BK45-BL45-BM45-BN45-BO45</f>
        <v>1</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75" thickBot="1">
      <c r="A46" s="181">
        <v>36</v>
      </c>
      <c r="B46" s="567"/>
      <c r="C46" s="444" t="str">
        <f ca="1">+MID(INDEX(WORLDCUP!$AA$4:$AA$147,MATCH(A46,WORLDCUP!$AH$4:$AH$147,0)),1,3)</f>
        <v>Tun</v>
      </c>
      <c r="D46" s="445">
        <f>IF(ISBLANK(INDEX(WORLDCUP!$AC$4:$AC$147,MATCH(A46,WORLDCUP!$AH$4:$AH$147,0))),"",INDEX(WORLDCUP!$AC$4:$AC$147,MATCH(A46,WORLDCUP!$AH$4:$AH$147,0)))</f>
        <v>0</v>
      </c>
      <c r="E46" s="445">
        <f>IF(ISBLANK(INDEX(WORLDCUP!$AD$4:$AD$147,MATCH(A46,WORLDCUP!$AH$4:$AH$147,0))),"",INDEX(WORLDCUP!$AD$4:$AD$147,MATCH(A46,WORLDCUP!$AH$4:$AH$147,0)))</f>
        <v>3</v>
      </c>
      <c r="F46" s="446" t="str">
        <f ca="1">+MID(INDEX(WORLDCUP!$AF$4:$AF$147,MATCH(A46,WORLDCUP!$AH$4:$AH$147,0)),1,3)</f>
        <v>Jap</v>
      </c>
      <c r="G46" s="467">
        <v>3</v>
      </c>
      <c r="H46" s="468" t="str">
        <f ca="1">+MID(INDEX(WORLDCUP!$AL$6:$AL$97,MATCH(L46,WORLDCUP!$AI$6:$AI$97,0)),1,3)</f>
        <v>Swe</v>
      </c>
      <c r="I46" s="38">
        <f ca="1">+INDEX(WORLDCUP!$AM$6:$AM$97,MATCH(L46,WORLDCUP!$AI$6:$AI$97,0))</f>
        <v>3</v>
      </c>
      <c r="J46" s="39">
        <f ca="1">+INDEX(WORLDCUP!$AT$6:$AT$97,MATCH(L46,WORLDCUP!$AI$6:$AI$97,0))</f>
        <v>-2</v>
      </c>
      <c r="K46" s="43" t="str">
        <f ca="1">+INDEX(WORLDCUP!$AR$6:$AR$97,MATCH(L46,WORLDCUP!$AI$6:$AI$97,0))&amp;"-"&amp;INDEX(WORLDCUP!$AS$6:$AS$97,MATCH(L46,WORLDCUP!$AI$6:$AI$97,0))</f>
        <v>4-6</v>
      </c>
      <c r="L46" s="181" t="s">
        <v>95</v>
      </c>
      <c r="M46" s="181">
        <v>46</v>
      </c>
      <c r="N46" s="568"/>
      <c r="O46" s="444" t="str">
        <f ca="1">+MID(INDEX(WORLDCUP!$AA$4:$AA$147,MATCH(M46,WORLDCUP!$AH$4:$AH$147,0)),1,3)</f>
        <v>Pan</v>
      </c>
      <c r="P46" s="445">
        <f>IF(ISBLANK(INDEX(WORLDCUP!$AC$4:$AC$147,MATCH(M46,WORLDCUP!$AH$4:$AH$147,0))),"",INDEX(WORLDCUP!$AC$4:$AC$147,MATCH(M46,WORLDCUP!$AH$4:$AH$147,0)))</f>
        <v>1</v>
      </c>
      <c r="Q46" s="445">
        <f>IF(ISBLANK(INDEX(WORLDCUP!$AD$4:$AD$147,MATCH(M46,WORLDCUP!$AH$4:$AH$147,0))),"",INDEX(WORLDCUP!$AD$4:$AD$147,MATCH(M46,WORLDCUP!$AH$4:$AH$147,0)))</f>
        <v>2</v>
      </c>
      <c r="R46" s="446" t="str">
        <f ca="1">+MID(INDEX(WORLDCUP!$AF$4:$AF$147,MATCH(M46,WORLDCUP!$AH$4:$AH$147,0)),1,3)</f>
        <v>Cro</v>
      </c>
      <c r="S46" s="467">
        <v>3</v>
      </c>
      <c r="T46" s="468" t="str">
        <f ca="1">+MID(INDEX(WORLDCUP!$AL$6:$AL$97,MATCH(X46,WORLDCUP!$AI$6:$AI$97,0)),1,3)</f>
        <v>Pan</v>
      </c>
      <c r="U46" s="38">
        <f ca="1">+INDEX(WORLDCUP!$AM$6:$AM$97,MATCH(X46,WORLDCUP!$AI$6:$AI$97,0))</f>
        <v>3</v>
      </c>
      <c r="V46" s="39">
        <f ca="1">+INDEX(WORLDCUP!$AT$6:$AT$97,MATCH(X46,WORLDCUP!$AI$6:$AI$97,0))</f>
        <v>-2</v>
      </c>
      <c r="W46" s="43" t="str">
        <f ca="1">+INDEX(WORLDCUP!$AR$6:$AR$97,MATCH(X46,WORLDCUP!$AI$6:$AI$97,0))&amp;"-"&amp;INDEX(WORLDCUP!$AS$6:$AS$97,MATCH(X46,WORLDCUP!$AI$6:$AI$97,0))</f>
        <v>3-5</v>
      </c>
      <c r="X46" s="181" t="s">
        <v>453</v>
      </c>
      <c r="Y46" s="181">
        <v>85</v>
      </c>
      <c r="Z46" s="425" t="s">
        <v>740</v>
      </c>
      <c r="AA46" s="426" t="str">
        <f ca="1">+MID(INDEX(WORLDCUP!$AF$101:$AF$147,MATCH(Y46,WORLDCUP!$Z$101:$Z$147,0)),1,IF(WORLDCUP!$H$113&lt;144,6,3))</f>
        <v>Egy</v>
      </c>
      <c r="AB46" s="453">
        <f>+IF(ISBLANK(INDEX(WORLDCUP!$AD$101:$AD$147,MATCH(Y46,WORLDCUP!$Z$101:$Z$147,0))),"",INDEX(WORLDCUP!$AD$101:$AD$147,MATCH(Y46,WORLDCUP!$Z$101:$Z$147,0)))</f>
        <v>1</v>
      </c>
      <c r="AC46" s="454" t="str">
        <f>+IF(ISBLANK(INDEX(WORLDCUP!$AE$101:$AE$147,MATCH(Y46,WORLDCUP!$Z$101:$Z$147,0))),"","( "&amp;INDEX(WORLDCUP!$AE$101:$AE$147,MATCH(Y46,WORLDCUP!$Z$101:$Z$147,0))&amp;" )")</f>
        <v/>
      </c>
      <c r="AD46" s="455">
        <v>96</v>
      </c>
      <c r="AE46" s="456" t="str">
        <f ca="1">+MID(INDEX(WORLDCUP!$AA$101:$AA$147,MATCH(AD46,WORLDCUP!$Z$101:$Z$147,0)),1,3)</f>
        <v>Swi</v>
      </c>
      <c r="AF46" s="457">
        <f>+IF(ISBLANK(INDEX(WORLDCUP!$AC$101:$AC$147,MATCH(AD46,WORLDCUP!$Z$101:$Z$147,0))),"",INDEX(WORLDCUP!$AC$101:$AC$147,MATCH(AD46,WORLDCUP!$Z$101:$Z$147,0)))</f>
        <v>1</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0</v>
      </c>
      <c r="BJ46" s="464">
        <f ca="1">COUNTIF(Pool!$C$182:$C$197,Fixture!BG46)-BK46-BL46-BM46-BN46-BO46</f>
        <v>1</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2</v>
      </c>
      <c r="E47" s="445">
        <f>IF(ISBLANK(INDEX(WORLDCUP!$AD$4:$AD$147,MATCH(A47,WORLDCUP!$AH$4:$AH$147,0))),"",INDEX(WORLDCUP!$AD$4:$AD$147,MATCH(A47,WORLDCUP!$AH$4:$AH$147,0)))</f>
        <v>1</v>
      </c>
      <c r="F47" s="446" t="str">
        <f ca="1">+MID(INDEX(WORLDCUP!$AF$4:$AF$147,MATCH(A47,WORLDCUP!$AH$4:$AH$147,0)),1,3)</f>
        <v>Swe</v>
      </c>
      <c r="G47" s="467">
        <v>4</v>
      </c>
      <c r="H47" s="476" t="str">
        <f ca="1">+MID(INDEX(WORLDCUP!$AL$6:$AL$97,MATCH(L47,WORLDCUP!$AI$6:$AI$97,0)),1,3)</f>
        <v>Tun</v>
      </c>
      <c r="I47" s="477">
        <f ca="1">+INDEX(WORLDCUP!$AM$6:$AM$97,MATCH(L47,WORLDCUP!$AI$6:$AI$97,0))</f>
        <v>0</v>
      </c>
      <c r="J47" s="478">
        <f ca="1">+INDEX(WORLDCUP!$AT$6:$AT$97,MATCH(L47,WORLDCUP!$AI$6:$AI$97,0))</f>
        <v>-6</v>
      </c>
      <c r="K47" s="479" t="str">
        <f ca="1">+INDEX(WORLDCUP!$AR$6:$AR$97,MATCH(L47,WORLDCUP!$AI$6:$AI$97,0))&amp;"-"&amp;INDEX(WORLDCUP!$AS$6:$AS$97,MATCH(L47,WORLDCUP!$AI$6:$AI$97,0))</f>
        <v>2-8</v>
      </c>
      <c r="L47" s="181" t="s">
        <v>678</v>
      </c>
      <c r="M47" s="181">
        <v>67</v>
      </c>
      <c r="N47" s="568"/>
      <c r="O47" s="444" t="str">
        <f ca="1">+MID(INDEX(WORLDCUP!$AA$4:$AA$147,MATCH(M47,WORLDCUP!$AH$4:$AH$147,0)),1,3)</f>
        <v>Pan</v>
      </c>
      <c r="P47" s="445">
        <f>IF(ISBLANK(INDEX(WORLDCUP!$AC$4:$AC$147,MATCH(M47,WORLDCUP!$AH$4:$AH$147,0))),"",INDEX(WORLDCUP!$AC$4:$AC$147,MATCH(M47,WORLDCUP!$AH$4:$AH$147,0)))</f>
        <v>0</v>
      </c>
      <c r="Q47" s="445">
        <f>IF(ISBLANK(INDEX(WORLDCUP!$AD$4:$AD$147,MATCH(M47,WORLDCUP!$AH$4:$AH$147,0))),"",INDEX(WORLDCUP!$AD$4:$AD$147,MATCH(M47,WORLDCUP!$AH$4:$AH$147,0)))</f>
        <v>3</v>
      </c>
      <c r="R47" s="446" t="str">
        <f ca="1">+MID(INDEX(WORLDCUP!$AF$4:$AF$147,MATCH(M47,WORLDCUP!$AH$4:$AH$147,0)),1,3)</f>
        <v>Eng</v>
      </c>
      <c r="S47" s="467">
        <v>4</v>
      </c>
      <c r="T47" s="476" t="str">
        <f ca="1">+MID(INDEX(WORLDCUP!$AL$6:$AL$97,MATCH(X47,WORLDCUP!$AI$6:$AI$97,0)),1,3)</f>
        <v>Gha</v>
      </c>
      <c r="U47" s="477">
        <f ca="1">+INDEX(WORLDCUP!$AM$6:$AM$97,MATCH(X47,WORLDCUP!$AI$6:$AI$97,0))</f>
        <v>1</v>
      </c>
      <c r="V47" s="478">
        <f ca="1">+INDEX(WORLDCUP!$AT$6:$AT$97,MATCH(X47,WORLDCUP!$AI$6:$AI$97,0))</f>
        <v>-5</v>
      </c>
      <c r="W47" s="479" t="str">
        <f ca="1">+INDEX(WORLDCUP!$AR$6:$AR$97,MATCH(X47,WORLDCUP!$AI$6:$AI$97,0))&amp;"-"&amp;INDEX(WORLDCUP!$AS$6:$AS$97,MATCH(X47,WORLDCUP!$AI$6:$AI$97,0))</f>
        <v>1-6</v>
      </c>
      <c r="X47" s="181" t="s">
        <v>696</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2</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75" thickBot="1">
      <c r="A48" s="181">
        <v>58</v>
      </c>
      <c r="B48" s="569"/>
      <c r="C48" s="487" t="str">
        <f ca="1">+MID(INDEX(WORLDCUP!$AA$4:$AA$147,MATCH(A48,WORLDCUP!$AH$4:$AH$147,0)),1,3)</f>
        <v>Tun</v>
      </c>
      <c r="D48" s="488">
        <f>IF(ISBLANK(INDEX(WORLDCUP!$AC$4:$AC$147,MATCH(A48,WORLDCUP!$AH$4:$AH$147,0))),"",INDEX(WORLDCUP!$AC$4:$AC$147,MATCH(A48,WORLDCUP!$AH$4:$AH$147,0)))</f>
        <v>1</v>
      </c>
      <c r="E48" s="488">
        <f>IF(ISBLANK(INDEX(WORLDCUP!$AD$4:$AD$147,MATCH(A48,WORLDCUP!$AH$4:$AH$147,0))),"",INDEX(WORLDCUP!$AD$4:$AD$147,MATCH(A48,WORLDCUP!$AH$4:$AH$147,0)))</f>
        <v>2</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1</v>
      </c>
      <c r="Q48" s="488">
        <f>IF(ISBLANK(INDEX(WORLDCUP!$AD$4:$AD$147,MATCH(M48,WORLDCUP!$AH$4:$AH$147,0))),"",INDEX(WORLDCUP!$AD$4:$AD$147,MATCH(M48,WORLDCUP!$AH$4:$AH$147,0)))</f>
        <v>1</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Por</v>
      </c>
      <c r="AB48" s="472">
        <f>+IF(ISBLANK(INDEX(WORLDCUP!$AC$101:$AC$147,MATCH(Y48,WORLDCUP!$Z$101:$Z$147,0))),"",INDEX(WORLDCUP!$AC$101:$AC$147,MATCH(Y48,WORLDCUP!$Z$101:$Z$147,0)))</f>
        <v>3</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1</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Pan</v>
      </c>
      <c r="AB49" s="481">
        <f>+IF(ISBLANK(INDEX(WORLDCUP!$AD$101:$AD$147,MATCH(Y49,WORLDCUP!$Z$101:$Z$147,0))),"",INDEX(WORLDCUP!$AD$101:$AD$147,MATCH(Y49,WORLDCUP!$Z$101:$Z$147,0)))</f>
        <v>1</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1</v>
      </c>
      <c r="BJ49" s="464">
        <f ca="1">COUNTIF(Pool!$C$182:$C$197,Fixture!BG49)-BK49-BL49-BM49-BN49-BO49</f>
        <v>0</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5546875" defaultRowHeight="15"/>
  <cols>
    <col min="1" max="3" width="10.85546875" style="16"/>
    <col min="4" max="4" width="17.28515625" style="16" bestFit="1" customWidth="1"/>
    <col min="5" max="6" width="10.85546875" style="16"/>
    <col min="7" max="7" width="17.28515625" style="16" bestFit="1" customWidth="1"/>
    <col min="8" max="8" width="13" style="16" customWidth="1"/>
    <col min="9" max="9" width="10.85546875" style="16"/>
    <col min="10" max="10" width="13" style="16" bestFit="1" customWidth="1"/>
    <col min="11" max="12" width="12.28515625" style="16" bestFit="1" customWidth="1"/>
    <col min="13" max="16384" width="10.85546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5546875" defaultRowHeight="15"/>
  <cols>
    <col min="1" max="1" width="9.42578125" style="16" bestFit="1" customWidth="1"/>
    <col min="2" max="2" width="6" style="16" bestFit="1" customWidth="1"/>
    <col min="3" max="13" width="10.85546875" style="16"/>
    <col min="14" max="14" width="9.42578125" style="16" bestFit="1" customWidth="1"/>
    <col min="15" max="15" width="6.42578125" style="16" bestFit="1" customWidth="1"/>
    <col min="16" max="16384" width="10.85546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Ivory Coast</v>
      </c>
      <c r="D2" s="9" t="str">
        <f ca="1">+WORLDCUP!BD67</f>
        <v>Algeria</v>
      </c>
      <c r="E2" s="9" t="str">
        <f ca="1">+WORLDCUP!BD66</f>
        <v>Norway</v>
      </c>
      <c r="F2" s="9" t="str">
        <f ca="1">+WORLDCUP!BD63</f>
        <v>Sweden</v>
      </c>
      <c r="G2" s="9" t="str">
        <f ca="1">+WORLDCUP!BD65</f>
        <v>Saudi Arabia</v>
      </c>
      <c r="H2" s="9" t="str">
        <f ca="1">+WORLDCUP!BD64</f>
        <v>Egypt</v>
      </c>
      <c r="I2" s="9" t="str">
        <f ca="1">+WORLDCUP!BD69</f>
        <v>Panama</v>
      </c>
      <c r="J2" s="9" t="str">
        <f ca="1">+WORLDCUP!BD68</f>
        <v>DR Congo</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Saudi Arabia</v>
      </c>
      <c r="D3" s="9" t="str">
        <f ca="1">+WORLDCUP!BD64</f>
        <v>Egypt</v>
      </c>
      <c r="E3" s="9" t="str">
        <f ca="1">+WORLDCUP!BD66</f>
        <v>Norway</v>
      </c>
      <c r="F3" s="9" t="str">
        <f ca="1">+WORLDCUP!BD61</f>
        <v>United States</v>
      </c>
      <c r="G3" s="9" t="str">
        <f ca="1">+WORLDCUP!BD67</f>
        <v>Algeria</v>
      </c>
      <c r="H3" s="9" t="str">
        <f ca="1">+WORLDCUP!BD63</f>
        <v>Sweden</v>
      </c>
      <c r="I3" s="9" t="str">
        <f ca="1">+WORLDCUP!BD69</f>
        <v>Panama</v>
      </c>
      <c r="J3" s="9" t="str">
        <f ca="1">+WORLDCUP!BD68</f>
        <v>DR Congo</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Ivory Coast</v>
      </c>
      <c r="D4" s="9" t="str">
        <f ca="1">+WORLDCUP!BD67</f>
        <v>Algeria</v>
      </c>
      <c r="E4" s="9" t="str">
        <f ca="1">+WORLDCUP!BD66</f>
        <v>Norway</v>
      </c>
      <c r="F4" s="9" t="str">
        <f ca="1">+WORLDCUP!BD61</f>
        <v>United States</v>
      </c>
      <c r="G4" s="9" t="str">
        <f ca="1">+WORLDCUP!BD65</f>
        <v>Saudi Arabia</v>
      </c>
      <c r="H4" s="9" t="str">
        <f ca="1">+WORLDCUP!BD64</f>
        <v>Egypt</v>
      </c>
      <c r="I4" s="9" t="str">
        <f ca="1">+WORLDCUP!BD69</f>
        <v>Panama</v>
      </c>
      <c r="J4" s="9" t="str">
        <f ca="1">+WORLDCUP!BD68</f>
        <v>DR Congo</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Ivory Coast</v>
      </c>
      <c r="D5" s="9" t="str">
        <f ca="1">+WORLDCUP!BD67</f>
        <v>Algeria</v>
      </c>
      <c r="E5" s="9" t="str">
        <f ca="1">+WORLDCUP!BD66</f>
        <v>Norway</v>
      </c>
      <c r="F5" s="9" t="str">
        <f ca="1">+WORLDCUP!BD61</f>
        <v>United States</v>
      </c>
      <c r="G5" s="9" t="str">
        <f ca="1">+WORLDCUP!BD65</f>
        <v>Saudi Arabia</v>
      </c>
      <c r="H5" s="9" t="str">
        <f ca="1">+WORLDCUP!BD63</f>
        <v>Sweden</v>
      </c>
      <c r="I5" s="9" t="str">
        <f ca="1">+WORLDCUP!BD69</f>
        <v>Panama</v>
      </c>
      <c r="J5" s="9" t="str">
        <f ca="1">+WORLDCUP!BD68</f>
        <v>DR Congo</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Ivory Coast</v>
      </c>
      <c r="D6" s="9" t="str">
        <f ca="1">+WORLDCUP!BD64</f>
        <v>Egypt</v>
      </c>
      <c r="E6" s="9" t="str">
        <f ca="1">+WORLDCUP!BD66</f>
        <v>Norway</v>
      </c>
      <c r="F6" s="9" t="str">
        <f ca="1">+WORLDCUP!BD61</f>
        <v>United States</v>
      </c>
      <c r="G6" s="9" t="str">
        <f ca="1">+WORLDCUP!BD67</f>
        <v>Algeria</v>
      </c>
      <c r="H6" s="9" t="str">
        <f ca="1">+WORLDCUP!BD63</f>
        <v>Sweden</v>
      </c>
      <c r="I6" s="9" t="str">
        <f ca="1">+WORLDCUP!BD69</f>
        <v>Panama</v>
      </c>
      <c r="J6" s="9" t="str">
        <f ca="1">+WORLDCUP!BD68</f>
        <v>DR Congo</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Ivory Coast</v>
      </c>
      <c r="D7" s="9" t="str">
        <f ca="1">+WORLDCUP!BD64</f>
        <v>Egypt</v>
      </c>
      <c r="E7" s="9" t="str">
        <f ca="1">+WORLDCUP!BD67</f>
        <v>Algeria</v>
      </c>
      <c r="F7" s="9" t="str">
        <f ca="1">+WORLDCUP!BD61</f>
        <v>United States</v>
      </c>
      <c r="G7" s="9" t="str">
        <f ca="1">+WORLDCUP!BD65</f>
        <v>Saudi Arabia</v>
      </c>
      <c r="H7" s="9" t="str">
        <f ca="1">+WORLDCUP!BD63</f>
        <v>Sweden</v>
      </c>
      <c r="I7" s="9" t="str">
        <f ca="1">+WORLDCUP!BD69</f>
        <v>Panama</v>
      </c>
      <c r="J7" s="9" t="str">
        <f ca="1">+WORLDCUP!BD68</f>
        <v>DR Congo</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Ivory Coast</v>
      </c>
      <c r="D8" s="9" t="str">
        <f ca="1">+WORLDCUP!BD64</f>
        <v>Egypt</v>
      </c>
      <c r="E8" s="9" t="str">
        <f ca="1">+WORLDCUP!BD66</f>
        <v>Norway</v>
      </c>
      <c r="F8" s="9" t="str">
        <f ca="1">+WORLDCUP!BD61</f>
        <v>United States</v>
      </c>
      <c r="G8" s="9" t="str">
        <f ca="1">+WORLDCUP!BD65</f>
        <v>Saudi Arabia</v>
      </c>
      <c r="H8" s="9" t="str">
        <f ca="1">+WORLDCUP!BD63</f>
        <v>Sweden</v>
      </c>
      <c r="I8" s="9" t="str">
        <f ca="1">+WORLDCUP!BD69</f>
        <v>Panama</v>
      </c>
      <c r="J8" s="9" t="str">
        <f ca="1">+WORLDCUP!BD68</f>
        <v>DR Congo</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Ivory Coast</v>
      </c>
      <c r="D9" s="9" t="str">
        <f ca="1">+WORLDCUP!BD64</f>
        <v>Egypt</v>
      </c>
      <c r="E9" s="9" t="str">
        <f ca="1">+WORLDCUP!BD67</f>
        <v>Algeria</v>
      </c>
      <c r="F9" s="9" t="str">
        <f ca="1">+WORLDCUP!BD61</f>
        <v>United States</v>
      </c>
      <c r="G9" s="9" t="str">
        <f ca="1">+WORLDCUP!BD65</f>
        <v>Saudi Arabia</v>
      </c>
      <c r="H9" s="9" t="str">
        <f ca="1">+WORLDCUP!BD63</f>
        <v>Sweden</v>
      </c>
      <c r="I9" s="9" t="str">
        <f ca="1">+WORLDCUP!BD69</f>
        <v>Panama</v>
      </c>
      <c r="J9" s="9" t="str">
        <f ca="1">+WORLDCUP!BD66</f>
        <v>Norway</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Ivory Coast</v>
      </c>
      <c r="D10" s="9" t="str">
        <f ca="1">+WORLDCUP!BD64</f>
        <v>Egypt</v>
      </c>
      <c r="E10" s="9" t="str">
        <f ca="1">+WORLDCUP!BD67</f>
        <v>Algeria</v>
      </c>
      <c r="F10" s="9" t="str">
        <f ca="1">+WORLDCUP!BD61</f>
        <v>United States</v>
      </c>
      <c r="G10" s="9" t="str">
        <f ca="1">+WORLDCUP!BD65</f>
        <v>Saudi Arabia</v>
      </c>
      <c r="H10" s="9" t="str">
        <f ca="1">+WORLDCUP!BD63</f>
        <v>Sweden</v>
      </c>
      <c r="I10" s="9" t="str">
        <f ca="1">+WORLDCUP!BD66</f>
        <v>Norway</v>
      </c>
      <c r="J10" s="9" t="str">
        <f ca="1">+WORLDCUP!BD68</f>
        <v>DR Congo</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Saudi Arabia</v>
      </c>
      <c r="D11" s="9" t="str">
        <f ca="1">+WORLDCUP!BD64</f>
        <v>Egypt</v>
      </c>
      <c r="E11" s="9" t="str">
        <f ca="1">+WORLDCUP!BD66</f>
        <v>Norway</v>
      </c>
      <c r="F11" s="9" t="str">
        <f ca="1">+WORLDCUP!BD60</f>
        <v>Scotland</v>
      </c>
      <c r="G11" s="9" t="str">
        <f ca="1">+WORLDCUP!BD67</f>
        <v>Algeria</v>
      </c>
      <c r="H11" s="9" t="str">
        <f ca="1">+WORLDCUP!BD63</f>
        <v>Sweden</v>
      </c>
      <c r="I11" s="9" t="str">
        <f ca="1">+WORLDCUP!BD69</f>
        <v>Panama</v>
      </c>
      <c r="J11" s="9" t="str">
        <f ca="1">+WORLDCUP!BD68</f>
        <v>DR Congo</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Ivory Coast</v>
      </c>
      <c r="D12" s="9" t="str">
        <f ca="1">+WORLDCUP!BD67</f>
        <v>Algeria</v>
      </c>
      <c r="E12" s="9" t="str">
        <f ca="1">+WORLDCUP!BD66</f>
        <v>Norway</v>
      </c>
      <c r="F12" s="9" t="str">
        <f ca="1">+WORLDCUP!BD60</f>
        <v>Scotland</v>
      </c>
      <c r="G12" s="9" t="str">
        <f ca="1">+WORLDCUP!BD65</f>
        <v>Saudi Arabia</v>
      </c>
      <c r="H12" s="9" t="str">
        <f ca="1">+WORLDCUP!BD64</f>
        <v>Egypt</v>
      </c>
      <c r="I12" s="9" t="str">
        <f ca="1">+WORLDCUP!BD69</f>
        <v>Panama</v>
      </c>
      <c r="J12" s="9" t="str">
        <f ca="1">+WORLDCUP!BD68</f>
        <v>DR Congo</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Ivory Coast</v>
      </c>
      <c r="D13" s="9" t="str">
        <f ca="1">+WORLDCUP!BD67</f>
        <v>Algeria</v>
      </c>
      <c r="E13" s="9" t="str">
        <f ca="1">+WORLDCUP!BD66</f>
        <v>Norway</v>
      </c>
      <c r="F13" s="9" t="str">
        <f ca="1">+WORLDCUP!BD60</f>
        <v>Scotland</v>
      </c>
      <c r="G13" s="9" t="str">
        <f ca="1">+WORLDCUP!BD65</f>
        <v>Saudi Arabia</v>
      </c>
      <c r="H13" s="9" t="str">
        <f ca="1">+WORLDCUP!BD63</f>
        <v>Sweden</v>
      </c>
      <c r="I13" s="9" t="str">
        <f ca="1">+WORLDCUP!BD69</f>
        <v>Panama</v>
      </c>
      <c r="J13" s="9" t="str">
        <f ca="1">+WORLDCUP!BD68</f>
        <v>DR Congo</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Ivory Coast</v>
      </c>
      <c r="D14" s="9" t="str">
        <f ca="1">+WORLDCUP!BD64</f>
        <v>Egypt</v>
      </c>
      <c r="E14" s="9" t="str">
        <f ca="1">+WORLDCUP!BD66</f>
        <v>Norway</v>
      </c>
      <c r="F14" s="9" t="str">
        <f ca="1">+WORLDCUP!BD60</f>
        <v>Scotland</v>
      </c>
      <c r="G14" s="9" t="str">
        <f ca="1">+WORLDCUP!BD67</f>
        <v>Algeria</v>
      </c>
      <c r="H14" s="9" t="str">
        <f ca="1">+WORLDCUP!BD63</f>
        <v>Sweden</v>
      </c>
      <c r="I14" s="9" t="str">
        <f ca="1">+WORLDCUP!BD69</f>
        <v>Panama</v>
      </c>
      <c r="J14" s="9" t="str">
        <f ca="1">+WORLDCUP!BD68</f>
        <v>DR Congo</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Ivory Coast</v>
      </c>
      <c r="D15" s="9" t="str">
        <f ca="1">+WORLDCUP!BD64</f>
        <v>Egypt</v>
      </c>
      <c r="E15" s="9" t="str">
        <f ca="1">+WORLDCUP!BD67</f>
        <v>Algeria</v>
      </c>
      <c r="F15" s="9" t="str">
        <f ca="1">+WORLDCUP!BD60</f>
        <v>Scotland</v>
      </c>
      <c r="G15" s="9" t="str">
        <f ca="1">+WORLDCUP!BD65</f>
        <v>Saudi Arabia</v>
      </c>
      <c r="H15" s="9" t="str">
        <f ca="1">+WORLDCUP!BD63</f>
        <v>Sweden</v>
      </c>
      <c r="I15" s="9" t="str">
        <f ca="1">+WORLDCUP!BD69</f>
        <v>Panama</v>
      </c>
      <c r="J15" s="9" t="str">
        <f ca="1">+WORLDCUP!BD68</f>
        <v>DR Congo</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Ivory Coast</v>
      </c>
      <c r="D16" s="9" t="str">
        <f ca="1">+WORLDCUP!BD64</f>
        <v>Egypt</v>
      </c>
      <c r="E16" s="9" t="str">
        <f ca="1">+WORLDCUP!BD66</f>
        <v>Norway</v>
      </c>
      <c r="F16" s="9" t="str">
        <f ca="1">+WORLDCUP!BD60</f>
        <v>Scotland</v>
      </c>
      <c r="G16" s="9" t="str">
        <f ca="1">+WORLDCUP!BD65</f>
        <v>Saudi Arabia</v>
      </c>
      <c r="H16" s="9" t="str">
        <f ca="1">+WORLDCUP!BD63</f>
        <v>Sweden</v>
      </c>
      <c r="I16" s="9" t="str">
        <f ca="1">+WORLDCUP!BD69</f>
        <v>Panama</v>
      </c>
      <c r="J16" s="9" t="str">
        <f ca="1">+WORLDCUP!BD68</f>
        <v>DR Congo</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Ivory Coast</v>
      </c>
      <c r="D17" s="9" t="str">
        <f ca="1">+WORLDCUP!BD64</f>
        <v>Egypt</v>
      </c>
      <c r="E17" s="9" t="str">
        <f ca="1">+WORLDCUP!BD67</f>
        <v>Algeria</v>
      </c>
      <c r="F17" s="9" t="str">
        <f ca="1">+WORLDCUP!BD60</f>
        <v>Scotland</v>
      </c>
      <c r="G17" s="9" t="str">
        <f ca="1">+WORLDCUP!BD65</f>
        <v>Saudi Arabia</v>
      </c>
      <c r="H17" s="9" t="str">
        <f ca="1">+WORLDCUP!BD63</f>
        <v>Sweden</v>
      </c>
      <c r="I17" s="9" t="str">
        <f ca="1">+WORLDCUP!BD69</f>
        <v>Panama</v>
      </c>
      <c r="J17" s="9" t="str">
        <f ca="1">+WORLDCUP!BD66</f>
        <v>Norway</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Ivory Coast</v>
      </c>
      <c r="D18" s="9" t="str">
        <f ca="1">+WORLDCUP!BD64</f>
        <v>Egypt</v>
      </c>
      <c r="E18" s="9" t="str">
        <f ca="1">+WORLDCUP!BD67</f>
        <v>Algeria</v>
      </c>
      <c r="F18" s="9" t="str">
        <f ca="1">+WORLDCUP!BD60</f>
        <v>Scotland</v>
      </c>
      <c r="G18" s="9" t="str">
        <f ca="1">+WORLDCUP!BD65</f>
        <v>Saudi Arabia</v>
      </c>
      <c r="H18" s="9" t="str">
        <f ca="1">+WORLDCUP!BD63</f>
        <v>Sweden</v>
      </c>
      <c r="I18" s="9" t="str">
        <f ca="1">+WORLDCUP!BD66</f>
        <v>Norway</v>
      </c>
      <c r="J18" s="9" t="str">
        <f ca="1">+WORLDCUP!BD68</f>
        <v>DR Congo</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Saudi Arabia</v>
      </c>
      <c r="D19" s="9" t="str">
        <f ca="1">+WORLDCUP!BD64</f>
        <v>Egypt</v>
      </c>
      <c r="E19" s="9" t="str">
        <f ca="1">+WORLDCUP!BD66</f>
        <v>Norway</v>
      </c>
      <c r="F19" s="9" t="str">
        <f ca="1">+WORLDCUP!BD60</f>
        <v>Scotland</v>
      </c>
      <c r="G19" s="9" t="str">
        <f ca="1">+WORLDCUP!BD67</f>
        <v>Algeria</v>
      </c>
      <c r="H19" s="9" t="str">
        <f ca="1">+WORLDCUP!BD61</f>
        <v>United States</v>
      </c>
      <c r="I19" s="9" t="str">
        <f ca="1">+WORLDCUP!BD69</f>
        <v>Panama</v>
      </c>
      <c r="J19" s="9" t="str">
        <f ca="1">+WORLDCUP!BD68</f>
        <v>DR Congo</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Scotland</v>
      </c>
      <c r="D20" s="9" t="str">
        <f ca="1">+WORLDCUP!BD67</f>
        <v>Algeria</v>
      </c>
      <c r="E20" s="9" t="str">
        <f ca="1">+WORLDCUP!BD66</f>
        <v>Norway</v>
      </c>
      <c r="F20" s="9" t="str">
        <f ca="1">+WORLDCUP!BD61</f>
        <v>United States</v>
      </c>
      <c r="G20" s="9" t="str">
        <f ca="1">+WORLDCUP!BD65</f>
        <v>Saudi Arabia</v>
      </c>
      <c r="H20" s="9" t="str">
        <f ca="1">+WORLDCUP!BD63</f>
        <v>Sweden</v>
      </c>
      <c r="I20" s="9" t="str">
        <f ca="1">+WORLDCUP!BD69</f>
        <v>Panama</v>
      </c>
      <c r="J20" s="9" t="str">
        <f ca="1">+WORLDCUP!BD68</f>
        <v>DR Congo</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Scotland</v>
      </c>
      <c r="D21" s="9" t="str">
        <f ca="1">+WORLDCUP!BD64</f>
        <v>Egypt</v>
      </c>
      <c r="E21" s="9" t="str">
        <f ca="1">+WORLDCUP!BD66</f>
        <v>Norway</v>
      </c>
      <c r="F21" s="9" t="str">
        <f ca="1">+WORLDCUP!BD61</f>
        <v>United States</v>
      </c>
      <c r="G21" s="9" t="str">
        <f ca="1">+WORLDCUP!BD67</f>
        <v>Algeria</v>
      </c>
      <c r="H21" s="9" t="str">
        <f ca="1">+WORLDCUP!BD63</f>
        <v>Sweden</v>
      </c>
      <c r="I21" s="9" t="str">
        <f ca="1">+WORLDCUP!BD69</f>
        <v>Panama</v>
      </c>
      <c r="J21" s="9" t="str">
        <f ca="1">+WORLDCUP!BD68</f>
        <v>DR Congo</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Scotland</v>
      </c>
      <c r="D22" s="9" t="str">
        <f ca="1">+WORLDCUP!BD64</f>
        <v>Egypt</v>
      </c>
      <c r="E22" s="9" t="str">
        <f ca="1">+WORLDCUP!BD67</f>
        <v>Algeria</v>
      </c>
      <c r="F22" s="9" t="str">
        <f ca="1">+WORLDCUP!BD61</f>
        <v>United States</v>
      </c>
      <c r="G22" s="9" t="str">
        <f ca="1">+WORLDCUP!BD65</f>
        <v>Saudi Arabia</v>
      </c>
      <c r="H22" s="9" t="str">
        <f ca="1">+WORLDCUP!BD63</f>
        <v>Sweden</v>
      </c>
      <c r="I22" s="9" t="str">
        <f ca="1">+WORLDCUP!BD69</f>
        <v>Panama</v>
      </c>
      <c r="J22" s="9" t="str">
        <f ca="1">+WORLDCUP!BD68</f>
        <v>DR Congo</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Scotland</v>
      </c>
      <c r="D23" s="9" t="str">
        <f ca="1">+WORLDCUP!BD64</f>
        <v>Egypt</v>
      </c>
      <c r="E23" s="9" t="str">
        <f ca="1">+WORLDCUP!BD66</f>
        <v>Norway</v>
      </c>
      <c r="F23" s="9" t="str">
        <f ca="1">+WORLDCUP!BD61</f>
        <v>United States</v>
      </c>
      <c r="G23" s="9" t="str">
        <f ca="1">+WORLDCUP!BD65</f>
        <v>Saudi Arabia</v>
      </c>
      <c r="H23" s="9" t="str">
        <f ca="1">+WORLDCUP!BD63</f>
        <v>Sweden</v>
      </c>
      <c r="I23" s="9" t="str">
        <f ca="1">+WORLDCUP!BD69</f>
        <v>Panama</v>
      </c>
      <c r="J23" s="9" t="str">
        <f ca="1">+WORLDCUP!BD68</f>
        <v>DR Congo</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Scotland</v>
      </c>
      <c r="D24" s="9" t="str">
        <f ca="1">+WORLDCUP!BD64</f>
        <v>Egypt</v>
      </c>
      <c r="E24" s="9" t="str">
        <f ca="1">+WORLDCUP!BD67</f>
        <v>Algeria</v>
      </c>
      <c r="F24" s="9" t="str">
        <f ca="1">+WORLDCUP!BD61</f>
        <v>United States</v>
      </c>
      <c r="G24" s="9" t="str">
        <f ca="1">+WORLDCUP!BD65</f>
        <v>Saudi Arabia</v>
      </c>
      <c r="H24" s="9" t="str">
        <f ca="1">+WORLDCUP!BD63</f>
        <v>Sweden</v>
      </c>
      <c r="I24" s="9" t="str">
        <f ca="1">+WORLDCUP!BD69</f>
        <v>Panama</v>
      </c>
      <c r="J24" s="9" t="str">
        <f ca="1">+WORLDCUP!BD66</f>
        <v>Norway</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Scotland</v>
      </c>
      <c r="D25" s="9" t="str">
        <f ca="1">+WORLDCUP!BD64</f>
        <v>Egypt</v>
      </c>
      <c r="E25" s="9" t="str">
        <f ca="1">+WORLDCUP!BD67</f>
        <v>Algeria</v>
      </c>
      <c r="F25" s="9" t="str">
        <f ca="1">+WORLDCUP!BD61</f>
        <v>United States</v>
      </c>
      <c r="G25" s="9" t="str">
        <f ca="1">+WORLDCUP!BD65</f>
        <v>Saudi Arabia</v>
      </c>
      <c r="H25" s="9" t="str">
        <f ca="1">+WORLDCUP!BD63</f>
        <v>Sweden</v>
      </c>
      <c r="I25" s="9" t="str">
        <f ca="1">+WORLDCUP!BD66</f>
        <v>Norway</v>
      </c>
      <c r="J25" s="9" t="str">
        <f ca="1">+WORLDCUP!BD68</f>
        <v>DR Congo</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Ivory Coast</v>
      </c>
      <c r="D26" s="9" t="str">
        <f ca="1">+WORLDCUP!BD67</f>
        <v>Algeria</v>
      </c>
      <c r="E26" s="9" t="str">
        <f ca="1">+WORLDCUP!BD66</f>
        <v>Norway</v>
      </c>
      <c r="F26" s="9" t="str">
        <f ca="1">+WORLDCUP!BD60</f>
        <v>Scotland</v>
      </c>
      <c r="G26" s="9" t="str">
        <f ca="1">+WORLDCUP!BD65</f>
        <v>Saudi Arabia</v>
      </c>
      <c r="H26" s="9" t="str">
        <f ca="1">+WORLDCUP!BD61</f>
        <v>United States</v>
      </c>
      <c r="I26" s="9" t="str">
        <f ca="1">+WORLDCUP!BD69</f>
        <v>Panama</v>
      </c>
      <c r="J26" s="9" t="str">
        <f ca="1">+WORLDCUP!BD68</f>
        <v>DR Congo</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Ivory Coast</v>
      </c>
      <c r="D27" s="9" t="str">
        <f ca="1">+WORLDCUP!BD64</f>
        <v>Egypt</v>
      </c>
      <c r="E27" s="9" t="str">
        <f ca="1">+WORLDCUP!BD66</f>
        <v>Norway</v>
      </c>
      <c r="F27" s="9" t="str">
        <f ca="1">+WORLDCUP!BD60</f>
        <v>Scotland</v>
      </c>
      <c r="G27" s="9" t="str">
        <f ca="1">+WORLDCUP!BD67</f>
        <v>Algeria</v>
      </c>
      <c r="H27" s="9" t="str">
        <f ca="1">+WORLDCUP!BD61</f>
        <v>United States</v>
      </c>
      <c r="I27" s="9" t="str">
        <f ca="1">+WORLDCUP!BD69</f>
        <v>Panama</v>
      </c>
      <c r="J27" s="9" t="str">
        <f ca="1">+WORLDCUP!BD68</f>
        <v>DR Congo</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Ivory Coast</v>
      </c>
      <c r="D28" s="9" t="str">
        <f ca="1">+WORLDCUP!BD64</f>
        <v>Egypt</v>
      </c>
      <c r="E28" s="9" t="str">
        <f ca="1">+WORLDCUP!BD67</f>
        <v>Algeria</v>
      </c>
      <c r="F28" s="9" t="str">
        <f ca="1">+WORLDCUP!BD60</f>
        <v>Scotland</v>
      </c>
      <c r="G28" s="9" t="str">
        <f ca="1">+WORLDCUP!BD65</f>
        <v>Saudi Arabia</v>
      </c>
      <c r="H28" s="9" t="str">
        <f ca="1">+WORLDCUP!BD61</f>
        <v>United States</v>
      </c>
      <c r="I28" s="9" t="str">
        <f ca="1">+WORLDCUP!BD69</f>
        <v>Panama</v>
      </c>
      <c r="J28" s="9" t="str">
        <f ca="1">+WORLDCUP!BD68</f>
        <v>DR Congo</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Ivory Coast</v>
      </c>
      <c r="D29" s="9" t="str">
        <f ca="1">+WORLDCUP!BD64</f>
        <v>Egypt</v>
      </c>
      <c r="E29" s="9" t="str">
        <f ca="1">+WORLDCUP!BD66</f>
        <v>Norway</v>
      </c>
      <c r="F29" s="9" t="str">
        <f ca="1">+WORLDCUP!BD60</f>
        <v>Scotland</v>
      </c>
      <c r="G29" s="9" t="str">
        <f ca="1">+WORLDCUP!BD65</f>
        <v>Saudi Arabia</v>
      </c>
      <c r="H29" s="9" t="str">
        <f ca="1">+WORLDCUP!BD61</f>
        <v>United States</v>
      </c>
      <c r="I29" s="9" t="str">
        <f ca="1">+WORLDCUP!BD69</f>
        <v>Panama</v>
      </c>
      <c r="J29" s="9" t="str">
        <f ca="1">+WORLDCUP!BD68</f>
        <v>DR Congo</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Ivory Coast</v>
      </c>
      <c r="D30" s="9" t="str">
        <f ca="1">+WORLDCUP!BD64</f>
        <v>Egypt</v>
      </c>
      <c r="E30" s="9" t="str">
        <f ca="1">+WORLDCUP!BD67</f>
        <v>Algeria</v>
      </c>
      <c r="F30" s="9" t="str">
        <f ca="1">+WORLDCUP!BD60</f>
        <v>Scotland</v>
      </c>
      <c r="G30" s="9" t="str">
        <f ca="1">+WORLDCUP!BD65</f>
        <v>Saudi Arabia</v>
      </c>
      <c r="H30" s="9" t="str">
        <f ca="1">+WORLDCUP!BD61</f>
        <v>United States</v>
      </c>
      <c r="I30" s="9" t="str">
        <f ca="1">+WORLDCUP!BD69</f>
        <v>Panama</v>
      </c>
      <c r="J30" s="9" t="str">
        <f ca="1">+WORLDCUP!BD66</f>
        <v>Norway</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Ivory Coast</v>
      </c>
      <c r="D31" s="9" t="str">
        <f ca="1">+WORLDCUP!BD64</f>
        <v>Egypt</v>
      </c>
      <c r="E31" s="9" t="str">
        <f ca="1">+WORLDCUP!BD67</f>
        <v>Algeria</v>
      </c>
      <c r="F31" s="9" t="str">
        <f ca="1">+WORLDCUP!BD60</f>
        <v>Scotland</v>
      </c>
      <c r="G31" s="9" t="str">
        <f ca="1">+WORLDCUP!BD65</f>
        <v>Saudi Arabia</v>
      </c>
      <c r="H31" s="9" t="str">
        <f ca="1">+WORLDCUP!BD61</f>
        <v>United States</v>
      </c>
      <c r="I31" s="9" t="str">
        <f ca="1">+WORLDCUP!BD66</f>
        <v>Norway</v>
      </c>
      <c r="J31" s="9" t="str">
        <f ca="1">+WORLDCUP!BD68</f>
        <v>DR Congo</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Scotland</v>
      </c>
      <c r="D32" s="9" t="str">
        <f ca="1">+WORLDCUP!BD67</f>
        <v>Algeria</v>
      </c>
      <c r="E32" s="9" t="str">
        <f ca="1">+WORLDCUP!BD62</f>
        <v>Ivory Coast</v>
      </c>
      <c r="F32" s="9" t="str">
        <f ca="1">+WORLDCUP!BD61</f>
        <v>United States</v>
      </c>
      <c r="G32" s="9" t="str">
        <f ca="1">+WORLDCUP!BD66</f>
        <v>Norway</v>
      </c>
      <c r="H32" s="9" t="str">
        <f ca="1">+WORLDCUP!BD63</f>
        <v>Sweden</v>
      </c>
      <c r="I32" s="9" t="str">
        <f ca="1">+WORLDCUP!BD69</f>
        <v>Panama</v>
      </c>
      <c r="J32" s="9" t="str">
        <f ca="1">+WORLDCUP!BD68</f>
        <v>DR Congo</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Scotland</v>
      </c>
      <c r="D33" s="9" t="str">
        <f ca="1">+WORLDCUP!BD67</f>
        <v>Algeria</v>
      </c>
      <c r="E33" s="9" t="str">
        <f ca="1">+WORLDCUP!BD62</f>
        <v>Ivory Coast</v>
      </c>
      <c r="F33" s="9" t="str">
        <f ca="1">+WORLDCUP!BD61</f>
        <v>United States</v>
      </c>
      <c r="G33" s="9" t="str">
        <f ca="1">+WORLDCUP!BD65</f>
        <v>Saudi Arabia</v>
      </c>
      <c r="H33" s="9" t="str">
        <f ca="1">+WORLDCUP!BD63</f>
        <v>Sweden</v>
      </c>
      <c r="I33" s="9" t="str">
        <f ca="1">+WORLDCUP!BD69</f>
        <v>Panama</v>
      </c>
      <c r="J33" s="9" t="str">
        <f ca="1">+WORLDCUP!BD68</f>
        <v>DR Congo</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Scotland</v>
      </c>
      <c r="D34" s="9" t="str">
        <f ca="1">+WORLDCUP!BD62</f>
        <v>Ivory Coast</v>
      </c>
      <c r="E34" s="9" t="str">
        <f ca="1">+WORLDCUP!BD66</f>
        <v>Norway</v>
      </c>
      <c r="F34" s="9" t="str">
        <f ca="1">+WORLDCUP!BD61</f>
        <v>United States</v>
      </c>
      <c r="G34" s="9" t="str">
        <f ca="1">+WORLDCUP!BD65</f>
        <v>Saudi Arabia</v>
      </c>
      <c r="H34" s="9" t="str">
        <f ca="1">+WORLDCUP!BD63</f>
        <v>Sweden</v>
      </c>
      <c r="I34" s="9" t="str">
        <f ca="1">+WORLDCUP!BD69</f>
        <v>Panama</v>
      </c>
      <c r="J34" s="9" t="str">
        <f ca="1">+WORLDCUP!BD68</f>
        <v>DR Congo</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Scotland</v>
      </c>
      <c r="D35" s="9" t="str">
        <f ca="1">+WORLDCUP!BD67</f>
        <v>Algeria</v>
      </c>
      <c r="E35" s="9" t="str">
        <f ca="1">+WORLDCUP!BD62</f>
        <v>Ivory Coast</v>
      </c>
      <c r="F35" s="9" t="str">
        <f ca="1">+WORLDCUP!BD61</f>
        <v>United States</v>
      </c>
      <c r="G35" s="9" t="str">
        <f ca="1">+WORLDCUP!BD65</f>
        <v>Saudi Arabia</v>
      </c>
      <c r="H35" s="9" t="str">
        <f ca="1">+WORLDCUP!BD63</f>
        <v>Sweden</v>
      </c>
      <c r="I35" s="9" t="str">
        <f ca="1">+WORLDCUP!BD69</f>
        <v>Panama</v>
      </c>
      <c r="J35" s="9" t="str">
        <f ca="1">+WORLDCUP!BD66</f>
        <v>Norway</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Scotland</v>
      </c>
      <c r="D36" s="9" t="str">
        <f ca="1">+WORLDCUP!BD67</f>
        <v>Algeria</v>
      </c>
      <c r="E36" s="9" t="str">
        <f ca="1">+WORLDCUP!BD62</f>
        <v>Ivory Coast</v>
      </c>
      <c r="F36" s="9" t="str">
        <f ca="1">+WORLDCUP!BD61</f>
        <v>United States</v>
      </c>
      <c r="G36" s="9" t="str">
        <f ca="1">+WORLDCUP!BD65</f>
        <v>Saudi Arabia</v>
      </c>
      <c r="H36" s="9" t="str">
        <f ca="1">+WORLDCUP!BD63</f>
        <v>Sweden</v>
      </c>
      <c r="I36" s="9" t="str">
        <f ca="1">+WORLDCUP!BD66</f>
        <v>Norway</v>
      </c>
      <c r="J36" s="9" t="str">
        <f ca="1">+WORLDCUP!BD68</f>
        <v>DR Congo</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Scotland</v>
      </c>
      <c r="D37" s="9" t="str">
        <f ca="1">+WORLDCUP!BD64</f>
        <v>Egypt</v>
      </c>
      <c r="E37" s="9" t="str">
        <f ca="1">+WORLDCUP!BD62</f>
        <v>Ivory Coast</v>
      </c>
      <c r="F37" s="9" t="str">
        <f ca="1">+WORLDCUP!BD61</f>
        <v>United States</v>
      </c>
      <c r="G37" s="9" t="str">
        <f ca="1">+WORLDCUP!BD67</f>
        <v>Algeria</v>
      </c>
      <c r="H37" s="9" t="str">
        <f ca="1">+WORLDCUP!BD63</f>
        <v>Sweden</v>
      </c>
      <c r="I37" s="9" t="str">
        <f ca="1">+WORLDCUP!BD69</f>
        <v>Panama</v>
      </c>
      <c r="J37" s="9" t="str">
        <f ca="1">+WORLDCUP!BD68</f>
        <v>DR Congo</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Scotland</v>
      </c>
      <c r="D38" s="9" t="str">
        <f ca="1">+WORLDCUP!BD64</f>
        <v>Egypt</v>
      </c>
      <c r="E38" s="9" t="str">
        <f ca="1">+WORLDCUP!BD62</f>
        <v>Ivory Coast</v>
      </c>
      <c r="F38" s="9" t="str">
        <f ca="1">+WORLDCUP!BD61</f>
        <v>United States</v>
      </c>
      <c r="G38" s="9" t="str">
        <f ca="1">+WORLDCUP!BD66</f>
        <v>Norway</v>
      </c>
      <c r="H38" s="9" t="str">
        <f ca="1">+WORLDCUP!BD63</f>
        <v>Sweden</v>
      </c>
      <c r="I38" s="9" t="str">
        <f ca="1">+WORLDCUP!BD69</f>
        <v>Panama</v>
      </c>
      <c r="J38" s="9" t="str">
        <f ca="1">+WORLDCUP!BD68</f>
        <v>DR Congo</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Scotland</v>
      </c>
      <c r="D39" s="9" t="str">
        <f ca="1">+WORLDCUP!BD64</f>
        <v>Egypt</v>
      </c>
      <c r="E39" s="9" t="str">
        <f ca="1">+WORLDCUP!BD62</f>
        <v>Ivory Coast</v>
      </c>
      <c r="F39" s="9" t="str">
        <f ca="1">+WORLDCUP!BD61</f>
        <v>United States</v>
      </c>
      <c r="G39" s="9" t="str">
        <f ca="1">+WORLDCUP!BD67</f>
        <v>Algeria</v>
      </c>
      <c r="H39" s="9" t="str">
        <f ca="1">+WORLDCUP!BD63</f>
        <v>Sweden</v>
      </c>
      <c r="I39" s="9" t="str">
        <f ca="1">+WORLDCUP!BD69</f>
        <v>Panama</v>
      </c>
      <c r="J39" s="9" t="str">
        <f ca="1">+WORLDCUP!BD66</f>
        <v>Norway</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Scotland</v>
      </c>
      <c r="D40" s="9" t="str">
        <f ca="1">+WORLDCUP!BD64</f>
        <v>Egypt</v>
      </c>
      <c r="E40" s="9" t="str">
        <f ca="1">+WORLDCUP!BD62</f>
        <v>Ivory Coast</v>
      </c>
      <c r="F40" s="9" t="str">
        <f ca="1">+WORLDCUP!BD61</f>
        <v>United States</v>
      </c>
      <c r="G40" s="9" t="str">
        <f ca="1">+WORLDCUP!BD67</f>
        <v>Algeria</v>
      </c>
      <c r="H40" s="9" t="str">
        <f ca="1">+WORLDCUP!BD63</f>
        <v>Sweden</v>
      </c>
      <c r="I40" s="9" t="str">
        <f ca="1">+WORLDCUP!BD66</f>
        <v>Norway</v>
      </c>
      <c r="J40" s="9" t="str">
        <f ca="1">+WORLDCUP!BD68</f>
        <v>DR Congo</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Scotland</v>
      </c>
      <c r="D41" s="9" t="str">
        <f ca="1">+WORLDCUP!BD64</f>
        <v>Egypt</v>
      </c>
      <c r="E41" s="9" t="str">
        <f ca="1">+WORLDCUP!BD62</f>
        <v>Ivory Coast</v>
      </c>
      <c r="F41" s="9" t="str">
        <f ca="1">+WORLDCUP!BD61</f>
        <v>United States</v>
      </c>
      <c r="G41" s="9" t="str">
        <f ca="1">+WORLDCUP!BD65</f>
        <v>Saudi Arabia</v>
      </c>
      <c r="H41" s="9" t="str">
        <f ca="1">+WORLDCUP!BD63</f>
        <v>Sweden</v>
      </c>
      <c r="I41" s="9" t="str">
        <f ca="1">+WORLDCUP!BD69</f>
        <v>Panama</v>
      </c>
      <c r="J41" s="9" t="str">
        <f ca="1">+WORLDCUP!BD68</f>
        <v>DR Congo</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Scotland</v>
      </c>
      <c r="D42" s="9" t="str">
        <f ca="1">+WORLDCUP!BD64</f>
        <v>Egypt</v>
      </c>
      <c r="E42" s="9" t="str">
        <f ca="1">+WORLDCUP!BD67</f>
        <v>Algeria</v>
      </c>
      <c r="F42" s="9" t="str">
        <f ca="1">+WORLDCUP!BD61</f>
        <v>United States</v>
      </c>
      <c r="G42" s="9" t="str">
        <f ca="1">+WORLDCUP!BD65</f>
        <v>Saudi Arabia</v>
      </c>
      <c r="H42" s="9" t="str">
        <f ca="1">+WORLDCUP!BD63</f>
        <v>Sweden</v>
      </c>
      <c r="I42" s="9" t="str">
        <f ca="1">+WORLDCUP!BD69</f>
        <v>Panama</v>
      </c>
      <c r="J42" s="9" t="str">
        <f ca="1">+WORLDCUP!BD62</f>
        <v>Ivory Coast</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Scotland</v>
      </c>
      <c r="D43" s="9" t="str">
        <f ca="1">+WORLDCUP!BD64</f>
        <v>Egypt</v>
      </c>
      <c r="E43" s="9" t="str">
        <f ca="1">+WORLDCUP!BD67</f>
        <v>Algeria</v>
      </c>
      <c r="F43" s="9" t="str">
        <f ca="1">+WORLDCUP!BD61</f>
        <v>United States</v>
      </c>
      <c r="G43" s="9" t="str">
        <f ca="1">+WORLDCUP!BD65</f>
        <v>Saudi Arabia</v>
      </c>
      <c r="H43" s="9" t="str">
        <f ca="1">+WORLDCUP!BD63</f>
        <v>Sweden</v>
      </c>
      <c r="I43" s="9" t="str">
        <f ca="1">+WORLDCUP!BD62</f>
        <v>Ivory Coast</v>
      </c>
      <c r="J43" s="9" t="str">
        <f ca="1">+WORLDCUP!BD68</f>
        <v>DR Congo</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Scotland</v>
      </c>
      <c r="D44" s="9" t="str">
        <f ca="1">+WORLDCUP!BD64</f>
        <v>Egypt</v>
      </c>
      <c r="E44" s="9" t="str">
        <f ca="1">+WORLDCUP!BD62</f>
        <v>Ivory Coast</v>
      </c>
      <c r="F44" s="9" t="str">
        <f ca="1">+WORLDCUP!BD61</f>
        <v>United States</v>
      </c>
      <c r="G44" s="9" t="str">
        <f ca="1">+WORLDCUP!BD65</f>
        <v>Saudi Arabia</v>
      </c>
      <c r="H44" s="9" t="str">
        <f ca="1">+WORLDCUP!BD63</f>
        <v>Sweden</v>
      </c>
      <c r="I44" s="9" t="str">
        <f ca="1">+WORLDCUP!BD69</f>
        <v>Panama</v>
      </c>
      <c r="J44" s="9" t="str">
        <f ca="1">+WORLDCUP!BD66</f>
        <v>Norway</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Scotland</v>
      </c>
      <c r="D45" s="9" t="str">
        <f ca="1">+WORLDCUP!BD64</f>
        <v>Egypt</v>
      </c>
      <c r="E45" s="9" t="str">
        <f ca="1">+WORLDCUP!BD62</f>
        <v>Ivory Coast</v>
      </c>
      <c r="F45" s="9" t="str">
        <f ca="1">+WORLDCUP!BD61</f>
        <v>United States</v>
      </c>
      <c r="G45" s="9" t="str">
        <f ca="1">+WORLDCUP!BD65</f>
        <v>Saudi Arabia</v>
      </c>
      <c r="H45" s="9" t="str">
        <f ca="1">+WORLDCUP!BD63</f>
        <v>Sweden</v>
      </c>
      <c r="I45" s="9" t="str">
        <f ca="1">+WORLDCUP!BD66</f>
        <v>Norway</v>
      </c>
      <c r="J45" s="9" t="str">
        <f ca="1">+WORLDCUP!BD68</f>
        <v>DR Congo</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Scotland</v>
      </c>
      <c r="D46" s="9" t="str">
        <f ca="1">+WORLDCUP!BD64</f>
        <v>Egypt</v>
      </c>
      <c r="E46" s="9" t="str">
        <f ca="1">+WORLDCUP!BD67</f>
        <v>Algeria</v>
      </c>
      <c r="F46" s="9" t="str">
        <f ca="1">+WORLDCUP!BD61</f>
        <v>United States</v>
      </c>
      <c r="G46" s="9" t="str">
        <f ca="1">+WORLDCUP!BD65</f>
        <v>Saudi Arabia</v>
      </c>
      <c r="H46" s="9" t="str">
        <f ca="1">+WORLDCUP!BD63</f>
        <v>Sweden</v>
      </c>
      <c r="I46" s="9" t="str">
        <f ca="1">+WORLDCUP!BD62</f>
        <v>Ivory Coast</v>
      </c>
      <c r="J46" s="9" t="str">
        <f ca="1">+WORLDCUP!BD66</f>
        <v>Norway</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Saudi Arabia</v>
      </c>
      <c r="D47" s="9" t="str">
        <f ca="1">+WORLDCUP!BD67</f>
        <v>Algeria</v>
      </c>
      <c r="E47" s="9" t="str">
        <f ca="1">+WORLDCUP!BD59</f>
        <v>Bosnia and Herzegovina</v>
      </c>
      <c r="F47" s="9" t="str">
        <f ca="1">+WORLDCUP!BD63</f>
        <v>Sweden</v>
      </c>
      <c r="G47" s="9" t="str">
        <f ca="1">+WORLDCUP!BD66</f>
        <v>Norway</v>
      </c>
      <c r="H47" s="9" t="str">
        <f ca="1">+WORLDCUP!BD64</f>
        <v>Egypt</v>
      </c>
      <c r="I47" s="9" t="str">
        <f ca="1">+WORLDCUP!BD69</f>
        <v>Panama</v>
      </c>
      <c r="J47" s="9" t="str">
        <f ca="1">+WORLDCUP!BD68</f>
        <v>DR Congo</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Ivory Coast</v>
      </c>
      <c r="D48" s="9" t="str">
        <f ca="1">+WORLDCUP!BD67</f>
        <v>Algeria</v>
      </c>
      <c r="E48" s="9" t="str">
        <f ca="1">+WORLDCUP!BD66</f>
        <v>Norway</v>
      </c>
      <c r="F48" s="9" t="str">
        <f ca="1">+WORLDCUP!BD59</f>
        <v>Bosnia and Herzegovina</v>
      </c>
      <c r="G48" s="9" t="str">
        <f ca="1">+WORLDCUP!BD65</f>
        <v>Saudi Arabia</v>
      </c>
      <c r="H48" s="9" t="str">
        <f ca="1">+WORLDCUP!BD64</f>
        <v>Egypt</v>
      </c>
      <c r="I48" s="9" t="str">
        <f ca="1">+WORLDCUP!BD69</f>
        <v>Panama</v>
      </c>
      <c r="J48" s="9" t="str">
        <f ca="1">+WORLDCUP!BD68</f>
        <v>DR Congo</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Ivory Coast</v>
      </c>
      <c r="D49" s="9" t="str">
        <f ca="1">+WORLDCUP!BD67</f>
        <v>Algeria</v>
      </c>
      <c r="E49" s="9" t="str">
        <f ca="1">+WORLDCUP!BD59</f>
        <v>Bosnia and Herzegovina</v>
      </c>
      <c r="F49" s="9" t="str">
        <f ca="1">+WORLDCUP!BD63</f>
        <v>Sweden</v>
      </c>
      <c r="G49" s="9" t="str">
        <f ca="1">+WORLDCUP!BD66</f>
        <v>Norway</v>
      </c>
      <c r="H49" s="9" t="str">
        <f ca="1">+WORLDCUP!BD65</f>
        <v>Saudi Arabia</v>
      </c>
      <c r="I49" s="9" t="str">
        <f ca="1">+WORLDCUP!BD69</f>
        <v>Panama</v>
      </c>
      <c r="J49" s="9" t="str">
        <f ca="1">+WORLDCUP!BD68</f>
        <v>DR Congo</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Ivory Coast</v>
      </c>
      <c r="D50" s="9" t="str">
        <f ca="1">+WORLDCUP!BD67</f>
        <v>Algeria</v>
      </c>
      <c r="E50" s="9" t="str">
        <f ca="1">+WORLDCUP!BD59</f>
        <v>Bosnia and Herzegovina</v>
      </c>
      <c r="F50" s="9" t="str">
        <f ca="1">+WORLDCUP!BD63</f>
        <v>Sweden</v>
      </c>
      <c r="G50" s="9" t="str">
        <f ca="1">+WORLDCUP!BD66</f>
        <v>Norway</v>
      </c>
      <c r="H50" s="9" t="str">
        <f ca="1">+WORLDCUP!BD64</f>
        <v>Egypt</v>
      </c>
      <c r="I50" s="9" t="str">
        <f ca="1">+WORLDCUP!BD69</f>
        <v>Panama</v>
      </c>
      <c r="J50" s="9" t="str">
        <f ca="1">+WORLDCUP!BD68</f>
        <v>DR Congo</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Ivory Coast</v>
      </c>
      <c r="D51" s="9" t="str">
        <f ca="1">+WORLDCUP!BD67</f>
        <v>Algeria</v>
      </c>
      <c r="E51" s="9" t="str">
        <f ca="1">+WORLDCUP!BD59</f>
        <v>Bosnia and Herzegovina</v>
      </c>
      <c r="F51" s="9" t="str">
        <f ca="1">+WORLDCUP!BD63</f>
        <v>Sweden</v>
      </c>
      <c r="G51" s="9" t="str">
        <f ca="1">+WORLDCUP!BD65</f>
        <v>Saudi Arabia</v>
      </c>
      <c r="H51" s="9" t="str">
        <f ca="1">+WORLDCUP!BD64</f>
        <v>Egypt</v>
      </c>
      <c r="I51" s="9" t="str">
        <f ca="1">+WORLDCUP!BD69</f>
        <v>Panama</v>
      </c>
      <c r="J51" s="9" t="str">
        <f ca="1">+WORLDCUP!BD68</f>
        <v>DR Congo</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Ivory Coast</v>
      </c>
      <c r="D52" s="9" t="str">
        <f ca="1">+WORLDCUP!BD64</f>
        <v>Egypt</v>
      </c>
      <c r="E52" s="9" t="str">
        <f ca="1">+WORLDCUP!BD59</f>
        <v>Bosnia and Herzegovina</v>
      </c>
      <c r="F52" s="9" t="str">
        <f ca="1">+WORLDCUP!BD63</f>
        <v>Sweden</v>
      </c>
      <c r="G52" s="9" t="str">
        <f ca="1">+WORLDCUP!BD66</f>
        <v>Norway</v>
      </c>
      <c r="H52" s="9" t="str">
        <f ca="1">+WORLDCUP!BD65</f>
        <v>Saudi Arabia</v>
      </c>
      <c r="I52" s="9" t="str">
        <f ca="1">+WORLDCUP!BD69</f>
        <v>Panama</v>
      </c>
      <c r="J52" s="9" t="str">
        <f ca="1">+WORLDCUP!BD68</f>
        <v>DR Congo</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Ivory Coast</v>
      </c>
      <c r="D53" s="9" t="str">
        <f ca="1">+WORLDCUP!BD67</f>
        <v>Algeria</v>
      </c>
      <c r="E53" s="9" t="str">
        <f ca="1">+WORLDCUP!BD59</f>
        <v>Bosnia and Herzegovina</v>
      </c>
      <c r="F53" s="9" t="str">
        <f ca="1">+WORLDCUP!BD63</f>
        <v>Sweden</v>
      </c>
      <c r="G53" s="9" t="str">
        <f ca="1">+WORLDCUP!BD65</f>
        <v>Saudi Arabia</v>
      </c>
      <c r="H53" s="9" t="str">
        <f ca="1">+WORLDCUP!BD64</f>
        <v>Egypt</v>
      </c>
      <c r="I53" s="9" t="str">
        <f ca="1">+WORLDCUP!BD69</f>
        <v>Panama</v>
      </c>
      <c r="J53" s="9" t="str">
        <f ca="1">+WORLDCUP!BD66</f>
        <v>Norway</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Ivory Coast</v>
      </c>
      <c r="D54" s="9" t="str">
        <f ca="1">+WORLDCUP!BD67</f>
        <v>Algeria</v>
      </c>
      <c r="E54" s="9" t="str">
        <f ca="1">+WORLDCUP!BD59</f>
        <v>Bosnia and Herzegovina</v>
      </c>
      <c r="F54" s="9" t="str">
        <f ca="1">+WORLDCUP!BD63</f>
        <v>Sweden</v>
      </c>
      <c r="G54" s="9" t="str">
        <f ca="1">+WORLDCUP!BD65</f>
        <v>Saudi Arabia</v>
      </c>
      <c r="H54" s="9" t="str">
        <f ca="1">+WORLDCUP!BD64</f>
        <v>Egypt</v>
      </c>
      <c r="I54" s="9" t="str">
        <f ca="1">+WORLDCUP!BD66</f>
        <v>Norway</v>
      </c>
      <c r="J54" s="9" t="str">
        <f ca="1">+WORLDCUP!BD68</f>
        <v>DR Congo</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Saudi Arabia</v>
      </c>
      <c r="D55" s="9" t="str">
        <f ca="1">+WORLDCUP!BD67</f>
        <v>Algeria</v>
      </c>
      <c r="E55" s="9" t="str">
        <f ca="1">+WORLDCUP!BD59</f>
        <v>Bosnia and Herzegovina</v>
      </c>
      <c r="F55" s="9" t="str">
        <f ca="1">+WORLDCUP!BD61</f>
        <v>United States</v>
      </c>
      <c r="G55" s="9" t="str">
        <f ca="1">+WORLDCUP!BD66</f>
        <v>Norway</v>
      </c>
      <c r="H55" s="9" t="str">
        <f ca="1">+WORLDCUP!BD64</f>
        <v>Egypt</v>
      </c>
      <c r="I55" s="9" t="str">
        <f ca="1">+WORLDCUP!BD69</f>
        <v>Panama</v>
      </c>
      <c r="J55" s="9" t="str">
        <f ca="1">+WORLDCUP!BD68</f>
        <v>DR Congo</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Saudi Arabia</v>
      </c>
      <c r="D56" s="9" t="str">
        <f ca="1">+WORLDCUP!BD67</f>
        <v>Algeria</v>
      </c>
      <c r="E56" s="9" t="str">
        <f ca="1">+WORLDCUP!BD59</f>
        <v>Bosnia and Herzegovina</v>
      </c>
      <c r="F56" s="9" t="str">
        <f ca="1">+WORLDCUP!BD61</f>
        <v>United States</v>
      </c>
      <c r="G56" s="9" t="str">
        <f ca="1">+WORLDCUP!BD66</f>
        <v>Norway</v>
      </c>
      <c r="H56" s="9" t="str">
        <f ca="1">+WORLDCUP!BD63</f>
        <v>Sweden</v>
      </c>
      <c r="I56" s="9" t="str">
        <f ca="1">+WORLDCUP!BD69</f>
        <v>Panama</v>
      </c>
      <c r="J56" s="9" t="str">
        <f ca="1">+WORLDCUP!BD68</f>
        <v>DR Congo</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Norway</v>
      </c>
      <c r="D57" s="9" t="str">
        <f ca="1">+WORLDCUP!BD64</f>
        <v>Egypt</v>
      </c>
      <c r="E57" s="9" t="str">
        <f ca="1">+WORLDCUP!BD59</f>
        <v>Bosnia and Herzegovina</v>
      </c>
      <c r="F57" s="9" t="str">
        <f ca="1">+WORLDCUP!BD61</f>
        <v>United States</v>
      </c>
      <c r="G57" s="9" t="str">
        <f ca="1">+WORLDCUP!BD67</f>
        <v>Algeria</v>
      </c>
      <c r="H57" s="9" t="str">
        <f ca="1">+WORLDCUP!BD63</f>
        <v>Sweden</v>
      </c>
      <c r="I57" s="9" t="str">
        <f ca="1">+WORLDCUP!BD69</f>
        <v>Panama</v>
      </c>
      <c r="J57" s="9" t="str">
        <f ca="1">+WORLDCUP!BD68</f>
        <v>DR Congo</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Saudi Arabia</v>
      </c>
      <c r="D58" s="9" t="str">
        <f ca="1">+WORLDCUP!BD64</f>
        <v>Egypt</v>
      </c>
      <c r="E58" s="9" t="str">
        <f ca="1">+WORLDCUP!BD59</f>
        <v>Bosnia and Herzegovina</v>
      </c>
      <c r="F58" s="9" t="str">
        <f ca="1">+WORLDCUP!BD61</f>
        <v>United States</v>
      </c>
      <c r="G58" s="9" t="str">
        <f ca="1">+WORLDCUP!BD67</f>
        <v>Algeria</v>
      </c>
      <c r="H58" s="9" t="str">
        <f ca="1">+WORLDCUP!BD63</f>
        <v>Sweden</v>
      </c>
      <c r="I58" s="9" t="str">
        <f ca="1">+WORLDCUP!BD69</f>
        <v>Panama</v>
      </c>
      <c r="J58" s="9" t="str">
        <f ca="1">+WORLDCUP!BD68</f>
        <v>DR Congo</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Saudi Arabia</v>
      </c>
      <c r="D59" s="9" t="str">
        <f ca="1">+WORLDCUP!BD64</f>
        <v>Egypt</v>
      </c>
      <c r="E59" s="9" t="str">
        <f ca="1">+WORLDCUP!BD59</f>
        <v>Bosnia and Herzegovina</v>
      </c>
      <c r="F59" s="9" t="str">
        <f ca="1">+WORLDCUP!BD61</f>
        <v>United States</v>
      </c>
      <c r="G59" s="9" t="str">
        <f ca="1">+WORLDCUP!BD66</f>
        <v>Norway</v>
      </c>
      <c r="H59" s="9" t="str">
        <f ca="1">+WORLDCUP!BD63</f>
        <v>Sweden</v>
      </c>
      <c r="I59" s="9" t="str">
        <f ca="1">+WORLDCUP!BD69</f>
        <v>Panama</v>
      </c>
      <c r="J59" s="9" t="str">
        <f ca="1">+WORLDCUP!BD68</f>
        <v>DR Congo</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Saudi Arabia</v>
      </c>
      <c r="D60" s="9" t="str">
        <f ca="1">+WORLDCUP!BD64</f>
        <v>Egypt</v>
      </c>
      <c r="E60" s="9" t="str">
        <f ca="1">+WORLDCUP!BD59</f>
        <v>Bosnia and Herzegovina</v>
      </c>
      <c r="F60" s="9" t="str">
        <f ca="1">+WORLDCUP!BD61</f>
        <v>United States</v>
      </c>
      <c r="G60" s="9" t="str">
        <f ca="1">+WORLDCUP!BD67</f>
        <v>Algeria</v>
      </c>
      <c r="H60" s="9" t="str">
        <f ca="1">+WORLDCUP!BD63</f>
        <v>Sweden</v>
      </c>
      <c r="I60" s="9" t="str">
        <f ca="1">+WORLDCUP!BD69</f>
        <v>Panama</v>
      </c>
      <c r="J60" s="9" t="str">
        <f ca="1">+WORLDCUP!BD66</f>
        <v>Norway</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Saudi Arabia</v>
      </c>
      <c r="D61" s="9" t="str">
        <f ca="1">+WORLDCUP!BD64</f>
        <v>Egypt</v>
      </c>
      <c r="E61" s="9" t="str">
        <f ca="1">+WORLDCUP!BD59</f>
        <v>Bosnia and Herzegovina</v>
      </c>
      <c r="F61" s="9" t="str">
        <f ca="1">+WORLDCUP!BD61</f>
        <v>United States</v>
      </c>
      <c r="G61" s="9" t="str">
        <f ca="1">+WORLDCUP!BD67</f>
        <v>Algeria</v>
      </c>
      <c r="H61" s="9" t="str">
        <f ca="1">+WORLDCUP!BD63</f>
        <v>Sweden</v>
      </c>
      <c r="I61" s="9" t="str">
        <f ca="1">+WORLDCUP!BD66</f>
        <v>Norway</v>
      </c>
      <c r="J61" s="9" t="str">
        <f ca="1">+WORLDCUP!BD68</f>
        <v>DR Congo</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Ivory Coast</v>
      </c>
      <c r="D62" s="9" t="str">
        <f ca="1">+WORLDCUP!BD67</f>
        <v>Algeria</v>
      </c>
      <c r="E62" s="9" t="str">
        <f ca="1">+WORLDCUP!BD59</f>
        <v>Bosnia and Herzegovina</v>
      </c>
      <c r="F62" s="9" t="str">
        <f ca="1">+WORLDCUP!BD61</f>
        <v>United States</v>
      </c>
      <c r="G62" s="9" t="str">
        <f ca="1">+WORLDCUP!BD66</f>
        <v>Norway</v>
      </c>
      <c r="H62" s="9" t="str">
        <f ca="1">+WORLDCUP!BD65</f>
        <v>Saudi Arabia</v>
      </c>
      <c r="I62" s="9" t="str">
        <f ca="1">+WORLDCUP!BD69</f>
        <v>Panama</v>
      </c>
      <c r="J62" s="9" t="str">
        <f ca="1">+WORLDCUP!BD68</f>
        <v>DR Congo</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Ivory Coast</v>
      </c>
      <c r="D63" s="9" t="str">
        <f ca="1">+WORLDCUP!BD67</f>
        <v>Algeria</v>
      </c>
      <c r="E63" s="9" t="str">
        <f ca="1">+WORLDCUP!BD59</f>
        <v>Bosnia and Herzegovina</v>
      </c>
      <c r="F63" s="9" t="str">
        <f ca="1">+WORLDCUP!BD61</f>
        <v>United States</v>
      </c>
      <c r="G63" s="9" t="str">
        <f ca="1">+WORLDCUP!BD66</f>
        <v>Norway</v>
      </c>
      <c r="H63" s="9" t="str">
        <f ca="1">+WORLDCUP!BD64</f>
        <v>Egypt</v>
      </c>
      <c r="I63" s="9" t="str">
        <f ca="1">+WORLDCUP!BD69</f>
        <v>Panama</v>
      </c>
      <c r="J63" s="9" t="str">
        <f ca="1">+WORLDCUP!BD68</f>
        <v>DR Congo</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Ivory Coast</v>
      </c>
      <c r="D64" s="9" t="str">
        <f ca="1">+WORLDCUP!BD67</f>
        <v>Algeria</v>
      </c>
      <c r="E64" s="9" t="str">
        <f ca="1">+WORLDCUP!BD59</f>
        <v>Bosnia and Herzegovina</v>
      </c>
      <c r="F64" s="9" t="str">
        <f ca="1">+WORLDCUP!BD61</f>
        <v>United States</v>
      </c>
      <c r="G64" s="9" t="str">
        <f ca="1">+WORLDCUP!BD65</f>
        <v>Saudi Arabia</v>
      </c>
      <c r="H64" s="9" t="str">
        <f ca="1">+WORLDCUP!BD64</f>
        <v>Egypt</v>
      </c>
      <c r="I64" s="9" t="str">
        <f ca="1">+WORLDCUP!BD69</f>
        <v>Panama</v>
      </c>
      <c r="J64" s="9" t="str">
        <f ca="1">+WORLDCUP!BD68</f>
        <v>DR Congo</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Ivory Coast</v>
      </c>
      <c r="D65" s="9" t="str">
        <f ca="1">+WORLDCUP!BD64</f>
        <v>Egypt</v>
      </c>
      <c r="E65" s="9" t="str">
        <f ca="1">+WORLDCUP!BD59</f>
        <v>Bosnia and Herzegovina</v>
      </c>
      <c r="F65" s="9" t="str">
        <f ca="1">+WORLDCUP!BD61</f>
        <v>United States</v>
      </c>
      <c r="G65" s="9" t="str">
        <f ca="1">+WORLDCUP!BD66</f>
        <v>Norway</v>
      </c>
      <c r="H65" s="9" t="str">
        <f ca="1">+WORLDCUP!BD65</f>
        <v>Saudi Arabia</v>
      </c>
      <c r="I65" s="9" t="str">
        <f ca="1">+WORLDCUP!BD69</f>
        <v>Panama</v>
      </c>
      <c r="J65" s="9" t="str">
        <f ca="1">+WORLDCUP!BD68</f>
        <v>DR Congo</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Ivory Coast</v>
      </c>
      <c r="D66" s="9" t="str">
        <f ca="1">+WORLDCUP!BD67</f>
        <v>Algeria</v>
      </c>
      <c r="E66" s="9" t="str">
        <f ca="1">+WORLDCUP!BD59</f>
        <v>Bosnia and Herzegovina</v>
      </c>
      <c r="F66" s="9" t="str">
        <f ca="1">+WORLDCUP!BD61</f>
        <v>United States</v>
      </c>
      <c r="G66" s="9" t="str">
        <f ca="1">+WORLDCUP!BD65</f>
        <v>Saudi Arabia</v>
      </c>
      <c r="H66" s="9" t="str">
        <f ca="1">+WORLDCUP!BD64</f>
        <v>Egypt</v>
      </c>
      <c r="I66" s="9" t="str">
        <f ca="1">+WORLDCUP!BD69</f>
        <v>Panama</v>
      </c>
      <c r="J66" s="9" t="str">
        <f ca="1">+WORLDCUP!BD66</f>
        <v>Norway</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Ivory Coast</v>
      </c>
      <c r="D67" s="9" t="str">
        <f ca="1">+WORLDCUP!BD67</f>
        <v>Algeria</v>
      </c>
      <c r="E67" s="9" t="str">
        <f ca="1">+WORLDCUP!BD59</f>
        <v>Bosnia and Herzegovina</v>
      </c>
      <c r="F67" s="9" t="str">
        <f ca="1">+WORLDCUP!BD61</f>
        <v>United States</v>
      </c>
      <c r="G67" s="9" t="str">
        <f ca="1">+WORLDCUP!BD65</f>
        <v>Saudi Arabia</v>
      </c>
      <c r="H67" s="9" t="str">
        <f ca="1">+WORLDCUP!BD64</f>
        <v>Egypt</v>
      </c>
      <c r="I67" s="9" t="str">
        <f ca="1">+WORLDCUP!BD66</f>
        <v>Norway</v>
      </c>
      <c r="J67" s="9" t="str">
        <f ca="1">+WORLDCUP!BD68</f>
        <v>DR Congo</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Ivory Coast</v>
      </c>
      <c r="D68" s="9" t="str">
        <f ca="1">+WORLDCUP!BD67</f>
        <v>Algeria</v>
      </c>
      <c r="E68" s="9" t="str">
        <f ca="1">+WORLDCUP!BD59</f>
        <v>Bosnia and Herzegovina</v>
      </c>
      <c r="F68" s="9" t="str">
        <f ca="1">+WORLDCUP!BD61</f>
        <v>United States</v>
      </c>
      <c r="G68" s="9" t="str">
        <f ca="1">+WORLDCUP!BD66</f>
        <v>Norway</v>
      </c>
      <c r="H68" s="9" t="str">
        <f ca="1">+WORLDCUP!BD63</f>
        <v>Sweden</v>
      </c>
      <c r="I68" s="9" t="str">
        <f ca="1">+WORLDCUP!BD69</f>
        <v>Panama</v>
      </c>
      <c r="J68" s="9" t="str">
        <f ca="1">+WORLDCUP!BD68</f>
        <v>DR Congo</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Ivory Coast</v>
      </c>
      <c r="D69" s="9" t="str">
        <f ca="1">+WORLDCUP!BD67</f>
        <v>Algeria</v>
      </c>
      <c r="E69" s="9" t="str">
        <f ca="1">+WORLDCUP!BD59</f>
        <v>Bosnia and Herzegovina</v>
      </c>
      <c r="F69" s="9" t="str">
        <f ca="1">+WORLDCUP!BD61</f>
        <v>United States</v>
      </c>
      <c r="G69" s="9" t="str">
        <f ca="1">+WORLDCUP!BD65</f>
        <v>Saudi Arabia</v>
      </c>
      <c r="H69" s="9" t="str">
        <f ca="1">+WORLDCUP!BD63</f>
        <v>Sweden</v>
      </c>
      <c r="I69" s="9" t="str">
        <f ca="1">+WORLDCUP!BD69</f>
        <v>Panama</v>
      </c>
      <c r="J69" s="9" t="str">
        <f ca="1">+WORLDCUP!BD68</f>
        <v>DR Congo</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Ivory Coast</v>
      </c>
      <c r="D70" s="9" t="str">
        <f ca="1">+WORLDCUP!BD66</f>
        <v>Norway</v>
      </c>
      <c r="E70" s="9" t="str">
        <f ca="1">+WORLDCUP!BD59</f>
        <v>Bosnia and Herzegovina</v>
      </c>
      <c r="F70" s="9" t="str">
        <f ca="1">+WORLDCUP!BD61</f>
        <v>United States</v>
      </c>
      <c r="G70" s="9" t="str">
        <f ca="1">+WORLDCUP!BD65</f>
        <v>Saudi Arabia</v>
      </c>
      <c r="H70" s="9" t="str">
        <f ca="1">+WORLDCUP!BD63</f>
        <v>Sweden</v>
      </c>
      <c r="I70" s="9" t="str">
        <f ca="1">+WORLDCUP!BD69</f>
        <v>Panama</v>
      </c>
      <c r="J70" s="9" t="str">
        <f ca="1">+WORLDCUP!BD68</f>
        <v>DR Congo</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Ivory Coast</v>
      </c>
      <c r="D71" s="9" t="str">
        <f ca="1">+WORLDCUP!BD67</f>
        <v>Algeria</v>
      </c>
      <c r="E71" s="9" t="str">
        <f ca="1">+WORLDCUP!BD59</f>
        <v>Bosnia and Herzegovina</v>
      </c>
      <c r="F71" s="9" t="str">
        <f ca="1">+WORLDCUP!BD61</f>
        <v>United States</v>
      </c>
      <c r="G71" s="9" t="str">
        <f ca="1">+WORLDCUP!BD65</f>
        <v>Saudi Arabia</v>
      </c>
      <c r="H71" s="9" t="str">
        <f ca="1">+WORLDCUP!BD63</f>
        <v>Sweden</v>
      </c>
      <c r="I71" s="9" t="str">
        <f ca="1">+WORLDCUP!BD69</f>
        <v>Panama</v>
      </c>
      <c r="J71" s="9" t="str">
        <f ca="1">+WORLDCUP!BD66</f>
        <v>Norway</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Ivory Coast</v>
      </c>
      <c r="D72" s="9" t="str">
        <f ca="1">+WORLDCUP!BD67</f>
        <v>Algeria</v>
      </c>
      <c r="E72" s="9" t="str">
        <f ca="1">+WORLDCUP!BD59</f>
        <v>Bosnia and Herzegovina</v>
      </c>
      <c r="F72" s="9" t="str">
        <f ca="1">+WORLDCUP!BD61</f>
        <v>United States</v>
      </c>
      <c r="G72" s="9" t="str">
        <f ca="1">+WORLDCUP!BD65</f>
        <v>Saudi Arabia</v>
      </c>
      <c r="H72" s="9" t="str">
        <f ca="1">+WORLDCUP!BD63</f>
        <v>Sweden</v>
      </c>
      <c r="I72" s="9" t="str">
        <f ca="1">+WORLDCUP!BD66</f>
        <v>Norway</v>
      </c>
      <c r="J72" s="9" t="str">
        <f ca="1">+WORLDCUP!BD68</f>
        <v>DR Congo</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Ivory Coast</v>
      </c>
      <c r="D73" s="9" t="str">
        <f ca="1">+WORLDCUP!BD64</f>
        <v>Egypt</v>
      </c>
      <c r="E73" s="9" t="str">
        <f ca="1">+WORLDCUP!BD59</f>
        <v>Bosnia and Herzegovina</v>
      </c>
      <c r="F73" s="9" t="str">
        <f ca="1">+WORLDCUP!BD61</f>
        <v>United States</v>
      </c>
      <c r="G73" s="9" t="str">
        <f ca="1">+WORLDCUP!BD67</f>
        <v>Algeria</v>
      </c>
      <c r="H73" s="9" t="str">
        <f ca="1">+WORLDCUP!BD63</f>
        <v>Sweden</v>
      </c>
      <c r="I73" s="9" t="str">
        <f ca="1">+WORLDCUP!BD69</f>
        <v>Panama</v>
      </c>
      <c r="J73" s="9" t="str">
        <f ca="1">+WORLDCUP!BD68</f>
        <v>DR Congo</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Ivory Coast</v>
      </c>
      <c r="D74" s="9" t="str">
        <f ca="1">+WORLDCUP!BD64</f>
        <v>Egypt</v>
      </c>
      <c r="E74" s="9" t="str">
        <f ca="1">+WORLDCUP!BD59</f>
        <v>Bosnia and Herzegovina</v>
      </c>
      <c r="F74" s="9" t="str">
        <f ca="1">+WORLDCUP!BD61</f>
        <v>United States</v>
      </c>
      <c r="G74" s="9" t="str">
        <f ca="1">+WORLDCUP!BD66</f>
        <v>Norway</v>
      </c>
      <c r="H74" s="9" t="str">
        <f ca="1">+WORLDCUP!BD63</f>
        <v>Sweden</v>
      </c>
      <c r="I74" s="9" t="str">
        <f ca="1">+WORLDCUP!BD69</f>
        <v>Panama</v>
      </c>
      <c r="J74" s="9" t="str">
        <f ca="1">+WORLDCUP!BD68</f>
        <v>DR Congo</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Ivory Coast</v>
      </c>
      <c r="D75" s="9" t="str">
        <f ca="1">+WORLDCUP!BD64</f>
        <v>Egypt</v>
      </c>
      <c r="E75" s="9" t="str">
        <f ca="1">+WORLDCUP!BD59</f>
        <v>Bosnia and Herzegovina</v>
      </c>
      <c r="F75" s="9" t="str">
        <f ca="1">+WORLDCUP!BD61</f>
        <v>United States</v>
      </c>
      <c r="G75" s="9" t="str">
        <f ca="1">+WORLDCUP!BD67</f>
        <v>Algeria</v>
      </c>
      <c r="H75" s="9" t="str">
        <f ca="1">+WORLDCUP!BD63</f>
        <v>Sweden</v>
      </c>
      <c r="I75" s="9" t="str">
        <f ca="1">+WORLDCUP!BD69</f>
        <v>Panama</v>
      </c>
      <c r="J75" s="9" t="str">
        <f ca="1">+WORLDCUP!BD66</f>
        <v>Norway</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Ivory Coast</v>
      </c>
      <c r="D76" s="9" t="str">
        <f ca="1">+WORLDCUP!BD64</f>
        <v>Egypt</v>
      </c>
      <c r="E76" s="9" t="str">
        <f ca="1">+WORLDCUP!BD59</f>
        <v>Bosnia and Herzegovina</v>
      </c>
      <c r="F76" s="9" t="str">
        <f ca="1">+WORLDCUP!BD61</f>
        <v>United States</v>
      </c>
      <c r="G76" s="9" t="str">
        <f ca="1">+WORLDCUP!BD67</f>
        <v>Algeria</v>
      </c>
      <c r="H76" s="9" t="str">
        <f ca="1">+WORLDCUP!BD63</f>
        <v>Sweden</v>
      </c>
      <c r="I76" s="9" t="str">
        <f ca="1">+WORLDCUP!BD66</f>
        <v>Norway</v>
      </c>
      <c r="J76" s="9" t="str">
        <f ca="1">+WORLDCUP!BD68</f>
        <v>DR Congo</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Ivory Coast</v>
      </c>
      <c r="D77" s="9" t="str">
        <f ca="1">+WORLDCUP!BD64</f>
        <v>Egypt</v>
      </c>
      <c r="E77" s="9" t="str">
        <f ca="1">+WORLDCUP!BD59</f>
        <v>Bosnia and Herzegovina</v>
      </c>
      <c r="F77" s="9" t="str">
        <f ca="1">+WORLDCUP!BD61</f>
        <v>United States</v>
      </c>
      <c r="G77" s="9" t="str">
        <f ca="1">+WORLDCUP!BD65</f>
        <v>Saudi Arabia</v>
      </c>
      <c r="H77" s="9" t="str">
        <f ca="1">+WORLDCUP!BD63</f>
        <v>Sweden</v>
      </c>
      <c r="I77" s="9" t="str">
        <f ca="1">+WORLDCUP!BD69</f>
        <v>Panama</v>
      </c>
      <c r="J77" s="9" t="str">
        <f ca="1">+WORLDCUP!BD68</f>
        <v>DR Congo</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Saudi Arabia</v>
      </c>
      <c r="D78" s="9" t="str">
        <f ca="1">+WORLDCUP!BD64</f>
        <v>Egypt</v>
      </c>
      <c r="E78" s="9" t="str">
        <f ca="1">+WORLDCUP!BD59</f>
        <v>Bosnia and Herzegovina</v>
      </c>
      <c r="F78" s="9" t="str">
        <f ca="1">+WORLDCUP!BD61</f>
        <v>United States</v>
      </c>
      <c r="G78" s="9" t="str">
        <f ca="1">+WORLDCUP!BD67</f>
        <v>Algeria</v>
      </c>
      <c r="H78" s="9" t="str">
        <f ca="1">+WORLDCUP!BD63</f>
        <v>Sweden</v>
      </c>
      <c r="I78" s="9" t="str">
        <f ca="1">+WORLDCUP!BD69</f>
        <v>Panama</v>
      </c>
      <c r="J78" s="9" t="str">
        <f ca="1">+WORLDCUP!BD62</f>
        <v>Ivory Coast</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Saudi Arabia</v>
      </c>
      <c r="D79" s="9" t="str">
        <f ca="1">+WORLDCUP!BD64</f>
        <v>Egypt</v>
      </c>
      <c r="E79" s="9" t="str">
        <f ca="1">+WORLDCUP!BD59</f>
        <v>Bosnia and Herzegovina</v>
      </c>
      <c r="F79" s="9" t="str">
        <f ca="1">+WORLDCUP!BD61</f>
        <v>United States</v>
      </c>
      <c r="G79" s="9" t="str">
        <f ca="1">+WORLDCUP!BD67</f>
        <v>Algeria</v>
      </c>
      <c r="H79" s="9" t="str">
        <f ca="1">+WORLDCUP!BD63</f>
        <v>Sweden</v>
      </c>
      <c r="I79" s="9" t="str">
        <f ca="1">+WORLDCUP!BD62</f>
        <v>Ivory Coast</v>
      </c>
      <c r="J79" s="9" t="str">
        <f ca="1">+WORLDCUP!BD68</f>
        <v>DR Congo</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Ivory Coast</v>
      </c>
      <c r="D80" s="9" t="str">
        <f ca="1">+WORLDCUP!BD64</f>
        <v>Egypt</v>
      </c>
      <c r="E80" s="9" t="str">
        <f ca="1">+WORLDCUP!BD59</f>
        <v>Bosnia and Herzegovina</v>
      </c>
      <c r="F80" s="9" t="str">
        <f ca="1">+WORLDCUP!BD61</f>
        <v>United States</v>
      </c>
      <c r="G80" s="9" t="str">
        <f ca="1">+WORLDCUP!BD65</f>
        <v>Saudi Arabia</v>
      </c>
      <c r="H80" s="9" t="str">
        <f ca="1">+WORLDCUP!BD63</f>
        <v>Sweden</v>
      </c>
      <c r="I80" s="9" t="str">
        <f ca="1">+WORLDCUP!BD69</f>
        <v>Panama</v>
      </c>
      <c r="J80" s="9" t="str">
        <f ca="1">+WORLDCUP!BD66</f>
        <v>Norway</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Ivory Coast</v>
      </c>
      <c r="D81" s="9" t="str">
        <f ca="1">+WORLDCUP!BD64</f>
        <v>Egypt</v>
      </c>
      <c r="E81" s="9" t="str">
        <f ca="1">+WORLDCUP!BD59</f>
        <v>Bosnia and Herzegovina</v>
      </c>
      <c r="F81" s="9" t="str">
        <f ca="1">+WORLDCUP!BD61</f>
        <v>United States</v>
      </c>
      <c r="G81" s="9" t="str">
        <f ca="1">+WORLDCUP!BD65</f>
        <v>Saudi Arabia</v>
      </c>
      <c r="H81" s="9" t="str">
        <f ca="1">+WORLDCUP!BD63</f>
        <v>Sweden</v>
      </c>
      <c r="I81" s="9" t="str">
        <f ca="1">+WORLDCUP!BD66</f>
        <v>Norway</v>
      </c>
      <c r="J81" s="9" t="str">
        <f ca="1">+WORLDCUP!BD68</f>
        <v>DR Congo</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Saudi Arabia</v>
      </c>
      <c r="D82" s="9" t="str">
        <f ca="1">+WORLDCUP!BD64</f>
        <v>Egypt</v>
      </c>
      <c r="E82" s="9" t="str">
        <f ca="1">+WORLDCUP!BD59</f>
        <v>Bosnia and Herzegovina</v>
      </c>
      <c r="F82" s="9" t="str">
        <f ca="1">+WORLDCUP!BD61</f>
        <v>United States</v>
      </c>
      <c r="G82" s="9" t="str">
        <f ca="1">+WORLDCUP!BD67</f>
        <v>Algeria</v>
      </c>
      <c r="H82" s="9" t="str">
        <f ca="1">+WORLDCUP!BD63</f>
        <v>Sweden</v>
      </c>
      <c r="I82" s="9" t="str">
        <f ca="1">+WORLDCUP!BD62</f>
        <v>Ivory Coast</v>
      </c>
      <c r="J82" s="9" t="str">
        <f ca="1">+WORLDCUP!BD66</f>
        <v>Norway</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Saudi Arabia</v>
      </c>
      <c r="D83" s="9" t="str">
        <f ca="1">+WORLDCUP!BD67</f>
        <v>Algeria</v>
      </c>
      <c r="E83" s="9" t="str">
        <f ca="1">+WORLDCUP!BD59</f>
        <v>Bosnia and Herzegovina</v>
      </c>
      <c r="F83" s="9" t="str">
        <f ca="1">+WORLDCUP!BD60</f>
        <v>Scotland</v>
      </c>
      <c r="G83" s="9" t="str">
        <f ca="1">+WORLDCUP!BD66</f>
        <v>Norway</v>
      </c>
      <c r="H83" s="9" t="str">
        <f ca="1">+WORLDCUP!BD64</f>
        <v>Egypt</v>
      </c>
      <c r="I83" s="9" t="str">
        <f ca="1">+WORLDCUP!BD69</f>
        <v>Panama</v>
      </c>
      <c r="J83" s="9" t="str">
        <f ca="1">+WORLDCUP!BD68</f>
        <v>DR Congo</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Saudi Arabia</v>
      </c>
      <c r="D84" s="9" t="str">
        <f ca="1">+WORLDCUP!BD67</f>
        <v>Algeria</v>
      </c>
      <c r="E84" s="9" t="str">
        <f ca="1">+WORLDCUP!BD59</f>
        <v>Bosnia and Herzegovina</v>
      </c>
      <c r="F84" s="9" t="str">
        <f ca="1">+WORLDCUP!BD60</f>
        <v>Scotland</v>
      </c>
      <c r="G84" s="9" t="str">
        <f ca="1">+WORLDCUP!BD66</f>
        <v>Norway</v>
      </c>
      <c r="H84" s="9" t="str">
        <f ca="1">+WORLDCUP!BD63</f>
        <v>Sweden</v>
      </c>
      <c r="I84" s="9" t="str">
        <f ca="1">+WORLDCUP!BD69</f>
        <v>Panama</v>
      </c>
      <c r="J84" s="9" t="str">
        <f ca="1">+WORLDCUP!BD68</f>
        <v>DR Congo</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Norway</v>
      </c>
      <c r="D85" s="9" t="str">
        <f ca="1">+WORLDCUP!BD64</f>
        <v>Egypt</v>
      </c>
      <c r="E85" s="9" t="str">
        <f ca="1">+WORLDCUP!BD59</f>
        <v>Bosnia and Herzegovina</v>
      </c>
      <c r="F85" s="9" t="str">
        <f ca="1">+WORLDCUP!BD60</f>
        <v>Scotland</v>
      </c>
      <c r="G85" s="9" t="str">
        <f ca="1">+WORLDCUP!BD67</f>
        <v>Algeria</v>
      </c>
      <c r="H85" s="9" t="str">
        <f ca="1">+WORLDCUP!BD63</f>
        <v>Sweden</v>
      </c>
      <c r="I85" s="9" t="str">
        <f ca="1">+WORLDCUP!BD69</f>
        <v>Panama</v>
      </c>
      <c r="J85" s="9" t="str">
        <f ca="1">+WORLDCUP!BD68</f>
        <v>DR Congo</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Saudi Arabia</v>
      </c>
      <c r="D86" s="9" t="str">
        <f ca="1">+WORLDCUP!BD64</f>
        <v>Egypt</v>
      </c>
      <c r="E86" s="9" t="str">
        <f ca="1">+WORLDCUP!BD59</f>
        <v>Bosnia and Herzegovina</v>
      </c>
      <c r="F86" s="9" t="str">
        <f ca="1">+WORLDCUP!BD60</f>
        <v>Scotland</v>
      </c>
      <c r="G86" s="9" t="str">
        <f ca="1">+WORLDCUP!BD67</f>
        <v>Algeria</v>
      </c>
      <c r="H86" s="9" t="str">
        <f ca="1">+WORLDCUP!BD63</f>
        <v>Sweden</v>
      </c>
      <c r="I86" s="9" t="str">
        <f ca="1">+WORLDCUP!BD69</f>
        <v>Panama</v>
      </c>
      <c r="J86" s="9" t="str">
        <f ca="1">+WORLDCUP!BD68</f>
        <v>DR Congo</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Saudi Arabia</v>
      </c>
      <c r="D87" s="9" t="str">
        <f ca="1">+WORLDCUP!BD64</f>
        <v>Egypt</v>
      </c>
      <c r="E87" s="9" t="str">
        <f ca="1">+WORLDCUP!BD59</f>
        <v>Bosnia and Herzegovina</v>
      </c>
      <c r="F87" s="9" t="str">
        <f ca="1">+WORLDCUP!BD60</f>
        <v>Scotland</v>
      </c>
      <c r="G87" s="9" t="str">
        <f ca="1">+WORLDCUP!BD66</f>
        <v>Norway</v>
      </c>
      <c r="H87" s="9" t="str">
        <f ca="1">+WORLDCUP!BD63</f>
        <v>Sweden</v>
      </c>
      <c r="I87" s="9" t="str">
        <f ca="1">+WORLDCUP!BD69</f>
        <v>Panama</v>
      </c>
      <c r="J87" s="9" t="str">
        <f ca="1">+WORLDCUP!BD68</f>
        <v>DR Congo</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Saudi Arabia</v>
      </c>
      <c r="D88" s="9" t="str">
        <f ca="1">+WORLDCUP!BD64</f>
        <v>Egypt</v>
      </c>
      <c r="E88" s="9" t="str">
        <f ca="1">+WORLDCUP!BD59</f>
        <v>Bosnia and Herzegovina</v>
      </c>
      <c r="F88" s="9" t="str">
        <f ca="1">+WORLDCUP!BD60</f>
        <v>Scotland</v>
      </c>
      <c r="G88" s="9" t="str">
        <f ca="1">+WORLDCUP!BD67</f>
        <v>Algeria</v>
      </c>
      <c r="H88" s="9" t="str">
        <f ca="1">+WORLDCUP!BD63</f>
        <v>Sweden</v>
      </c>
      <c r="I88" s="9" t="str">
        <f ca="1">+WORLDCUP!BD69</f>
        <v>Panama</v>
      </c>
      <c r="J88" s="9" t="str">
        <f ca="1">+WORLDCUP!BD66</f>
        <v>Norway</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Saudi Arabia</v>
      </c>
      <c r="D89" s="9" t="str">
        <f ca="1">+WORLDCUP!BD64</f>
        <v>Egypt</v>
      </c>
      <c r="E89" s="9" t="str">
        <f ca="1">+WORLDCUP!BD59</f>
        <v>Bosnia and Herzegovina</v>
      </c>
      <c r="F89" s="9" t="str">
        <f ca="1">+WORLDCUP!BD60</f>
        <v>Scotland</v>
      </c>
      <c r="G89" s="9" t="str">
        <f ca="1">+WORLDCUP!BD67</f>
        <v>Algeria</v>
      </c>
      <c r="H89" s="9" t="str">
        <f ca="1">+WORLDCUP!BD63</f>
        <v>Sweden</v>
      </c>
      <c r="I89" s="9" t="str">
        <f ca="1">+WORLDCUP!BD66</f>
        <v>Norway</v>
      </c>
      <c r="J89" s="9" t="str">
        <f ca="1">+WORLDCUP!BD68</f>
        <v>DR Congo</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Ivory Coast</v>
      </c>
      <c r="D90" s="9" t="str">
        <f ca="1">+WORLDCUP!BD67</f>
        <v>Algeria</v>
      </c>
      <c r="E90" s="9" t="str">
        <f ca="1">+WORLDCUP!BD59</f>
        <v>Bosnia and Herzegovina</v>
      </c>
      <c r="F90" s="9" t="str">
        <f ca="1">+WORLDCUP!BD60</f>
        <v>Scotland</v>
      </c>
      <c r="G90" s="9" t="str">
        <f ca="1">+WORLDCUP!BD66</f>
        <v>Norway</v>
      </c>
      <c r="H90" s="9" t="str">
        <f ca="1">+WORLDCUP!BD65</f>
        <v>Saudi Arabia</v>
      </c>
      <c r="I90" s="9" t="str">
        <f ca="1">+WORLDCUP!BD69</f>
        <v>Panama</v>
      </c>
      <c r="J90" s="9" t="str">
        <f ca="1">+WORLDCUP!BD68</f>
        <v>DR Congo</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Ivory Coast</v>
      </c>
      <c r="D91" s="9" t="str">
        <f ca="1">+WORLDCUP!BD67</f>
        <v>Algeria</v>
      </c>
      <c r="E91" s="9" t="str">
        <f ca="1">+WORLDCUP!BD59</f>
        <v>Bosnia and Herzegovina</v>
      </c>
      <c r="F91" s="9" t="str">
        <f ca="1">+WORLDCUP!BD60</f>
        <v>Scotland</v>
      </c>
      <c r="G91" s="9" t="str">
        <f ca="1">+WORLDCUP!BD66</f>
        <v>Norway</v>
      </c>
      <c r="H91" s="9" t="str">
        <f ca="1">+WORLDCUP!BD64</f>
        <v>Egypt</v>
      </c>
      <c r="I91" s="9" t="str">
        <f ca="1">+WORLDCUP!BD69</f>
        <v>Panama</v>
      </c>
      <c r="J91" s="9" t="str">
        <f ca="1">+WORLDCUP!BD68</f>
        <v>DR Congo</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Ivory Coast</v>
      </c>
      <c r="D92" s="9" t="str">
        <f ca="1">+WORLDCUP!BD67</f>
        <v>Algeria</v>
      </c>
      <c r="E92" s="9" t="str">
        <f ca="1">+WORLDCUP!BD59</f>
        <v>Bosnia and Herzegovina</v>
      </c>
      <c r="F92" s="9" t="str">
        <f ca="1">+WORLDCUP!BD60</f>
        <v>Scotland</v>
      </c>
      <c r="G92" s="9" t="str">
        <f ca="1">+WORLDCUP!BD65</f>
        <v>Saudi Arabia</v>
      </c>
      <c r="H92" s="9" t="str">
        <f ca="1">+WORLDCUP!BD64</f>
        <v>Egypt</v>
      </c>
      <c r="I92" s="9" t="str">
        <f ca="1">+WORLDCUP!BD69</f>
        <v>Panama</v>
      </c>
      <c r="J92" s="9" t="str">
        <f ca="1">+WORLDCUP!BD68</f>
        <v>DR Congo</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Ivory Coast</v>
      </c>
      <c r="D93" s="9" t="str">
        <f ca="1">+WORLDCUP!BD64</f>
        <v>Egypt</v>
      </c>
      <c r="E93" s="9" t="str">
        <f ca="1">+WORLDCUP!BD59</f>
        <v>Bosnia and Herzegovina</v>
      </c>
      <c r="F93" s="9" t="str">
        <f ca="1">+WORLDCUP!BD60</f>
        <v>Scotland</v>
      </c>
      <c r="G93" s="9" t="str">
        <f ca="1">+WORLDCUP!BD66</f>
        <v>Norway</v>
      </c>
      <c r="H93" s="9" t="str">
        <f ca="1">+WORLDCUP!BD65</f>
        <v>Saudi Arabia</v>
      </c>
      <c r="I93" s="9" t="str">
        <f ca="1">+WORLDCUP!BD69</f>
        <v>Panama</v>
      </c>
      <c r="J93" s="9" t="str">
        <f ca="1">+WORLDCUP!BD68</f>
        <v>DR Congo</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Ivory Coast</v>
      </c>
      <c r="D94" s="9" t="str">
        <f ca="1">+WORLDCUP!BD67</f>
        <v>Algeria</v>
      </c>
      <c r="E94" s="9" t="str">
        <f ca="1">+WORLDCUP!BD59</f>
        <v>Bosnia and Herzegovina</v>
      </c>
      <c r="F94" s="9" t="str">
        <f ca="1">+WORLDCUP!BD60</f>
        <v>Scotland</v>
      </c>
      <c r="G94" s="9" t="str">
        <f ca="1">+WORLDCUP!BD65</f>
        <v>Saudi Arabia</v>
      </c>
      <c r="H94" s="9" t="str">
        <f ca="1">+WORLDCUP!BD64</f>
        <v>Egypt</v>
      </c>
      <c r="I94" s="9" t="str">
        <f ca="1">+WORLDCUP!BD69</f>
        <v>Panama</v>
      </c>
      <c r="J94" s="9" t="str">
        <f ca="1">+WORLDCUP!BD66</f>
        <v>Norway</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Ivory Coast</v>
      </c>
      <c r="D95" s="9" t="str">
        <f ca="1">+WORLDCUP!BD67</f>
        <v>Algeria</v>
      </c>
      <c r="E95" s="9" t="str">
        <f ca="1">+WORLDCUP!BD59</f>
        <v>Bosnia and Herzegovina</v>
      </c>
      <c r="F95" s="9" t="str">
        <f ca="1">+WORLDCUP!BD60</f>
        <v>Scotland</v>
      </c>
      <c r="G95" s="9" t="str">
        <f ca="1">+WORLDCUP!BD65</f>
        <v>Saudi Arabia</v>
      </c>
      <c r="H95" s="9" t="str">
        <f ca="1">+WORLDCUP!BD64</f>
        <v>Egypt</v>
      </c>
      <c r="I95" s="9" t="str">
        <f ca="1">+WORLDCUP!BD66</f>
        <v>Norway</v>
      </c>
      <c r="J95" s="9" t="str">
        <f ca="1">+WORLDCUP!BD68</f>
        <v>DR Congo</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Ivory Coast</v>
      </c>
      <c r="D96" s="9" t="str">
        <f ca="1">+WORLDCUP!BD67</f>
        <v>Algeria</v>
      </c>
      <c r="E96" s="9" t="str">
        <f ca="1">+WORLDCUP!BD59</f>
        <v>Bosnia and Herzegovina</v>
      </c>
      <c r="F96" s="9" t="str">
        <f ca="1">+WORLDCUP!BD60</f>
        <v>Scotland</v>
      </c>
      <c r="G96" s="9" t="str">
        <f ca="1">+WORLDCUP!BD66</f>
        <v>Norway</v>
      </c>
      <c r="H96" s="9" t="str">
        <f ca="1">+WORLDCUP!BD63</f>
        <v>Sweden</v>
      </c>
      <c r="I96" s="9" t="str">
        <f ca="1">+WORLDCUP!BD69</f>
        <v>Panama</v>
      </c>
      <c r="J96" s="9" t="str">
        <f ca="1">+WORLDCUP!BD68</f>
        <v>DR Congo</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Ivory Coast</v>
      </c>
      <c r="D97" s="9" t="str">
        <f ca="1">+WORLDCUP!BD67</f>
        <v>Algeria</v>
      </c>
      <c r="E97" s="9" t="str">
        <f ca="1">+WORLDCUP!BD59</f>
        <v>Bosnia and Herzegovina</v>
      </c>
      <c r="F97" s="9" t="str">
        <f ca="1">+WORLDCUP!BD60</f>
        <v>Scotland</v>
      </c>
      <c r="G97" s="9" t="str">
        <f ca="1">+WORLDCUP!BD65</f>
        <v>Saudi Arabia</v>
      </c>
      <c r="H97" s="9" t="str">
        <f ca="1">+WORLDCUP!BD63</f>
        <v>Sweden</v>
      </c>
      <c r="I97" s="9" t="str">
        <f ca="1">+WORLDCUP!BD69</f>
        <v>Panama</v>
      </c>
      <c r="J97" s="9" t="str">
        <f ca="1">+WORLDCUP!BD68</f>
        <v>DR Congo</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Ivory Coast</v>
      </c>
      <c r="D98" s="9" t="str">
        <f ca="1">+WORLDCUP!BD66</f>
        <v>Norway</v>
      </c>
      <c r="E98" s="9" t="str">
        <f ca="1">+WORLDCUP!BD59</f>
        <v>Bosnia and Herzegovina</v>
      </c>
      <c r="F98" s="9" t="str">
        <f ca="1">+WORLDCUP!BD60</f>
        <v>Scotland</v>
      </c>
      <c r="G98" s="9" t="str">
        <f ca="1">+WORLDCUP!BD65</f>
        <v>Saudi Arabia</v>
      </c>
      <c r="H98" s="9" t="str">
        <f ca="1">+WORLDCUP!BD63</f>
        <v>Sweden</v>
      </c>
      <c r="I98" s="9" t="str">
        <f ca="1">+WORLDCUP!BD69</f>
        <v>Panama</v>
      </c>
      <c r="J98" s="9" t="str">
        <f ca="1">+WORLDCUP!BD68</f>
        <v>DR Congo</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Ivory Coast</v>
      </c>
      <c r="D99" s="9" t="str">
        <f ca="1">+WORLDCUP!BD67</f>
        <v>Algeria</v>
      </c>
      <c r="E99" s="9" t="str">
        <f ca="1">+WORLDCUP!BD59</f>
        <v>Bosnia and Herzegovina</v>
      </c>
      <c r="F99" s="9" t="str">
        <f ca="1">+WORLDCUP!BD60</f>
        <v>Scotland</v>
      </c>
      <c r="G99" s="9" t="str">
        <f ca="1">+WORLDCUP!BD65</f>
        <v>Saudi Arabia</v>
      </c>
      <c r="H99" s="9" t="str">
        <f ca="1">+WORLDCUP!BD63</f>
        <v>Sweden</v>
      </c>
      <c r="I99" s="9" t="str">
        <f ca="1">+WORLDCUP!BD69</f>
        <v>Panama</v>
      </c>
      <c r="J99" s="9" t="str">
        <f ca="1">+WORLDCUP!BD66</f>
        <v>Norway</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Ivory Coast</v>
      </c>
      <c r="D100" s="9" t="str">
        <f ca="1">+WORLDCUP!BD67</f>
        <v>Algeria</v>
      </c>
      <c r="E100" s="9" t="str">
        <f ca="1">+WORLDCUP!BD59</f>
        <v>Bosnia and Herzegovina</v>
      </c>
      <c r="F100" s="9" t="str">
        <f ca="1">+WORLDCUP!BD60</f>
        <v>Scotland</v>
      </c>
      <c r="G100" s="9" t="str">
        <f ca="1">+WORLDCUP!BD65</f>
        <v>Saudi Arabia</v>
      </c>
      <c r="H100" s="9" t="str">
        <f ca="1">+WORLDCUP!BD63</f>
        <v>Sweden</v>
      </c>
      <c r="I100" s="9" t="str">
        <f ca="1">+WORLDCUP!BD66</f>
        <v>Norway</v>
      </c>
      <c r="J100" s="9" t="str">
        <f ca="1">+WORLDCUP!BD68</f>
        <v>DR Congo</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Ivory Coast</v>
      </c>
      <c r="D101" s="9" t="str">
        <f ca="1">+WORLDCUP!BD64</f>
        <v>Egypt</v>
      </c>
      <c r="E101" s="9" t="str">
        <f ca="1">+WORLDCUP!BD59</f>
        <v>Bosnia and Herzegovina</v>
      </c>
      <c r="F101" s="9" t="str">
        <f ca="1">+WORLDCUP!BD60</f>
        <v>Scotland</v>
      </c>
      <c r="G101" s="9" t="str">
        <f ca="1">+WORLDCUP!BD67</f>
        <v>Algeria</v>
      </c>
      <c r="H101" s="9" t="str">
        <f ca="1">+WORLDCUP!BD63</f>
        <v>Sweden</v>
      </c>
      <c r="I101" s="9" t="str">
        <f ca="1">+WORLDCUP!BD69</f>
        <v>Panama</v>
      </c>
      <c r="J101" s="9" t="str">
        <f ca="1">+WORLDCUP!BD68</f>
        <v>DR Congo</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Ivory Coast</v>
      </c>
      <c r="D102" s="9" t="str">
        <f ca="1">+WORLDCUP!BD64</f>
        <v>Egypt</v>
      </c>
      <c r="E102" s="9" t="str">
        <f ca="1">+WORLDCUP!BD59</f>
        <v>Bosnia and Herzegovina</v>
      </c>
      <c r="F102" s="9" t="str">
        <f ca="1">+WORLDCUP!BD60</f>
        <v>Scotland</v>
      </c>
      <c r="G102" s="9" t="str">
        <f ca="1">+WORLDCUP!BD66</f>
        <v>Norway</v>
      </c>
      <c r="H102" s="9" t="str">
        <f ca="1">+WORLDCUP!BD63</f>
        <v>Sweden</v>
      </c>
      <c r="I102" s="9" t="str">
        <f ca="1">+WORLDCUP!BD69</f>
        <v>Panama</v>
      </c>
      <c r="J102" s="9" t="str">
        <f ca="1">+WORLDCUP!BD68</f>
        <v>DR Congo</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Ivory Coast</v>
      </c>
      <c r="D103" s="9" t="str">
        <f ca="1">+WORLDCUP!BD64</f>
        <v>Egypt</v>
      </c>
      <c r="E103" s="9" t="str">
        <f ca="1">+WORLDCUP!BD59</f>
        <v>Bosnia and Herzegovina</v>
      </c>
      <c r="F103" s="9" t="str">
        <f ca="1">+WORLDCUP!BD60</f>
        <v>Scotland</v>
      </c>
      <c r="G103" s="9" t="str">
        <f ca="1">+WORLDCUP!BD67</f>
        <v>Algeria</v>
      </c>
      <c r="H103" s="9" t="str">
        <f ca="1">+WORLDCUP!BD63</f>
        <v>Sweden</v>
      </c>
      <c r="I103" s="9" t="str">
        <f ca="1">+WORLDCUP!BD69</f>
        <v>Panama</v>
      </c>
      <c r="J103" s="9" t="str">
        <f ca="1">+WORLDCUP!BD66</f>
        <v>Norway</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Ivory Coast</v>
      </c>
      <c r="D104" s="9" t="str">
        <f ca="1">+WORLDCUP!BD64</f>
        <v>Egypt</v>
      </c>
      <c r="E104" s="9" t="str">
        <f ca="1">+WORLDCUP!BD59</f>
        <v>Bosnia and Herzegovina</v>
      </c>
      <c r="F104" s="9" t="str">
        <f ca="1">+WORLDCUP!BD60</f>
        <v>Scotland</v>
      </c>
      <c r="G104" s="9" t="str">
        <f ca="1">+WORLDCUP!BD67</f>
        <v>Algeria</v>
      </c>
      <c r="H104" s="9" t="str">
        <f ca="1">+WORLDCUP!BD63</f>
        <v>Sweden</v>
      </c>
      <c r="I104" s="9" t="str">
        <f ca="1">+WORLDCUP!BD66</f>
        <v>Norway</v>
      </c>
      <c r="J104" s="9" t="str">
        <f ca="1">+WORLDCUP!BD68</f>
        <v>DR Congo</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Ivory Coast</v>
      </c>
      <c r="D105" s="9" t="str">
        <f ca="1">+WORLDCUP!BD64</f>
        <v>Egypt</v>
      </c>
      <c r="E105" s="9" t="str">
        <f ca="1">+WORLDCUP!BD59</f>
        <v>Bosnia and Herzegovina</v>
      </c>
      <c r="F105" s="9" t="str">
        <f ca="1">+WORLDCUP!BD60</f>
        <v>Scotland</v>
      </c>
      <c r="G105" s="9" t="str">
        <f ca="1">+WORLDCUP!BD65</f>
        <v>Saudi Arabia</v>
      </c>
      <c r="H105" s="9" t="str">
        <f ca="1">+WORLDCUP!BD63</f>
        <v>Sweden</v>
      </c>
      <c r="I105" s="9" t="str">
        <f ca="1">+WORLDCUP!BD69</f>
        <v>Panama</v>
      </c>
      <c r="J105" s="9" t="str">
        <f ca="1">+WORLDCUP!BD68</f>
        <v>DR Congo</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Saudi Arabia</v>
      </c>
      <c r="D106" s="9" t="str">
        <f ca="1">+WORLDCUP!BD64</f>
        <v>Egypt</v>
      </c>
      <c r="E106" s="9" t="str">
        <f ca="1">+WORLDCUP!BD59</f>
        <v>Bosnia and Herzegovina</v>
      </c>
      <c r="F106" s="9" t="str">
        <f ca="1">+WORLDCUP!BD60</f>
        <v>Scotland</v>
      </c>
      <c r="G106" s="9" t="str">
        <f ca="1">+WORLDCUP!BD67</f>
        <v>Algeria</v>
      </c>
      <c r="H106" s="9" t="str">
        <f ca="1">+WORLDCUP!BD63</f>
        <v>Sweden</v>
      </c>
      <c r="I106" s="9" t="str">
        <f ca="1">+WORLDCUP!BD69</f>
        <v>Panama</v>
      </c>
      <c r="J106" s="9" t="str">
        <f ca="1">+WORLDCUP!BD62</f>
        <v>Ivory Coast</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Saudi Arabia</v>
      </c>
      <c r="D107" s="9" t="str">
        <f ca="1">+WORLDCUP!BD64</f>
        <v>Egypt</v>
      </c>
      <c r="E107" s="9" t="str">
        <f ca="1">+WORLDCUP!BD59</f>
        <v>Bosnia and Herzegovina</v>
      </c>
      <c r="F107" s="9" t="str">
        <f ca="1">+WORLDCUP!BD60</f>
        <v>Scotland</v>
      </c>
      <c r="G107" s="9" t="str">
        <f ca="1">+WORLDCUP!BD67</f>
        <v>Algeria</v>
      </c>
      <c r="H107" s="9" t="str">
        <f ca="1">+WORLDCUP!BD63</f>
        <v>Sweden</v>
      </c>
      <c r="I107" s="9" t="str">
        <f ca="1">+WORLDCUP!BD62</f>
        <v>Ivory Coast</v>
      </c>
      <c r="J107" s="9" t="str">
        <f ca="1">+WORLDCUP!BD68</f>
        <v>DR Congo</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Ivory Coast</v>
      </c>
      <c r="D108" s="9" t="str">
        <f ca="1">+WORLDCUP!BD64</f>
        <v>Egypt</v>
      </c>
      <c r="E108" s="9" t="str">
        <f ca="1">+WORLDCUP!BD59</f>
        <v>Bosnia and Herzegovina</v>
      </c>
      <c r="F108" s="9" t="str">
        <f ca="1">+WORLDCUP!BD60</f>
        <v>Scotland</v>
      </c>
      <c r="G108" s="9" t="str">
        <f ca="1">+WORLDCUP!BD65</f>
        <v>Saudi Arabia</v>
      </c>
      <c r="H108" s="9" t="str">
        <f ca="1">+WORLDCUP!BD63</f>
        <v>Sweden</v>
      </c>
      <c r="I108" s="9" t="str">
        <f ca="1">+WORLDCUP!BD69</f>
        <v>Panama</v>
      </c>
      <c r="J108" s="9" t="str">
        <f ca="1">+WORLDCUP!BD66</f>
        <v>Norway</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Ivory Coast</v>
      </c>
      <c r="D109" s="9" t="str">
        <f ca="1">+WORLDCUP!BD64</f>
        <v>Egypt</v>
      </c>
      <c r="E109" s="9" t="str">
        <f ca="1">+WORLDCUP!BD59</f>
        <v>Bosnia and Herzegovina</v>
      </c>
      <c r="F109" s="9" t="str">
        <f ca="1">+WORLDCUP!BD60</f>
        <v>Scotland</v>
      </c>
      <c r="G109" s="9" t="str">
        <f ca="1">+WORLDCUP!BD65</f>
        <v>Saudi Arabia</v>
      </c>
      <c r="H109" s="9" t="str">
        <f ca="1">+WORLDCUP!BD63</f>
        <v>Sweden</v>
      </c>
      <c r="I109" s="9" t="str">
        <f ca="1">+WORLDCUP!BD66</f>
        <v>Norway</v>
      </c>
      <c r="J109" s="9" t="str">
        <f ca="1">+WORLDCUP!BD68</f>
        <v>DR Congo</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Saudi Arabia</v>
      </c>
      <c r="D110" s="9" t="str">
        <f ca="1">+WORLDCUP!BD64</f>
        <v>Egypt</v>
      </c>
      <c r="E110" s="9" t="str">
        <f ca="1">+WORLDCUP!BD59</f>
        <v>Bosnia and Herzegovina</v>
      </c>
      <c r="F110" s="9" t="str">
        <f ca="1">+WORLDCUP!BD60</f>
        <v>Scotland</v>
      </c>
      <c r="G110" s="9" t="str">
        <f ca="1">+WORLDCUP!BD67</f>
        <v>Algeria</v>
      </c>
      <c r="H110" s="9" t="str">
        <f ca="1">+WORLDCUP!BD63</f>
        <v>Sweden</v>
      </c>
      <c r="I110" s="9" t="str">
        <f ca="1">+WORLDCUP!BD62</f>
        <v>Ivory Coast</v>
      </c>
      <c r="J110" s="9" t="str">
        <f ca="1">+WORLDCUP!BD66</f>
        <v>Norway</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Saudi Arabia</v>
      </c>
      <c r="D111" s="9" t="str">
        <f ca="1">+WORLDCUP!BD67</f>
        <v>Algeria</v>
      </c>
      <c r="E111" s="9" t="str">
        <f ca="1">+WORLDCUP!BD59</f>
        <v>Bosnia and Herzegovina</v>
      </c>
      <c r="F111" s="9" t="str">
        <f ca="1">+WORLDCUP!BD60</f>
        <v>Scotland</v>
      </c>
      <c r="G111" s="9" t="str">
        <f ca="1">+WORLDCUP!BD66</f>
        <v>Norway</v>
      </c>
      <c r="H111" s="9" t="str">
        <f ca="1">+WORLDCUP!BD61</f>
        <v>United States</v>
      </c>
      <c r="I111" s="9" t="str">
        <f ca="1">+WORLDCUP!BD69</f>
        <v>Panama</v>
      </c>
      <c r="J111" s="9" t="str">
        <f ca="1">+WORLDCUP!BD68</f>
        <v>DR Congo</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Norway</v>
      </c>
      <c r="D112" s="9" t="str">
        <f ca="1">+WORLDCUP!BD64</f>
        <v>Egypt</v>
      </c>
      <c r="E112" s="9" t="str">
        <f ca="1">+WORLDCUP!BD59</f>
        <v>Bosnia and Herzegovina</v>
      </c>
      <c r="F112" s="9" t="str">
        <f ca="1">+WORLDCUP!BD60</f>
        <v>Scotland</v>
      </c>
      <c r="G112" s="9" t="str">
        <f ca="1">+WORLDCUP!BD67</f>
        <v>Algeria</v>
      </c>
      <c r="H112" s="9" t="str">
        <f ca="1">+WORLDCUP!BD61</f>
        <v>United States</v>
      </c>
      <c r="I112" s="9" t="str">
        <f ca="1">+WORLDCUP!BD69</f>
        <v>Panama</v>
      </c>
      <c r="J112" s="9" t="str">
        <f ca="1">+WORLDCUP!BD68</f>
        <v>DR Congo</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Saudi Arabia</v>
      </c>
      <c r="D113" s="9" t="str">
        <f ca="1">+WORLDCUP!BD64</f>
        <v>Egypt</v>
      </c>
      <c r="E113" s="9" t="str">
        <f ca="1">+WORLDCUP!BD59</f>
        <v>Bosnia and Herzegovina</v>
      </c>
      <c r="F113" s="9" t="str">
        <f ca="1">+WORLDCUP!BD60</f>
        <v>Scotland</v>
      </c>
      <c r="G113" s="9" t="str">
        <f ca="1">+WORLDCUP!BD67</f>
        <v>Algeria</v>
      </c>
      <c r="H113" s="9" t="str">
        <f ca="1">+WORLDCUP!BD61</f>
        <v>United States</v>
      </c>
      <c r="I113" s="9" t="str">
        <f ca="1">+WORLDCUP!BD69</f>
        <v>Panama</v>
      </c>
      <c r="J113" s="9" t="str">
        <f ca="1">+WORLDCUP!BD68</f>
        <v>DR Congo</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Saudi Arabia</v>
      </c>
      <c r="D114" s="9" t="str">
        <f ca="1">+WORLDCUP!BD64</f>
        <v>Egypt</v>
      </c>
      <c r="E114" s="9" t="str">
        <f ca="1">+WORLDCUP!BD59</f>
        <v>Bosnia and Herzegovina</v>
      </c>
      <c r="F114" s="9" t="str">
        <f ca="1">+WORLDCUP!BD60</f>
        <v>Scotland</v>
      </c>
      <c r="G114" s="9" t="str">
        <f ca="1">+WORLDCUP!BD66</f>
        <v>Norway</v>
      </c>
      <c r="H114" s="9" t="str">
        <f ca="1">+WORLDCUP!BD61</f>
        <v>United States</v>
      </c>
      <c r="I114" s="9" t="str">
        <f ca="1">+WORLDCUP!BD69</f>
        <v>Panama</v>
      </c>
      <c r="J114" s="9" t="str">
        <f ca="1">+WORLDCUP!BD68</f>
        <v>DR Congo</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Saudi Arabia</v>
      </c>
      <c r="D115" s="9" t="str">
        <f ca="1">+WORLDCUP!BD64</f>
        <v>Egypt</v>
      </c>
      <c r="E115" s="9" t="str">
        <f ca="1">+WORLDCUP!BD59</f>
        <v>Bosnia and Herzegovina</v>
      </c>
      <c r="F115" s="9" t="str">
        <f ca="1">+WORLDCUP!BD60</f>
        <v>Scotland</v>
      </c>
      <c r="G115" s="9" t="str">
        <f ca="1">+WORLDCUP!BD67</f>
        <v>Algeria</v>
      </c>
      <c r="H115" s="9" t="str">
        <f ca="1">+WORLDCUP!BD61</f>
        <v>United States</v>
      </c>
      <c r="I115" s="9" t="str">
        <f ca="1">+WORLDCUP!BD69</f>
        <v>Panama</v>
      </c>
      <c r="J115" s="9" t="str">
        <f ca="1">+WORLDCUP!BD66</f>
        <v>Norway</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Saudi Arabia</v>
      </c>
      <c r="D116" s="9" t="str">
        <f ca="1">+WORLDCUP!BD64</f>
        <v>Egypt</v>
      </c>
      <c r="E116" s="9" t="str">
        <f ca="1">+WORLDCUP!BD59</f>
        <v>Bosnia and Herzegovina</v>
      </c>
      <c r="F116" s="9" t="str">
        <f ca="1">+WORLDCUP!BD60</f>
        <v>Scotland</v>
      </c>
      <c r="G116" s="9" t="str">
        <f ca="1">+WORLDCUP!BD67</f>
        <v>Algeria</v>
      </c>
      <c r="H116" s="9" t="str">
        <f ca="1">+WORLDCUP!BD61</f>
        <v>United States</v>
      </c>
      <c r="I116" s="9" t="str">
        <f ca="1">+WORLDCUP!BD66</f>
        <v>Norway</v>
      </c>
      <c r="J116" s="9" t="str">
        <f ca="1">+WORLDCUP!BD68</f>
        <v>DR Congo</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Scotland</v>
      </c>
      <c r="D117" s="9" t="str">
        <f ca="1">+WORLDCUP!BD67</f>
        <v>Algeria</v>
      </c>
      <c r="E117" s="9" t="str">
        <f ca="1">+WORLDCUP!BD59</f>
        <v>Bosnia and Herzegovina</v>
      </c>
      <c r="F117" s="9" t="str">
        <f ca="1">+WORLDCUP!BD61</f>
        <v>United States</v>
      </c>
      <c r="G117" s="9" t="str">
        <f ca="1">+WORLDCUP!BD66</f>
        <v>Norway</v>
      </c>
      <c r="H117" s="9" t="str">
        <f ca="1">+WORLDCUP!BD63</f>
        <v>Sweden</v>
      </c>
      <c r="I117" s="9" t="str">
        <f ca="1">+WORLDCUP!BD69</f>
        <v>Panama</v>
      </c>
      <c r="J117" s="9" t="str">
        <f ca="1">+WORLDCUP!BD68</f>
        <v>DR Congo</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Scotland</v>
      </c>
      <c r="D118" s="9" t="str">
        <f ca="1">+WORLDCUP!BD67</f>
        <v>Algeria</v>
      </c>
      <c r="E118" s="9" t="str">
        <f ca="1">+WORLDCUP!BD59</f>
        <v>Bosnia and Herzegovina</v>
      </c>
      <c r="F118" s="9" t="str">
        <f ca="1">+WORLDCUP!BD61</f>
        <v>United States</v>
      </c>
      <c r="G118" s="9" t="str">
        <f ca="1">+WORLDCUP!BD65</f>
        <v>Saudi Arabia</v>
      </c>
      <c r="H118" s="9" t="str">
        <f ca="1">+WORLDCUP!BD63</f>
        <v>Sweden</v>
      </c>
      <c r="I118" s="9" t="str">
        <f ca="1">+WORLDCUP!BD69</f>
        <v>Panama</v>
      </c>
      <c r="J118" s="9" t="str">
        <f ca="1">+WORLDCUP!BD68</f>
        <v>DR Congo</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Scotland</v>
      </c>
      <c r="D119" s="9" t="str">
        <f ca="1">+WORLDCUP!BD66</f>
        <v>Norway</v>
      </c>
      <c r="E119" s="9" t="str">
        <f ca="1">+WORLDCUP!BD59</f>
        <v>Bosnia and Herzegovina</v>
      </c>
      <c r="F119" s="9" t="str">
        <f ca="1">+WORLDCUP!BD61</f>
        <v>United States</v>
      </c>
      <c r="G119" s="9" t="str">
        <f ca="1">+WORLDCUP!BD65</f>
        <v>Saudi Arabia</v>
      </c>
      <c r="H119" s="9" t="str">
        <f ca="1">+WORLDCUP!BD63</f>
        <v>Sweden</v>
      </c>
      <c r="I119" s="9" t="str">
        <f ca="1">+WORLDCUP!BD69</f>
        <v>Panama</v>
      </c>
      <c r="J119" s="9" t="str">
        <f ca="1">+WORLDCUP!BD68</f>
        <v>DR Congo</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Scotland</v>
      </c>
      <c r="D120" s="9" t="str">
        <f ca="1">+WORLDCUP!BD67</f>
        <v>Algeria</v>
      </c>
      <c r="E120" s="9" t="str">
        <f ca="1">+WORLDCUP!BD59</f>
        <v>Bosnia and Herzegovina</v>
      </c>
      <c r="F120" s="9" t="str">
        <f ca="1">+WORLDCUP!BD61</f>
        <v>United States</v>
      </c>
      <c r="G120" s="9" t="str">
        <f ca="1">+WORLDCUP!BD65</f>
        <v>Saudi Arabia</v>
      </c>
      <c r="H120" s="9" t="str">
        <f ca="1">+WORLDCUP!BD63</f>
        <v>Sweden</v>
      </c>
      <c r="I120" s="9" t="str">
        <f ca="1">+WORLDCUP!BD69</f>
        <v>Panama</v>
      </c>
      <c r="J120" s="9" t="str">
        <f ca="1">+WORLDCUP!BD66</f>
        <v>Norway</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Scotland</v>
      </c>
      <c r="D121" s="9" t="str">
        <f ca="1">+WORLDCUP!BD67</f>
        <v>Algeria</v>
      </c>
      <c r="E121" s="9" t="str">
        <f ca="1">+WORLDCUP!BD59</f>
        <v>Bosnia and Herzegovina</v>
      </c>
      <c r="F121" s="9" t="str">
        <f ca="1">+WORLDCUP!BD61</f>
        <v>United States</v>
      </c>
      <c r="G121" s="9" t="str">
        <f ca="1">+WORLDCUP!BD65</f>
        <v>Saudi Arabia</v>
      </c>
      <c r="H121" s="9" t="str">
        <f ca="1">+WORLDCUP!BD63</f>
        <v>Sweden</v>
      </c>
      <c r="I121" s="9" t="str">
        <f ca="1">+WORLDCUP!BD66</f>
        <v>Norway</v>
      </c>
      <c r="J121" s="9" t="str">
        <f ca="1">+WORLDCUP!BD68</f>
        <v>DR Congo</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Scotland</v>
      </c>
      <c r="D122" s="9" t="str">
        <f ca="1">+WORLDCUP!BD64</f>
        <v>Egypt</v>
      </c>
      <c r="E122" s="9" t="str">
        <f ca="1">+WORLDCUP!BD59</f>
        <v>Bosnia and Herzegovina</v>
      </c>
      <c r="F122" s="9" t="str">
        <f ca="1">+WORLDCUP!BD61</f>
        <v>United States</v>
      </c>
      <c r="G122" s="9" t="str">
        <f ca="1">+WORLDCUP!BD67</f>
        <v>Algeria</v>
      </c>
      <c r="H122" s="9" t="str">
        <f ca="1">+WORLDCUP!BD63</f>
        <v>Sweden</v>
      </c>
      <c r="I122" s="9" t="str">
        <f ca="1">+WORLDCUP!BD69</f>
        <v>Panama</v>
      </c>
      <c r="J122" s="9" t="str">
        <f ca="1">+WORLDCUP!BD68</f>
        <v>DR Congo</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Scotland</v>
      </c>
      <c r="D123" s="9" t="str">
        <f ca="1">+WORLDCUP!BD64</f>
        <v>Egypt</v>
      </c>
      <c r="E123" s="9" t="str">
        <f ca="1">+WORLDCUP!BD59</f>
        <v>Bosnia and Herzegovina</v>
      </c>
      <c r="F123" s="9" t="str">
        <f ca="1">+WORLDCUP!BD61</f>
        <v>United States</v>
      </c>
      <c r="G123" s="9" t="str">
        <f ca="1">+WORLDCUP!BD66</f>
        <v>Norway</v>
      </c>
      <c r="H123" s="9" t="str">
        <f ca="1">+WORLDCUP!BD63</f>
        <v>Sweden</v>
      </c>
      <c r="I123" s="9" t="str">
        <f ca="1">+WORLDCUP!BD69</f>
        <v>Panama</v>
      </c>
      <c r="J123" s="9" t="str">
        <f ca="1">+WORLDCUP!BD68</f>
        <v>DR Congo</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Scotland</v>
      </c>
      <c r="D124" s="9" t="str">
        <f ca="1">+WORLDCUP!BD64</f>
        <v>Egypt</v>
      </c>
      <c r="E124" s="9" t="str">
        <f ca="1">+WORLDCUP!BD59</f>
        <v>Bosnia and Herzegovina</v>
      </c>
      <c r="F124" s="9" t="str">
        <f ca="1">+WORLDCUP!BD61</f>
        <v>United States</v>
      </c>
      <c r="G124" s="9" t="str">
        <f ca="1">+WORLDCUP!BD67</f>
        <v>Algeria</v>
      </c>
      <c r="H124" s="9" t="str">
        <f ca="1">+WORLDCUP!BD63</f>
        <v>Sweden</v>
      </c>
      <c r="I124" s="9" t="str">
        <f ca="1">+WORLDCUP!BD69</f>
        <v>Panama</v>
      </c>
      <c r="J124" s="9" t="str">
        <f ca="1">+WORLDCUP!BD66</f>
        <v>Norway</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Scotland</v>
      </c>
      <c r="D125" s="9" t="str">
        <f ca="1">+WORLDCUP!BD64</f>
        <v>Egypt</v>
      </c>
      <c r="E125" s="9" t="str">
        <f ca="1">+WORLDCUP!BD59</f>
        <v>Bosnia and Herzegovina</v>
      </c>
      <c r="F125" s="9" t="str">
        <f ca="1">+WORLDCUP!BD61</f>
        <v>United States</v>
      </c>
      <c r="G125" s="9" t="str">
        <f ca="1">+WORLDCUP!BD67</f>
        <v>Algeria</v>
      </c>
      <c r="H125" s="9" t="str">
        <f ca="1">+WORLDCUP!BD63</f>
        <v>Sweden</v>
      </c>
      <c r="I125" s="9" t="str">
        <f ca="1">+WORLDCUP!BD66</f>
        <v>Norway</v>
      </c>
      <c r="J125" s="9" t="str">
        <f ca="1">+WORLDCUP!BD68</f>
        <v>DR Congo</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Scotland</v>
      </c>
      <c r="D126" s="9" t="str">
        <f ca="1">+WORLDCUP!BD64</f>
        <v>Egypt</v>
      </c>
      <c r="E126" s="9" t="str">
        <f ca="1">+WORLDCUP!BD59</f>
        <v>Bosnia and Herzegovina</v>
      </c>
      <c r="F126" s="9" t="str">
        <f ca="1">+WORLDCUP!BD61</f>
        <v>United States</v>
      </c>
      <c r="G126" s="9" t="str">
        <f ca="1">+WORLDCUP!BD65</f>
        <v>Saudi Arabia</v>
      </c>
      <c r="H126" s="9" t="str">
        <f ca="1">+WORLDCUP!BD63</f>
        <v>Sweden</v>
      </c>
      <c r="I126" s="9" t="str">
        <f ca="1">+WORLDCUP!BD69</f>
        <v>Panama</v>
      </c>
      <c r="J126" s="9" t="str">
        <f ca="1">+WORLDCUP!BD68</f>
        <v>DR Congo</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Scotland</v>
      </c>
      <c r="D127" s="9" t="str">
        <f ca="1">+WORLDCUP!BD64</f>
        <v>Egypt</v>
      </c>
      <c r="E127" s="9" t="str">
        <f ca="1">+WORLDCUP!BD59</f>
        <v>Bosnia and Herzegovina</v>
      </c>
      <c r="F127" s="9" t="str">
        <f ca="1">+WORLDCUP!BD61</f>
        <v>United States</v>
      </c>
      <c r="G127" s="9" t="str">
        <f ca="1">+WORLDCUP!BD65</f>
        <v>Saudi Arabia</v>
      </c>
      <c r="H127" s="9" t="str">
        <f ca="1">+WORLDCUP!BD63</f>
        <v>Sweden</v>
      </c>
      <c r="I127" s="9" t="str">
        <f ca="1">+WORLDCUP!BD69</f>
        <v>Panama</v>
      </c>
      <c r="J127" s="9" t="str">
        <f ca="1">+WORLDCUP!BD67</f>
        <v>Algeria</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Saudi Arabia</v>
      </c>
      <c r="D128" s="9" t="str">
        <f ca="1">+WORLDCUP!BD64</f>
        <v>Egypt</v>
      </c>
      <c r="E128" s="9" t="str">
        <f ca="1">+WORLDCUP!BD59</f>
        <v>Bosnia and Herzegovina</v>
      </c>
      <c r="F128" s="9" t="str">
        <f ca="1">+WORLDCUP!BD60</f>
        <v>Scotland</v>
      </c>
      <c r="G128" s="9" t="str">
        <f ca="1">+WORLDCUP!BD67</f>
        <v>Algeria</v>
      </c>
      <c r="H128" s="9" t="str">
        <f ca="1">+WORLDCUP!BD63</f>
        <v>Sweden</v>
      </c>
      <c r="I128" s="9" t="str">
        <f ca="1">+WORLDCUP!BD61</f>
        <v>United States</v>
      </c>
      <c r="J128" s="9" t="str">
        <f ca="1">+WORLDCUP!BD68</f>
        <v>DR Congo</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1</v>
      </c>
      <c r="C129" s="9" t="str">
        <f ca="1">+WORLDCUP!BD60</f>
        <v>Scotland</v>
      </c>
      <c r="D129" s="9" t="str">
        <f ca="1">+WORLDCUP!BD64</f>
        <v>Egypt</v>
      </c>
      <c r="E129" s="9" t="str">
        <f ca="1">+WORLDCUP!BD59</f>
        <v>Bosnia and Herzegovina</v>
      </c>
      <c r="F129" s="9" t="str">
        <f ca="1">+WORLDCUP!BD61</f>
        <v>United States</v>
      </c>
      <c r="G129" s="9" t="str">
        <f ca="1">+WORLDCUP!BD65</f>
        <v>Saudi Arabia</v>
      </c>
      <c r="H129" s="9" t="str">
        <f ca="1">+WORLDCUP!BD63</f>
        <v>Sweden</v>
      </c>
      <c r="I129" s="9" t="str">
        <f ca="1">+WORLDCUP!BD69</f>
        <v>Panama</v>
      </c>
      <c r="J129" s="9" t="str">
        <f ca="1">+WORLDCUP!BD66</f>
        <v>Norway</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Scotland</v>
      </c>
      <c r="D130" s="9" t="str">
        <f ca="1">+WORLDCUP!BD64</f>
        <v>Egypt</v>
      </c>
      <c r="E130" s="9" t="str">
        <f ca="1">+WORLDCUP!BD59</f>
        <v>Bosnia and Herzegovina</v>
      </c>
      <c r="F130" s="9" t="str">
        <f ca="1">+WORLDCUP!BD61</f>
        <v>United States</v>
      </c>
      <c r="G130" s="9" t="str">
        <f ca="1">+WORLDCUP!BD65</f>
        <v>Saudi Arabia</v>
      </c>
      <c r="H130" s="9" t="str">
        <f ca="1">+WORLDCUP!BD63</f>
        <v>Sweden</v>
      </c>
      <c r="I130" s="9" t="str">
        <f ca="1">+WORLDCUP!BD66</f>
        <v>Norway</v>
      </c>
      <c r="J130" s="9" t="str">
        <f ca="1">+WORLDCUP!BD68</f>
        <v>DR Congo</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Saudi Arabia</v>
      </c>
      <c r="D131" s="9" t="str">
        <f ca="1">+WORLDCUP!BD64</f>
        <v>Egypt</v>
      </c>
      <c r="E131" s="9" t="str">
        <f ca="1">+WORLDCUP!BD59</f>
        <v>Bosnia and Herzegovina</v>
      </c>
      <c r="F131" s="9" t="str">
        <f ca="1">+WORLDCUP!BD60</f>
        <v>Scotland</v>
      </c>
      <c r="G131" s="9" t="str">
        <f ca="1">+WORLDCUP!BD67</f>
        <v>Algeria</v>
      </c>
      <c r="H131" s="9" t="str">
        <f ca="1">+WORLDCUP!BD63</f>
        <v>Sweden</v>
      </c>
      <c r="I131" s="9" t="str">
        <f ca="1">+WORLDCUP!BD61</f>
        <v>United States</v>
      </c>
      <c r="J131" s="9" t="str">
        <f ca="1">+WORLDCUP!BD66</f>
        <v>Norway</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Ivory Coast</v>
      </c>
      <c r="D132" s="9" t="str">
        <f ca="1">+WORLDCUP!BD67</f>
        <v>Algeria</v>
      </c>
      <c r="E132" s="9" t="str">
        <f ca="1">+WORLDCUP!BD59</f>
        <v>Bosnia and Herzegovina</v>
      </c>
      <c r="F132" s="9" t="str">
        <f ca="1">+WORLDCUP!BD60</f>
        <v>Scotland</v>
      </c>
      <c r="G132" s="9" t="str">
        <f ca="1">+WORLDCUP!BD66</f>
        <v>Norway</v>
      </c>
      <c r="H132" s="9" t="str">
        <f ca="1">+WORLDCUP!BD61</f>
        <v>United States</v>
      </c>
      <c r="I132" s="9" t="str">
        <f ca="1">+WORLDCUP!BD69</f>
        <v>Panama</v>
      </c>
      <c r="J132" s="9" t="str">
        <f ca="1">+WORLDCUP!BD68</f>
        <v>DR Congo</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Ivory Coast</v>
      </c>
      <c r="D133" s="9" t="str">
        <f ca="1">+WORLDCUP!BD67</f>
        <v>Algeria</v>
      </c>
      <c r="E133" s="9" t="str">
        <f ca="1">+WORLDCUP!BD59</f>
        <v>Bosnia and Herzegovina</v>
      </c>
      <c r="F133" s="9" t="str">
        <f ca="1">+WORLDCUP!BD60</f>
        <v>Scotland</v>
      </c>
      <c r="G133" s="9" t="str">
        <f ca="1">+WORLDCUP!BD65</f>
        <v>Saudi Arabia</v>
      </c>
      <c r="H133" s="9" t="str">
        <f ca="1">+WORLDCUP!BD61</f>
        <v>United States</v>
      </c>
      <c r="I133" s="9" t="str">
        <f ca="1">+WORLDCUP!BD69</f>
        <v>Panama</v>
      </c>
      <c r="J133" s="9" t="str">
        <f ca="1">+WORLDCUP!BD68</f>
        <v>DR Congo</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Ivory Coast</v>
      </c>
      <c r="D134" s="9" t="str">
        <f ca="1">+WORLDCUP!BD66</f>
        <v>Norway</v>
      </c>
      <c r="E134" s="9" t="str">
        <f ca="1">+WORLDCUP!BD59</f>
        <v>Bosnia and Herzegovina</v>
      </c>
      <c r="F134" s="9" t="str">
        <f ca="1">+WORLDCUP!BD60</f>
        <v>Scotland</v>
      </c>
      <c r="G134" s="9" t="str">
        <f ca="1">+WORLDCUP!BD65</f>
        <v>Saudi Arabia</v>
      </c>
      <c r="H134" s="9" t="str">
        <f ca="1">+WORLDCUP!BD61</f>
        <v>United States</v>
      </c>
      <c r="I134" s="9" t="str">
        <f ca="1">+WORLDCUP!BD69</f>
        <v>Panama</v>
      </c>
      <c r="J134" s="9" t="str">
        <f ca="1">+WORLDCUP!BD68</f>
        <v>DR Congo</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Ivory Coast</v>
      </c>
      <c r="D135" s="9" t="str">
        <f ca="1">+WORLDCUP!BD67</f>
        <v>Algeria</v>
      </c>
      <c r="E135" s="9" t="str">
        <f ca="1">+WORLDCUP!BD59</f>
        <v>Bosnia and Herzegovina</v>
      </c>
      <c r="F135" s="9" t="str">
        <f ca="1">+WORLDCUP!BD60</f>
        <v>Scotland</v>
      </c>
      <c r="G135" s="9" t="str">
        <f ca="1">+WORLDCUP!BD65</f>
        <v>Saudi Arabia</v>
      </c>
      <c r="H135" s="9" t="str">
        <f ca="1">+WORLDCUP!BD61</f>
        <v>United States</v>
      </c>
      <c r="I135" s="9" t="str">
        <f ca="1">+WORLDCUP!BD69</f>
        <v>Panama</v>
      </c>
      <c r="J135" s="9" t="str">
        <f ca="1">+WORLDCUP!BD66</f>
        <v>Norway</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Ivory Coast</v>
      </c>
      <c r="D136" s="9" t="str">
        <f ca="1">+WORLDCUP!BD67</f>
        <v>Algeria</v>
      </c>
      <c r="E136" s="9" t="str">
        <f ca="1">+WORLDCUP!BD59</f>
        <v>Bosnia and Herzegovina</v>
      </c>
      <c r="F136" s="9" t="str">
        <f ca="1">+WORLDCUP!BD60</f>
        <v>Scotland</v>
      </c>
      <c r="G136" s="9" t="str">
        <f ca="1">+WORLDCUP!BD65</f>
        <v>Saudi Arabia</v>
      </c>
      <c r="H136" s="9" t="str">
        <f ca="1">+WORLDCUP!BD61</f>
        <v>United States</v>
      </c>
      <c r="I136" s="9" t="str">
        <f ca="1">+WORLDCUP!BD66</f>
        <v>Norway</v>
      </c>
      <c r="J136" s="9" t="str">
        <f ca="1">+WORLDCUP!BD68</f>
        <v>DR Congo</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Ivory Coast</v>
      </c>
      <c r="D137" s="9" t="str">
        <f ca="1">+WORLDCUP!BD64</f>
        <v>Egypt</v>
      </c>
      <c r="E137" s="9" t="str">
        <f ca="1">+WORLDCUP!BD59</f>
        <v>Bosnia and Herzegovina</v>
      </c>
      <c r="F137" s="9" t="str">
        <f ca="1">+WORLDCUP!BD60</f>
        <v>Scotland</v>
      </c>
      <c r="G137" s="9" t="str">
        <f ca="1">+WORLDCUP!BD67</f>
        <v>Algeria</v>
      </c>
      <c r="H137" s="9" t="str">
        <f ca="1">+WORLDCUP!BD61</f>
        <v>United States</v>
      </c>
      <c r="I137" s="9" t="str">
        <f ca="1">+WORLDCUP!BD69</f>
        <v>Panama</v>
      </c>
      <c r="J137" s="9" t="str">
        <f ca="1">+WORLDCUP!BD68</f>
        <v>DR Congo</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Ivory Coast</v>
      </c>
      <c r="D138" s="9" t="str">
        <f ca="1">+WORLDCUP!BD64</f>
        <v>Egypt</v>
      </c>
      <c r="E138" s="9" t="str">
        <f ca="1">+WORLDCUP!BD59</f>
        <v>Bosnia and Herzegovina</v>
      </c>
      <c r="F138" s="9" t="str">
        <f ca="1">+WORLDCUP!BD60</f>
        <v>Scotland</v>
      </c>
      <c r="G138" s="9" t="str">
        <f ca="1">+WORLDCUP!BD66</f>
        <v>Norway</v>
      </c>
      <c r="H138" s="9" t="str">
        <f ca="1">+WORLDCUP!BD61</f>
        <v>United States</v>
      </c>
      <c r="I138" s="9" t="str">
        <f ca="1">+WORLDCUP!BD69</f>
        <v>Panama</v>
      </c>
      <c r="J138" s="9" t="str">
        <f ca="1">+WORLDCUP!BD68</f>
        <v>DR Congo</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Ivory Coast</v>
      </c>
      <c r="D139" s="9" t="str">
        <f ca="1">+WORLDCUP!BD64</f>
        <v>Egypt</v>
      </c>
      <c r="E139" s="9" t="str">
        <f ca="1">+WORLDCUP!BD59</f>
        <v>Bosnia and Herzegovina</v>
      </c>
      <c r="F139" s="9" t="str">
        <f ca="1">+WORLDCUP!BD60</f>
        <v>Scotland</v>
      </c>
      <c r="G139" s="9" t="str">
        <f ca="1">+WORLDCUP!BD67</f>
        <v>Algeria</v>
      </c>
      <c r="H139" s="9" t="str">
        <f ca="1">+WORLDCUP!BD61</f>
        <v>United States</v>
      </c>
      <c r="I139" s="9" t="str">
        <f ca="1">+WORLDCUP!BD69</f>
        <v>Panama</v>
      </c>
      <c r="J139" s="9" t="str">
        <f ca="1">+WORLDCUP!BD66</f>
        <v>Norway</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Ivory Coast</v>
      </c>
      <c r="D140" s="9" t="str">
        <f ca="1">+WORLDCUP!BD64</f>
        <v>Egypt</v>
      </c>
      <c r="E140" s="9" t="str">
        <f ca="1">+WORLDCUP!BD59</f>
        <v>Bosnia and Herzegovina</v>
      </c>
      <c r="F140" s="9" t="str">
        <f ca="1">+WORLDCUP!BD60</f>
        <v>Scotland</v>
      </c>
      <c r="G140" s="9" t="str">
        <f ca="1">+WORLDCUP!BD67</f>
        <v>Algeria</v>
      </c>
      <c r="H140" s="9" t="str">
        <f ca="1">+WORLDCUP!BD61</f>
        <v>United States</v>
      </c>
      <c r="I140" s="9" t="str">
        <f ca="1">+WORLDCUP!BD66</f>
        <v>Norway</v>
      </c>
      <c r="J140" s="9" t="str">
        <f ca="1">+WORLDCUP!BD68</f>
        <v>DR Congo</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Ivory Coast</v>
      </c>
      <c r="D141" s="9" t="str">
        <f ca="1">+WORLDCUP!BD64</f>
        <v>Egypt</v>
      </c>
      <c r="E141" s="9" t="str">
        <f ca="1">+WORLDCUP!BD59</f>
        <v>Bosnia and Herzegovina</v>
      </c>
      <c r="F141" s="9" t="str">
        <f ca="1">+WORLDCUP!BD60</f>
        <v>Scotland</v>
      </c>
      <c r="G141" s="9" t="str">
        <f ca="1">+WORLDCUP!BD65</f>
        <v>Saudi Arabia</v>
      </c>
      <c r="H141" s="9" t="str">
        <f ca="1">+WORLDCUP!BD61</f>
        <v>United States</v>
      </c>
      <c r="I141" s="9" t="str">
        <f ca="1">+WORLDCUP!BD69</f>
        <v>Panama</v>
      </c>
      <c r="J141" s="9" t="str">
        <f ca="1">+WORLDCUP!BD68</f>
        <v>DR Congo</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Saudi Arabia</v>
      </c>
      <c r="D142" s="9" t="str">
        <f ca="1">+WORLDCUP!BD64</f>
        <v>Egypt</v>
      </c>
      <c r="E142" s="9" t="str">
        <f ca="1">+WORLDCUP!BD59</f>
        <v>Bosnia and Herzegovina</v>
      </c>
      <c r="F142" s="9" t="str">
        <f ca="1">+WORLDCUP!BD60</f>
        <v>Scotland</v>
      </c>
      <c r="G142" s="9" t="str">
        <f ca="1">+WORLDCUP!BD67</f>
        <v>Algeria</v>
      </c>
      <c r="H142" s="9" t="str">
        <f ca="1">+WORLDCUP!BD61</f>
        <v>United States</v>
      </c>
      <c r="I142" s="9" t="str">
        <f ca="1">+WORLDCUP!BD69</f>
        <v>Panama</v>
      </c>
      <c r="J142" s="9" t="str">
        <f ca="1">+WORLDCUP!BD62</f>
        <v>Ivory Coast</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Saudi Arabia</v>
      </c>
      <c r="D143" s="9" t="str">
        <f ca="1">+WORLDCUP!BD64</f>
        <v>Egypt</v>
      </c>
      <c r="E143" s="9" t="str">
        <f ca="1">+WORLDCUP!BD59</f>
        <v>Bosnia and Herzegovina</v>
      </c>
      <c r="F143" s="9" t="str">
        <f ca="1">+WORLDCUP!BD60</f>
        <v>Scotland</v>
      </c>
      <c r="G143" s="9" t="str">
        <f ca="1">+WORLDCUP!BD67</f>
        <v>Algeria</v>
      </c>
      <c r="H143" s="9" t="str">
        <f ca="1">+WORLDCUP!BD61</f>
        <v>United States</v>
      </c>
      <c r="I143" s="9" t="str">
        <f ca="1">+WORLDCUP!BD62</f>
        <v>Ivory Coast</v>
      </c>
      <c r="J143" s="9" t="str">
        <f ca="1">+WORLDCUP!BD68</f>
        <v>DR Congo</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Ivory Coast</v>
      </c>
      <c r="D144" s="9" t="str">
        <f ca="1">+WORLDCUP!BD64</f>
        <v>Egypt</v>
      </c>
      <c r="E144" s="9" t="str">
        <f ca="1">+WORLDCUP!BD59</f>
        <v>Bosnia and Herzegovina</v>
      </c>
      <c r="F144" s="9" t="str">
        <f ca="1">+WORLDCUP!BD60</f>
        <v>Scotland</v>
      </c>
      <c r="G144" s="9" t="str">
        <f ca="1">+WORLDCUP!BD65</f>
        <v>Saudi Arabia</v>
      </c>
      <c r="H144" s="9" t="str">
        <f ca="1">+WORLDCUP!BD61</f>
        <v>United States</v>
      </c>
      <c r="I144" s="9" t="str">
        <f ca="1">+WORLDCUP!BD69</f>
        <v>Panama</v>
      </c>
      <c r="J144" s="9" t="str">
        <f ca="1">+WORLDCUP!BD66</f>
        <v>Norway</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Ivory Coast</v>
      </c>
      <c r="D145" s="9" t="str">
        <f ca="1">+WORLDCUP!BD64</f>
        <v>Egypt</v>
      </c>
      <c r="E145" s="9" t="str">
        <f ca="1">+WORLDCUP!BD59</f>
        <v>Bosnia and Herzegovina</v>
      </c>
      <c r="F145" s="9" t="str">
        <f ca="1">+WORLDCUP!BD60</f>
        <v>Scotland</v>
      </c>
      <c r="G145" s="9" t="str">
        <f ca="1">+WORLDCUP!BD65</f>
        <v>Saudi Arabia</v>
      </c>
      <c r="H145" s="9" t="str">
        <f ca="1">+WORLDCUP!BD61</f>
        <v>United States</v>
      </c>
      <c r="I145" s="9" t="str">
        <f ca="1">+WORLDCUP!BD66</f>
        <v>Norway</v>
      </c>
      <c r="J145" s="9" t="str">
        <f ca="1">+WORLDCUP!BD68</f>
        <v>DR Congo</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Saudi Arabia</v>
      </c>
      <c r="D146" s="9" t="str">
        <f ca="1">+WORLDCUP!BD64</f>
        <v>Egypt</v>
      </c>
      <c r="E146" s="9" t="str">
        <f ca="1">+WORLDCUP!BD59</f>
        <v>Bosnia and Herzegovina</v>
      </c>
      <c r="F146" s="9" t="str">
        <f ca="1">+WORLDCUP!BD60</f>
        <v>Scotland</v>
      </c>
      <c r="G146" s="9" t="str">
        <f ca="1">+WORLDCUP!BD67</f>
        <v>Algeria</v>
      </c>
      <c r="H146" s="9" t="str">
        <f ca="1">+WORLDCUP!BD61</f>
        <v>United States</v>
      </c>
      <c r="I146" s="9" t="str">
        <f ca="1">+WORLDCUP!BD62</f>
        <v>Ivory Coast</v>
      </c>
      <c r="J146" s="9" t="str">
        <f ca="1">+WORLDCUP!BD66</f>
        <v>Norway</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Scotland</v>
      </c>
      <c r="D147" s="9" t="str">
        <f ca="1">+WORLDCUP!BD67</f>
        <v>Algeria</v>
      </c>
      <c r="E147" s="9" t="str">
        <f ca="1">+WORLDCUP!BD59</f>
        <v>Bosnia and Herzegovina</v>
      </c>
      <c r="F147" s="9" t="str">
        <f ca="1">+WORLDCUP!BD61</f>
        <v>United States</v>
      </c>
      <c r="G147" s="9" t="str">
        <f ca="1">+WORLDCUP!BD62</f>
        <v>Ivory Coast</v>
      </c>
      <c r="H147" s="9" t="str">
        <f ca="1">+WORLDCUP!BD63</f>
        <v>Sweden</v>
      </c>
      <c r="I147" s="9" t="str">
        <f ca="1">+WORLDCUP!BD69</f>
        <v>Panama</v>
      </c>
      <c r="J147" s="9" t="str">
        <f ca="1">+WORLDCUP!BD68</f>
        <v>DR Congo</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Scotland</v>
      </c>
      <c r="D148" s="9" t="str">
        <f ca="1">+WORLDCUP!BD62</f>
        <v>Ivory Coast</v>
      </c>
      <c r="E148" s="9" t="str">
        <f ca="1">+WORLDCUP!BD59</f>
        <v>Bosnia and Herzegovina</v>
      </c>
      <c r="F148" s="9" t="str">
        <f ca="1">+WORLDCUP!BD61</f>
        <v>United States</v>
      </c>
      <c r="G148" s="9" t="str">
        <f ca="1">+WORLDCUP!BD66</f>
        <v>Norway</v>
      </c>
      <c r="H148" s="9" t="str">
        <f ca="1">+WORLDCUP!BD63</f>
        <v>Sweden</v>
      </c>
      <c r="I148" s="9" t="str">
        <f ca="1">+WORLDCUP!BD69</f>
        <v>Panama</v>
      </c>
      <c r="J148" s="9" t="str">
        <f ca="1">+WORLDCUP!BD68</f>
        <v>DR Congo</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Scotland</v>
      </c>
      <c r="D149" s="9" t="str">
        <f ca="1">+WORLDCUP!BD67</f>
        <v>Algeria</v>
      </c>
      <c r="E149" s="9" t="str">
        <f ca="1">+WORLDCUP!BD59</f>
        <v>Bosnia and Herzegovina</v>
      </c>
      <c r="F149" s="9" t="str">
        <f ca="1">+WORLDCUP!BD61</f>
        <v>United States</v>
      </c>
      <c r="G149" s="9" t="str">
        <f ca="1">+WORLDCUP!BD62</f>
        <v>Ivory Coast</v>
      </c>
      <c r="H149" s="9" t="str">
        <f ca="1">+WORLDCUP!BD63</f>
        <v>Sweden</v>
      </c>
      <c r="I149" s="9" t="str">
        <f ca="1">+WORLDCUP!BD69</f>
        <v>Panama</v>
      </c>
      <c r="J149" s="9" t="str">
        <f ca="1">+WORLDCUP!BD66</f>
        <v>Norway</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Scotland</v>
      </c>
      <c r="D150" s="9" t="str">
        <f ca="1">+WORLDCUP!BD67</f>
        <v>Algeria</v>
      </c>
      <c r="E150" s="9" t="str">
        <f ca="1">+WORLDCUP!BD59</f>
        <v>Bosnia and Herzegovina</v>
      </c>
      <c r="F150" s="9" t="str">
        <f ca="1">+WORLDCUP!BD61</f>
        <v>United States</v>
      </c>
      <c r="G150" s="9" t="str">
        <f ca="1">+WORLDCUP!BD62</f>
        <v>Ivory Coast</v>
      </c>
      <c r="H150" s="9" t="str">
        <f ca="1">+WORLDCUP!BD63</f>
        <v>Sweden</v>
      </c>
      <c r="I150" s="9" t="str">
        <f ca="1">+WORLDCUP!BD66</f>
        <v>Norway</v>
      </c>
      <c r="J150" s="9" t="str">
        <f ca="1">+WORLDCUP!BD68</f>
        <v>DR Congo</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Scotland</v>
      </c>
      <c r="D151" s="9" t="str">
        <f ca="1">+WORLDCUP!BD62</f>
        <v>Ivory Coast</v>
      </c>
      <c r="E151" s="9" t="str">
        <f ca="1">+WORLDCUP!BD59</f>
        <v>Bosnia and Herzegovina</v>
      </c>
      <c r="F151" s="9" t="str">
        <f ca="1">+WORLDCUP!BD61</f>
        <v>United States</v>
      </c>
      <c r="G151" s="9" t="str">
        <f ca="1">+WORLDCUP!BD65</f>
        <v>Saudi Arabia</v>
      </c>
      <c r="H151" s="9" t="str">
        <f ca="1">+WORLDCUP!BD63</f>
        <v>Sweden</v>
      </c>
      <c r="I151" s="9" t="str">
        <f ca="1">+WORLDCUP!BD69</f>
        <v>Panama</v>
      </c>
      <c r="J151" s="9" t="str">
        <f ca="1">+WORLDCUP!BD68</f>
        <v>DR Congo</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Scotland</v>
      </c>
      <c r="D152" s="9" t="str">
        <f ca="1">+WORLDCUP!BD67</f>
        <v>Algeria</v>
      </c>
      <c r="E152" s="9" t="str">
        <f ca="1">+WORLDCUP!BD59</f>
        <v>Bosnia and Herzegovina</v>
      </c>
      <c r="F152" s="9" t="str">
        <f ca="1">+WORLDCUP!BD61</f>
        <v>United States</v>
      </c>
      <c r="G152" s="9" t="str">
        <f ca="1">+WORLDCUP!BD65</f>
        <v>Saudi Arabia</v>
      </c>
      <c r="H152" s="9" t="str">
        <f ca="1">+WORLDCUP!BD63</f>
        <v>Sweden</v>
      </c>
      <c r="I152" s="9" t="str">
        <f ca="1">+WORLDCUP!BD69</f>
        <v>Panama</v>
      </c>
      <c r="J152" s="9" t="str">
        <f ca="1">+WORLDCUP!BD62</f>
        <v>Ivory Coast</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Scotland</v>
      </c>
      <c r="D153" s="9" t="str">
        <f ca="1">+WORLDCUP!BD67</f>
        <v>Algeria</v>
      </c>
      <c r="E153" s="9" t="str">
        <f ca="1">+WORLDCUP!BD59</f>
        <v>Bosnia and Herzegovina</v>
      </c>
      <c r="F153" s="9" t="str">
        <f ca="1">+WORLDCUP!BD61</f>
        <v>United States</v>
      </c>
      <c r="G153" s="9" t="str">
        <f ca="1">+WORLDCUP!BD65</f>
        <v>Saudi Arabia</v>
      </c>
      <c r="H153" s="9" t="str">
        <f ca="1">+WORLDCUP!BD63</f>
        <v>Sweden</v>
      </c>
      <c r="I153" s="9" t="str">
        <f ca="1">+WORLDCUP!BD62</f>
        <v>Ivory Coast</v>
      </c>
      <c r="J153" s="9" t="str">
        <f ca="1">+WORLDCUP!BD68</f>
        <v>DR Congo</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Scotland</v>
      </c>
      <c r="D154" s="9" t="str">
        <f ca="1">+WORLDCUP!BD62</f>
        <v>Ivory Coast</v>
      </c>
      <c r="E154" s="9" t="str">
        <f ca="1">+WORLDCUP!BD59</f>
        <v>Bosnia and Herzegovina</v>
      </c>
      <c r="F154" s="9" t="str">
        <f ca="1">+WORLDCUP!BD61</f>
        <v>United States</v>
      </c>
      <c r="G154" s="9" t="str">
        <f ca="1">+WORLDCUP!BD65</f>
        <v>Saudi Arabia</v>
      </c>
      <c r="H154" s="9" t="str">
        <f ca="1">+WORLDCUP!BD63</f>
        <v>Sweden</v>
      </c>
      <c r="I154" s="9" t="str">
        <f ca="1">+WORLDCUP!BD69</f>
        <v>Panama</v>
      </c>
      <c r="J154" s="9" t="str">
        <f ca="1">+WORLDCUP!BD66</f>
        <v>Norway</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Scotland</v>
      </c>
      <c r="D155" s="9" t="str">
        <f ca="1">+WORLDCUP!BD62</f>
        <v>Ivory Coast</v>
      </c>
      <c r="E155" s="9" t="str">
        <f ca="1">+WORLDCUP!BD59</f>
        <v>Bosnia and Herzegovina</v>
      </c>
      <c r="F155" s="9" t="str">
        <f ca="1">+WORLDCUP!BD61</f>
        <v>United States</v>
      </c>
      <c r="G155" s="9" t="str">
        <f ca="1">+WORLDCUP!BD65</f>
        <v>Saudi Arabia</v>
      </c>
      <c r="H155" s="9" t="str">
        <f ca="1">+WORLDCUP!BD63</f>
        <v>Sweden</v>
      </c>
      <c r="I155" s="9" t="str">
        <f ca="1">+WORLDCUP!BD66</f>
        <v>Norway</v>
      </c>
      <c r="J155" s="9" t="str">
        <f ca="1">+WORLDCUP!BD68</f>
        <v>DR Congo</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Scotland</v>
      </c>
      <c r="D156" s="9" t="str">
        <f ca="1">+WORLDCUP!BD67</f>
        <v>Algeria</v>
      </c>
      <c r="E156" s="9" t="str">
        <f ca="1">+WORLDCUP!BD59</f>
        <v>Bosnia and Herzegovina</v>
      </c>
      <c r="F156" s="9" t="str">
        <f ca="1">+WORLDCUP!BD61</f>
        <v>United States</v>
      </c>
      <c r="G156" s="9" t="str">
        <f ca="1">+WORLDCUP!BD65</f>
        <v>Saudi Arabia</v>
      </c>
      <c r="H156" s="9" t="str">
        <f ca="1">+WORLDCUP!BD63</f>
        <v>Sweden</v>
      </c>
      <c r="I156" s="9" t="str">
        <f ca="1">+WORLDCUP!BD62</f>
        <v>Ivory Coast</v>
      </c>
      <c r="J156" s="9" t="str">
        <f ca="1">+WORLDCUP!BD66</f>
        <v>Norway</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Scotland</v>
      </c>
      <c r="D157" s="9" t="str">
        <f ca="1">+WORLDCUP!BD64</f>
        <v>Egypt</v>
      </c>
      <c r="E157" s="9" t="str">
        <f ca="1">+WORLDCUP!BD59</f>
        <v>Bosnia and Herzegovina</v>
      </c>
      <c r="F157" s="9" t="str">
        <f ca="1">+WORLDCUP!BD61</f>
        <v>United States</v>
      </c>
      <c r="G157" s="9" t="str">
        <f ca="1">+WORLDCUP!BD62</f>
        <v>Ivory Coast</v>
      </c>
      <c r="H157" s="9" t="str">
        <f ca="1">+WORLDCUP!BD63</f>
        <v>Sweden</v>
      </c>
      <c r="I157" s="9" t="str">
        <f ca="1">+WORLDCUP!BD69</f>
        <v>Panama</v>
      </c>
      <c r="J157" s="9" t="str">
        <f ca="1">+WORLDCUP!BD68</f>
        <v>DR Congo</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Scotland</v>
      </c>
      <c r="D158" s="9" t="str">
        <f ca="1">+WORLDCUP!BD64</f>
        <v>Egypt</v>
      </c>
      <c r="E158" s="9" t="str">
        <f ca="1">+WORLDCUP!BD59</f>
        <v>Bosnia and Herzegovina</v>
      </c>
      <c r="F158" s="9" t="str">
        <f ca="1">+WORLDCUP!BD61</f>
        <v>United States</v>
      </c>
      <c r="G158" s="9" t="str">
        <f ca="1">+WORLDCUP!BD67</f>
        <v>Algeria</v>
      </c>
      <c r="H158" s="9" t="str">
        <f ca="1">+WORLDCUP!BD63</f>
        <v>Sweden</v>
      </c>
      <c r="I158" s="9" t="str">
        <f ca="1">+WORLDCUP!BD69</f>
        <v>Panama</v>
      </c>
      <c r="J158" s="9" t="str">
        <f ca="1">+WORLDCUP!BD62</f>
        <v>Ivory Coast</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Scotland</v>
      </c>
      <c r="D159" s="9" t="str">
        <f ca="1">+WORLDCUP!BD64</f>
        <v>Egypt</v>
      </c>
      <c r="E159" s="9" t="str">
        <f ca="1">+WORLDCUP!BD59</f>
        <v>Bosnia and Herzegovina</v>
      </c>
      <c r="F159" s="9" t="str">
        <f ca="1">+WORLDCUP!BD61</f>
        <v>United States</v>
      </c>
      <c r="G159" s="9" t="str">
        <f ca="1">+WORLDCUP!BD67</f>
        <v>Algeria</v>
      </c>
      <c r="H159" s="9" t="str">
        <f ca="1">+WORLDCUP!BD63</f>
        <v>Sweden</v>
      </c>
      <c r="I159" s="9" t="str">
        <f ca="1">+WORLDCUP!BD62</f>
        <v>Ivory Coast</v>
      </c>
      <c r="J159" s="9" t="str">
        <f ca="1">+WORLDCUP!BD68</f>
        <v>DR Congo</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Scotland</v>
      </c>
      <c r="D160" s="9" t="str">
        <f ca="1">+WORLDCUP!BD64</f>
        <v>Egypt</v>
      </c>
      <c r="E160" s="9" t="str">
        <f ca="1">+WORLDCUP!BD59</f>
        <v>Bosnia and Herzegovina</v>
      </c>
      <c r="F160" s="9" t="str">
        <f ca="1">+WORLDCUP!BD61</f>
        <v>United States</v>
      </c>
      <c r="G160" s="9" t="str">
        <f ca="1">+WORLDCUP!BD62</f>
        <v>Ivory Coast</v>
      </c>
      <c r="H160" s="9" t="str">
        <f ca="1">+WORLDCUP!BD63</f>
        <v>Sweden</v>
      </c>
      <c r="I160" s="9" t="str">
        <f ca="1">+WORLDCUP!BD69</f>
        <v>Panama</v>
      </c>
      <c r="J160" s="9" t="str">
        <f ca="1">+WORLDCUP!BD66</f>
        <v>Norway</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Scotland</v>
      </c>
      <c r="D161" s="9" t="str">
        <f ca="1">+WORLDCUP!BD64</f>
        <v>Egypt</v>
      </c>
      <c r="E161" s="9" t="str">
        <f ca="1">+WORLDCUP!BD59</f>
        <v>Bosnia and Herzegovina</v>
      </c>
      <c r="F161" s="9" t="str">
        <f ca="1">+WORLDCUP!BD61</f>
        <v>United States</v>
      </c>
      <c r="G161" s="9" t="str">
        <f ca="1">+WORLDCUP!BD62</f>
        <v>Ivory Coast</v>
      </c>
      <c r="H161" s="9" t="str">
        <f ca="1">+WORLDCUP!BD63</f>
        <v>Sweden</v>
      </c>
      <c r="I161" s="9" t="str">
        <f ca="1">+WORLDCUP!BD66</f>
        <v>Norway</v>
      </c>
      <c r="J161" s="9" t="str">
        <f ca="1">+WORLDCUP!BD68</f>
        <v>DR Congo</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Scotland</v>
      </c>
      <c r="D162" s="9" t="str">
        <f ca="1">+WORLDCUP!BD64</f>
        <v>Egypt</v>
      </c>
      <c r="E162" s="9" t="str">
        <f ca="1">+WORLDCUP!BD59</f>
        <v>Bosnia and Herzegovina</v>
      </c>
      <c r="F162" s="9" t="str">
        <f ca="1">+WORLDCUP!BD61</f>
        <v>United States</v>
      </c>
      <c r="G162" s="9" t="str">
        <f ca="1">+WORLDCUP!BD67</f>
        <v>Algeria</v>
      </c>
      <c r="H162" s="9" t="str">
        <f ca="1">+WORLDCUP!BD63</f>
        <v>Sweden</v>
      </c>
      <c r="I162" s="9" t="str">
        <f ca="1">+WORLDCUP!BD62</f>
        <v>Ivory Coast</v>
      </c>
      <c r="J162" s="9" t="str">
        <f ca="1">+WORLDCUP!BD66</f>
        <v>Norway</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Scotland</v>
      </c>
      <c r="D163" s="9" t="str">
        <f ca="1">+WORLDCUP!BD64</f>
        <v>Egypt</v>
      </c>
      <c r="E163" s="9" t="str">
        <f ca="1">+WORLDCUP!BD59</f>
        <v>Bosnia and Herzegovina</v>
      </c>
      <c r="F163" s="9" t="str">
        <f ca="1">+WORLDCUP!BD61</f>
        <v>United States</v>
      </c>
      <c r="G163" s="9" t="str">
        <f ca="1">+WORLDCUP!BD65</f>
        <v>Saudi Arabia</v>
      </c>
      <c r="H163" s="9" t="str">
        <f ca="1">+WORLDCUP!BD63</f>
        <v>Sweden</v>
      </c>
      <c r="I163" s="9" t="str">
        <f ca="1">+WORLDCUP!BD69</f>
        <v>Panama</v>
      </c>
      <c r="J163" s="9" t="str">
        <f ca="1">+WORLDCUP!BD62</f>
        <v>Ivory Coast</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Scotland</v>
      </c>
      <c r="D164" s="9" t="str">
        <f ca="1">+WORLDCUP!BD64</f>
        <v>Egypt</v>
      </c>
      <c r="E164" s="9" t="str">
        <f ca="1">+WORLDCUP!BD59</f>
        <v>Bosnia and Herzegovina</v>
      </c>
      <c r="F164" s="9" t="str">
        <f ca="1">+WORLDCUP!BD61</f>
        <v>United States</v>
      </c>
      <c r="G164" s="9" t="str">
        <f ca="1">+WORLDCUP!BD65</f>
        <v>Saudi Arabia</v>
      </c>
      <c r="H164" s="9" t="str">
        <f ca="1">+WORLDCUP!BD63</f>
        <v>Sweden</v>
      </c>
      <c r="I164" s="9" t="str">
        <f ca="1">+WORLDCUP!BD62</f>
        <v>Ivory Coast</v>
      </c>
      <c r="J164" s="9" t="str">
        <f ca="1">+WORLDCUP!BD68</f>
        <v>DR Congo</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Saudi Arabia</v>
      </c>
      <c r="D165" s="9" t="str">
        <f ca="1">+WORLDCUP!BD64</f>
        <v>Egypt</v>
      </c>
      <c r="E165" s="9" t="str">
        <f ca="1">+WORLDCUP!BD59</f>
        <v>Bosnia and Herzegovina</v>
      </c>
      <c r="F165" s="9" t="str">
        <f ca="1">+WORLDCUP!BD60</f>
        <v>Scotland</v>
      </c>
      <c r="G165" s="9" t="str">
        <f ca="1">+WORLDCUP!BD67</f>
        <v>Algeria</v>
      </c>
      <c r="H165" s="9" t="str">
        <f ca="1">+WORLDCUP!BD63</f>
        <v>Sweden</v>
      </c>
      <c r="I165" s="9" t="str">
        <f ca="1">+WORLDCUP!BD61</f>
        <v>United States</v>
      </c>
      <c r="J165" s="9" t="str">
        <f ca="1">+WORLDCUP!BD62</f>
        <v>Ivory Coast</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Scotland</v>
      </c>
      <c r="D166" s="9" t="str">
        <f ca="1">+WORLDCUP!BD64</f>
        <v>Egypt</v>
      </c>
      <c r="E166" s="9" t="str">
        <f ca="1">+WORLDCUP!BD59</f>
        <v>Bosnia and Herzegovina</v>
      </c>
      <c r="F166" s="9" t="str">
        <f ca="1">+WORLDCUP!BD61</f>
        <v>United States</v>
      </c>
      <c r="G166" s="9" t="str">
        <f ca="1">+WORLDCUP!BD65</f>
        <v>Saudi Arabia</v>
      </c>
      <c r="H166" s="9" t="str">
        <f ca="1">+WORLDCUP!BD63</f>
        <v>Sweden</v>
      </c>
      <c r="I166" s="9" t="str">
        <f ca="1">+WORLDCUP!BD62</f>
        <v>Ivory Coast</v>
      </c>
      <c r="J166" s="9" t="str">
        <f ca="1">+WORLDCUP!BD66</f>
        <v>Norway</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Saudi Arabia</v>
      </c>
      <c r="D167" s="9" t="str">
        <f ca="1">+WORLDCUP!BD67</f>
        <v>Algeria</v>
      </c>
      <c r="E167" s="9" t="str">
        <f ca="1">+WORLDCUP!BD66</f>
        <v>Norway</v>
      </c>
      <c r="F167" s="9" t="str">
        <f ca="1">+WORLDCUP!BD63</f>
        <v>Sweden</v>
      </c>
      <c r="G167" s="9" t="str">
        <f ca="1">+WORLDCUP!BD58</f>
        <v>South Korea</v>
      </c>
      <c r="H167" s="9" t="str">
        <f ca="1">+WORLDCUP!BD64</f>
        <v>Egypt</v>
      </c>
      <c r="I167" s="9" t="str">
        <f ca="1">+WORLDCUP!BD69</f>
        <v>Panama</v>
      </c>
      <c r="J167" s="9" t="str">
        <f ca="1">+WORLDCUP!BD68</f>
        <v>DR Congo</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Ivory Coast</v>
      </c>
      <c r="D168" s="9" t="str">
        <f ca="1">+WORLDCUP!BD67</f>
        <v>Algeria</v>
      </c>
      <c r="E168" s="9" t="str">
        <f ca="1">+WORLDCUP!BD66</f>
        <v>Norway</v>
      </c>
      <c r="F168" s="9" t="str">
        <f ca="1">+WORLDCUP!BD58</f>
        <v>South Korea</v>
      </c>
      <c r="G168" s="9" t="str">
        <f ca="1">+WORLDCUP!BD65</f>
        <v>Saudi Arabia</v>
      </c>
      <c r="H168" s="9" t="str">
        <f ca="1">+WORLDCUP!BD64</f>
        <v>Egypt</v>
      </c>
      <c r="I168" s="9" t="str">
        <f ca="1">+WORLDCUP!BD69</f>
        <v>Panama</v>
      </c>
      <c r="J168" s="9" t="str">
        <f ca="1">+WORLDCUP!BD68</f>
        <v>DR Congo</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Ivory Coast</v>
      </c>
      <c r="D169" s="9" t="str">
        <f ca="1">+WORLDCUP!BD67</f>
        <v>Algeria</v>
      </c>
      <c r="E169" s="9" t="str">
        <f ca="1">+WORLDCUP!BD66</f>
        <v>Norway</v>
      </c>
      <c r="F169" s="9" t="str">
        <f ca="1">+WORLDCUP!BD63</f>
        <v>Sweden</v>
      </c>
      <c r="G169" s="9" t="str">
        <f ca="1">+WORLDCUP!BD58</f>
        <v>South Korea</v>
      </c>
      <c r="H169" s="9" t="str">
        <f ca="1">+WORLDCUP!BD65</f>
        <v>Saudi Arabia</v>
      </c>
      <c r="I169" s="9" t="str">
        <f ca="1">+WORLDCUP!BD69</f>
        <v>Panama</v>
      </c>
      <c r="J169" s="9" t="str">
        <f ca="1">+WORLDCUP!BD68</f>
        <v>DR Congo</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Ivory Coast</v>
      </c>
      <c r="D170" s="9" t="str">
        <f ca="1">+WORLDCUP!BD67</f>
        <v>Algeria</v>
      </c>
      <c r="E170" s="9" t="str">
        <f ca="1">+WORLDCUP!BD66</f>
        <v>Norway</v>
      </c>
      <c r="F170" s="9" t="str">
        <f ca="1">+WORLDCUP!BD63</f>
        <v>Sweden</v>
      </c>
      <c r="G170" s="9" t="str">
        <f ca="1">+WORLDCUP!BD58</f>
        <v>South Korea</v>
      </c>
      <c r="H170" s="9" t="str">
        <f ca="1">+WORLDCUP!BD64</f>
        <v>Egypt</v>
      </c>
      <c r="I170" s="9" t="str">
        <f ca="1">+WORLDCUP!BD69</f>
        <v>Panama</v>
      </c>
      <c r="J170" s="9" t="str">
        <f ca="1">+WORLDCUP!BD68</f>
        <v>DR Congo</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Ivory Coast</v>
      </c>
      <c r="D171" s="9" t="str">
        <f ca="1">+WORLDCUP!BD64</f>
        <v>Egypt</v>
      </c>
      <c r="E171" s="9" t="str">
        <f ca="1">+WORLDCUP!BD67</f>
        <v>Algeria</v>
      </c>
      <c r="F171" s="9" t="str">
        <f ca="1">+WORLDCUP!BD63</f>
        <v>Sweden</v>
      </c>
      <c r="G171" s="9" t="str">
        <f ca="1">+WORLDCUP!BD58</f>
        <v>South Korea</v>
      </c>
      <c r="H171" s="9" t="str">
        <f ca="1">+WORLDCUP!BD65</f>
        <v>Saudi Arabia</v>
      </c>
      <c r="I171" s="9" t="str">
        <f ca="1">+WORLDCUP!BD69</f>
        <v>Panama</v>
      </c>
      <c r="J171" s="9" t="str">
        <f ca="1">+WORLDCUP!BD68</f>
        <v>DR Congo</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Ivory Coast</v>
      </c>
      <c r="D172" s="9" t="str">
        <f ca="1">+WORLDCUP!BD64</f>
        <v>Egypt</v>
      </c>
      <c r="E172" s="9" t="str">
        <f ca="1">+WORLDCUP!BD66</f>
        <v>Norway</v>
      </c>
      <c r="F172" s="9" t="str">
        <f ca="1">+WORLDCUP!BD63</f>
        <v>Sweden</v>
      </c>
      <c r="G172" s="9" t="str">
        <f ca="1">+WORLDCUP!BD58</f>
        <v>South Korea</v>
      </c>
      <c r="H172" s="9" t="str">
        <f ca="1">+WORLDCUP!BD65</f>
        <v>Saudi Arabia</v>
      </c>
      <c r="I172" s="9" t="str">
        <f ca="1">+WORLDCUP!BD69</f>
        <v>Panama</v>
      </c>
      <c r="J172" s="9" t="str">
        <f ca="1">+WORLDCUP!BD68</f>
        <v>DR Congo</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Ivory Coast</v>
      </c>
      <c r="D173" s="9" t="str">
        <f ca="1">+WORLDCUP!BD64</f>
        <v>Egypt</v>
      </c>
      <c r="E173" s="9" t="str">
        <f ca="1">+WORLDCUP!BD67</f>
        <v>Algeria</v>
      </c>
      <c r="F173" s="9" t="str">
        <f ca="1">+WORLDCUP!BD63</f>
        <v>Sweden</v>
      </c>
      <c r="G173" s="9" t="str">
        <f ca="1">+WORLDCUP!BD58</f>
        <v>South Korea</v>
      </c>
      <c r="H173" s="9" t="str">
        <f ca="1">+WORLDCUP!BD65</f>
        <v>Saudi Arabia</v>
      </c>
      <c r="I173" s="9" t="str">
        <f ca="1">+WORLDCUP!BD69</f>
        <v>Panama</v>
      </c>
      <c r="J173" s="9" t="str">
        <f ca="1">+WORLDCUP!BD66</f>
        <v>Norway</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Ivory Coast</v>
      </c>
      <c r="D174" s="9" t="str">
        <f ca="1">+WORLDCUP!BD64</f>
        <v>Egypt</v>
      </c>
      <c r="E174" s="9" t="str">
        <f ca="1">+WORLDCUP!BD67</f>
        <v>Algeria</v>
      </c>
      <c r="F174" s="9" t="str">
        <f ca="1">+WORLDCUP!BD63</f>
        <v>Sweden</v>
      </c>
      <c r="G174" s="9" t="str">
        <f ca="1">+WORLDCUP!BD58</f>
        <v>South Korea</v>
      </c>
      <c r="H174" s="9" t="str">
        <f ca="1">+WORLDCUP!BD65</f>
        <v>Saudi Arabia</v>
      </c>
      <c r="I174" s="9" t="str">
        <f ca="1">+WORLDCUP!BD66</f>
        <v>Norway</v>
      </c>
      <c r="J174" s="9" t="str">
        <f ca="1">+WORLDCUP!BD68</f>
        <v>DR Congo</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Saudi Arabia</v>
      </c>
      <c r="D175" s="9" t="str">
        <f ca="1">+WORLDCUP!BD67</f>
        <v>Algeria</v>
      </c>
      <c r="E175" s="9" t="str">
        <f ca="1">+WORLDCUP!BD66</f>
        <v>Norway</v>
      </c>
      <c r="F175" s="9" t="str">
        <f ca="1">+WORLDCUP!BD61</f>
        <v>United States</v>
      </c>
      <c r="G175" s="9" t="str">
        <f ca="1">+WORLDCUP!BD58</f>
        <v>South Korea</v>
      </c>
      <c r="H175" s="9" t="str">
        <f ca="1">+WORLDCUP!BD64</f>
        <v>Egypt</v>
      </c>
      <c r="I175" s="9" t="str">
        <f ca="1">+WORLDCUP!BD69</f>
        <v>Panama</v>
      </c>
      <c r="J175" s="9" t="str">
        <f ca="1">+WORLDCUP!BD68</f>
        <v>DR Congo</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Saudi Arabia</v>
      </c>
      <c r="D176" s="9" t="str">
        <f ca="1">+WORLDCUP!BD67</f>
        <v>Algeria</v>
      </c>
      <c r="E176" s="9" t="str">
        <f ca="1">+WORLDCUP!BD66</f>
        <v>Norway</v>
      </c>
      <c r="F176" s="9" t="str">
        <f ca="1">+WORLDCUP!BD61</f>
        <v>United States</v>
      </c>
      <c r="G176" s="9" t="str">
        <f ca="1">+WORLDCUP!BD58</f>
        <v>South Korea</v>
      </c>
      <c r="H176" s="9" t="str">
        <f ca="1">+WORLDCUP!BD63</f>
        <v>Sweden</v>
      </c>
      <c r="I176" s="9" t="str">
        <f ca="1">+WORLDCUP!BD69</f>
        <v>Panama</v>
      </c>
      <c r="J176" s="9" t="str">
        <f ca="1">+WORLDCUP!BD68</f>
        <v>DR Congo</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Norway</v>
      </c>
      <c r="D177" s="9" t="str">
        <f ca="1">+WORLDCUP!BD64</f>
        <v>Egypt</v>
      </c>
      <c r="E177" s="9" t="str">
        <f ca="1">+WORLDCUP!BD67</f>
        <v>Algeria</v>
      </c>
      <c r="F177" s="9" t="str">
        <f ca="1">+WORLDCUP!BD61</f>
        <v>United States</v>
      </c>
      <c r="G177" s="9" t="str">
        <f ca="1">+WORLDCUP!BD58</f>
        <v>South Korea</v>
      </c>
      <c r="H177" s="9" t="str">
        <f ca="1">+WORLDCUP!BD63</f>
        <v>Sweden</v>
      </c>
      <c r="I177" s="9" t="str">
        <f ca="1">+WORLDCUP!BD69</f>
        <v>Panama</v>
      </c>
      <c r="J177" s="9" t="str">
        <f ca="1">+WORLDCUP!BD68</f>
        <v>DR Congo</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Saudi Arabia</v>
      </c>
      <c r="D178" s="9" t="str">
        <f ca="1">+WORLDCUP!BD64</f>
        <v>Egypt</v>
      </c>
      <c r="E178" s="9" t="str">
        <f ca="1">+WORLDCUP!BD67</f>
        <v>Algeria</v>
      </c>
      <c r="F178" s="9" t="str">
        <f ca="1">+WORLDCUP!BD61</f>
        <v>United States</v>
      </c>
      <c r="G178" s="9" t="str">
        <f ca="1">+WORLDCUP!BD58</f>
        <v>South Korea</v>
      </c>
      <c r="H178" s="9" t="str">
        <f ca="1">+WORLDCUP!BD63</f>
        <v>Sweden</v>
      </c>
      <c r="I178" s="9" t="str">
        <f ca="1">+WORLDCUP!BD69</f>
        <v>Panama</v>
      </c>
      <c r="J178" s="9" t="str">
        <f ca="1">+WORLDCUP!BD68</f>
        <v>DR Congo</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Saudi Arabia</v>
      </c>
      <c r="D179" s="9" t="str">
        <f ca="1">+WORLDCUP!BD64</f>
        <v>Egypt</v>
      </c>
      <c r="E179" s="9" t="str">
        <f ca="1">+WORLDCUP!BD66</f>
        <v>Norway</v>
      </c>
      <c r="F179" s="9" t="str">
        <f ca="1">+WORLDCUP!BD61</f>
        <v>United States</v>
      </c>
      <c r="G179" s="9" t="str">
        <f ca="1">+WORLDCUP!BD58</f>
        <v>South Korea</v>
      </c>
      <c r="H179" s="9" t="str">
        <f ca="1">+WORLDCUP!BD63</f>
        <v>Sweden</v>
      </c>
      <c r="I179" s="9" t="str">
        <f ca="1">+WORLDCUP!BD69</f>
        <v>Panama</v>
      </c>
      <c r="J179" s="9" t="str">
        <f ca="1">+WORLDCUP!BD68</f>
        <v>DR Congo</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Saudi Arabia</v>
      </c>
      <c r="D180" s="9" t="str">
        <f ca="1">+WORLDCUP!BD64</f>
        <v>Egypt</v>
      </c>
      <c r="E180" s="9" t="str">
        <f ca="1">+WORLDCUP!BD67</f>
        <v>Algeria</v>
      </c>
      <c r="F180" s="9" t="str">
        <f ca="1">+WORLDCUP!BD61</f>
        <v>United States</v>
      </c>
      <c r="G180" s="9" t="str">
        <f ca="1">+WORLDCUP!BD58</f>
        <v>South Korea</v>
      </c>
      <c r="H180" s="9" t="str">
        <f ca="1">+WORLDCUP!BD63</f>
        <v>Sweden</v>
      </c>
      <c r="I180" s="9" t="str">
        <f ca="1">+WORLDCUP!BD69</f>
        <v>Panama</v>
      </c>
      <c r="J180" s="9" t="str">
        <f ca="1">+WORLDCUP!BD66</f>
        <v>Norway</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Saudi Arabia</v>
      </c>
      <c r="D181" s="9" t="str">
        <f ca="1">+WORLDCUP!BD64</f>
        <v>Egypt</v>
      </c>
      <c r="E181" s="9" t="str">
        <f ca="1">+WORLDCUP!BD67</f>
        <v>Algeria</v>
      </c>
      <c r="F181" s="9" t="str">
        <f ca="1">+WORLDCUP!BD61</f>
        <v>United States</v>
      </c>
      <c r="G181" s="9" t="str">
        <f ca="1">+WORLDCUP!BD58</f>
        <v>South Korea</v>
      </c>
      <c r="H181" s="9" t="str">
        <f ca="1">+WORLDCUP!BD63</f>
        <v>Sweden</v>
      </c>
      <c r="I181" s="9" t="str">
        <f ca="1">+WORLDCUP!BD66</f>
        <v>Norway</v>
      </c>
      <c r="J181" s="9" t="str">
        <f ca="1">+WORLDCUP!BD68</f>
        <v>DR Congo</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Ivory Coast</v>
      </c>
      <c r="D182" s="9" t="str">
        <f ca="1">+WORLDCUP!BD67</f>
        <v>Algeria</v>
      </c>
      <c r="E182" s="9" t="str">
        <f ca="1">+WORLDCUP!BD66</f>
        <v>Norway</v>
      </c>
      <c r="F182" s="9" t="str">
        <f ca="1">+WORLDCUP!BD61</f>
        <v>United States</v>
      </c>
      <c r="G182" s="9" t="str">
        <f ca="1">+WORLDCUP!BD58</f>
        <v>South Korea</v>
      </c>
      <c r="H182" s="9" t="str">
        <f ca="1">+WORLDCUP!BD65</f>
        <v>Saudi Arabia</v>
      </c>
      <c r="I182" s="9" t="str">
        <f ca="1">+WORLDCUP!BD69</f>
        <v>Panama</v>
      </c>
      <c r="J182" s="9" t="str">
        <f ca="1">+WORLDCUP!BD68</f>
        <v>DR Congo</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Ivory Coast</v>
      </c>
      <c r="D183" s="9" t="str">
        <f ca="1">+WORLDCUP!BD67</f>
        <v>Algeria</v>
      </c>
      <c r="E183" s="9" t="str">
        <f ca="1">+WORLDCUP!BD66</f>
        <v>Norway</v>
      </c>
      <c r="F183" s="9" t="str">
        <f ca="1">+WORLDCUP!BD61</f>
        <v>United States</v>
      </c>
      <c r="G183" s="9" t="str">
        <f ca="1">+WORLDCUP!BD58</f>
        <v>South Korea</v>
      </c>
      <c r="H183" s="9" t="str">
        <f ca="1">+WORLDCUP!BD64</f>
        <v>Egypt</v>
      </c>
      <c r="I183" s="9" t="str">
        <f ca="1">+WORLDCUP!BD69</f>
        <v>Panama</v>
      </c>
      <c r="J183" s="9" t="str">
        <f ca="1">+WORLDCUP!BD68</f>
        <v>DR Congo</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Ivory Coast</v>
      </c>
      <c r="D184" s="9" t="str">
        <f ca="1">+WORLDCUP!BD64</f>
        <v>Egypt</v>
      </c>
      <c r="E184" s="9" t="str">
        <f ca="1">+WORLDCUP!BD67</f>
        <v>Algeria</v>
      </c>
      <c r="F184" s="9" t="str">
        <f ca="1">+WORLDCUP!BD61</f>
        <v>United States</v>
      </c>
      <c r="G184" s="9" t="str">
        <f ca="1">+WORLDCUP!BD58</f>
        <v>South Korea</v>
      </c>
      <c r="H184" s="9" t="str">
        <f ca="1">+WORLDCUP!BD65</f>
        <v>Saudi Arabia</v>
      </c>
      <c r="I184" s="9" t="str">
        <f ca="1">+WORLDCUP!BD69</f>
        <v>Panama</v>
      </c>
      <c r="J184" s="9" t="str">
        <f ca="1">+WORLDCUP!BD68</f>
        <v>DR Congo</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Ivory Coast</v>
      </c>
      <c r="D185" s="9" t="str">
        <f ca="1">+WORLDCUP!BD64</f>
        <v>Egypt</v>
      </c>
      <c r="E185" s="9" t="str">
        <f ca="1">+WORLDCUP!BD66</f>
        <v>Norway</v>
      </c>
      <c r="F185" s="9" t="str">
        <f ca="1">+WORLDCUP!BD61</f>
        <v>United States</v>
      </c>
      <c r="G185" s="9" t="str">
        <f ca="1">+WORLDCUP!BD58</f>
        <v>South Korea</v>
      </c>
      <c r="H185" s="9" t="str">
        <f ca="1">+WORLDCUP!BD65</f>
        <v>Saudi Arabia</v>
      </c>
      <c r="I185" s="9" t="str">
        <f ca="1">+WORLDCUP!BD69</f>
        <v>Panama</v>
      </c>
      <c r="J185" s="9" t="str">
        <f ca="1">+WORLDCUP!BD68</f>
        <v>DR Congo</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Ivory Coast</v>
      </c>
      <c r="D186" s="9" t="str">
        <f ca="1">+WORLDCUP!BD64</f>
        <v>Egypt</v>
      </c>
      <c r="E186" s="9" t="str">
        <f ca="1">+WORLDCUP!BD67</f>
        <v>Algeria</v>
      </c>
      <c r="F186" s="9" t="str">
        <f ca="1">+WORLDCUP!BD61</f>
        <v>United States</v>
      </c>
      <c r="G186" s="9" t="str">
        <f ca="1">+WORLDCUP!BD58</f>
        <v>South Korea</v>
      </c>
      <c r="H186" s="9" t="str">
        <f ca="1">+WORLDCUP!BD65</f>
        <v>Saudi Arabia</v>
      </c>
      <c r="I186" s="9" t="str">
        <f ca="1">+WORLDCUP!BD69</f>
        <v>Panama</v>
      </c>
      <c r="J186" s="9" t="str">
        <f ca="1">+WORLDCUP!BD66</f>
        <v>Norway</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Ivory Coast</v>
      </c>
      <c r="D187" s="9" t="str">
        <f ca="1">+WORLDCUP!BD64</f>
        <v>Egypt</v>
      </c>
      <c r="E187" s="9" t="str">
        <f ca="1">+WORLDCUP!BD67</f>
        <v>Algeria</v>
      </c>
      <c r="F187" s="9" t="str">
        <f ca="1">+WORLDCUP!BD61</f>
        <v>United States</v>
      </c>
      <c r="G187" s="9" t="str">
        <f ca="1">+WORLDCUP!BD58</f>
        <v>South Korea</v>
      </c>
      <c r="H187" s="9" t="str">
        <f ca="1">+WORLDCUP!BD65</f>
        <v>Saudi Arabia</v>
      </c>
      <c r="I187" s="9" t="str">
        <f ca="1">+WORLDCUP!BD66</f>
        <v>Norway</v>
      </c>
      <c r="J187" s="9" t="str">
        <f ca="1">+WORLDCUP!BD68</f>
        <v>DR Congo</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Ivory Coast</v>
      </c>
      <c r="D188" s="9" t="str">
        <f ca="1">+WORLDCUP!BD67</f>
        <v>Algeria</v>
      </c>
      <c r="E188" s="9" t="str">
        <f ca="1">+WORLDCUP!BD66</f>
        <v>Norway</v>
      </c>
      <c r="F188" s="9" t="str">
        <f ca="1">+WORLDCUP!BD61</f>
        <v>United States</v>
      </c>
      <c r="G188" s="9" t="str">
        <f ca="1">+WORLDCUP!BD58</f>
        <v>South Korea</v>
      </c>
      <c r="H188" s="9" t="str">
        <f ca="1">+WORLDCUP!BD63</f>
        <v>Sweden</v>
      </c>
      <c r="I188" s="9" t="str">
        <f ca="1">+WORLDCUP!BD69</f>
        <v>Panama</v>
      </c>
      <c r="J188" s="9" t="str">
        <f ca="1">+WORLDCUP!BD68</f>
        <v>DR Congo</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Saudi Arabia</v>
      </c>
      <c r="D189" s="9" t="str">
        <f ca="1">+WORLDCUP!BD67</f>
        <v>Algeria</v>
      </c>
      <c r="E189" s="9" t="str">
        <f ca="1">+WORLDCUP!BD62</f>
        <v>Ivory Coast</v>
      </c>
      <c r="F189" s="9" t="str">
        <f ca="1">+WORLDCUP!BD61</f>
        <v>United States</v>
      </c>
      <c r="G189" s="9" t="str">
        <f ca="1">+WORLDCUP!BD58</f>
        <v>South Korea</v>
      </c>
      <c r="H189" s="9" t="str">
        <f ca="1">+WORLDCUP!BD63</f>
        <v>Sweden</v>
      </c>
      <c r="I189" s="9" t="str">
        <f ca="1">+WORLDCUP!BD69</f>
        <v>Panama</v>
      </c>
      <c r="J189" s="9" t="str">
        <f ca="1">+WORLDCUP!BD68</f>
        <v>DR Congo</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Saudi Arabia</v>
      </c>
      <c r="D190" s="9" t="str">
        <f ca="1">+WORLDCUP!BD62</f>
        <v>Ivory Coast</v>
      </c>
      <c r="E190" s="9" t="str">
        <f ca="1">+WORLDCUP!BD66</f>
        <v>Norway</v>
      </c>
      <c r="F190" s="9" t="str">
        <f ca="1">+WORLDCUP!BD61</f>
        <v>United States</v>
      </c>
      <c r="G190" s="9" t="str">
        <f ca="1">+WORLDCUP!BD58</f>
        <v>South Korea</v>
      </c>
      <c r="H190" s="9" t="str">
        <f ca="1">+WORLDCUP!BD63</f>
        <v>Sweden</v>
      </c>
      <c r="I190" s="9" t="str">
        <f ca="1">+WORLDCUP!BD69</f>
        <v>Panama</v>
      </c>
      <c r="J190" s="9" t="str">
        <f ca="1">+WORLDCUP!BD68</f>
        <v>DR Congo</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Saudi Arabia</v>
      </c>
      <c r="D191" s="9" t="str">
        <f ca="1">+WORLDCUP!BD67</f>
        <v>Algeria</v>
      </c>
      <c r="E191" s="9" t="str">
        <f ca="1">+WORLDCUP!BD62</f>
        <v>Ivory Coast</v>
      </c>
      <c r="F191" s="9" t="str">
        <f ca="1">+WORLDCUP!BD61</f>
        <v>United States</v>
      </c>
      <c r="G191" s="9" t="str">
        <f ca="1">+WORLDCUP!BD58</f>
        <v>South Korea</v>
      </c>
      <c r="H191" s="9" t="str">
        <f ca="1">+WORLDCUP!BD63</f>
        <v>Sweden</v>
      </c>
      <c r="I191" s="9" t="str">
        <f ca="1">+WORLDCUP!BD69</f>
        <v>Panama</v>
      </c>
      <c r="J191" s="9" t="str">
        <f ca="1">+WORLDCUP!BD66</f>
        <v>Norway</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Saudi Arabia</v>
      </c>
      <c r="D192" s="9" t="str">
        <f ca="1">+WORLDCUP!BD67</f>
        <v>Algeria</v>
      </c>
      <c r="E192" s="9" t="str">
        <f ca="1">+WORLDCUP!BD62</f>
        <v>Ivory Coast</v>
      </c>
      <c r="F192" s="9" t="str">
        <f ca="1">+WORLDCUP!BD61</f>
        <v>United States</v>
      </c>
      <c r="G192" s="9" t="str">
        <f ca="1">+WORLDCUP!BD58</f>
        <v>South Korea</v>
      </c>
      <c r="H192" s="9" t="str">
        <f ca="1">+WORLDCUP!BD63</f>
        <v>Sweden</v>
      </c>
      <c r="I192" s="9" t="str">
        <f ca="1">+WORLDCUP!BD66</f>
        <v>Norway</v>
      </c>
      <c r="J192" s="9" t="str">
        <f ca="1">+WORLDCUP!BD68</f>
        <v>DR Congo</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Ivory Coast</v>
      </c>
      <c r="D193" s="9" t="str">
        <f ca="1">+WORLDCUP!BD64</f>
        <v>Egypt</v>
      </c>
      <c r="E193" s="9" t="str">
        <f ca="1">+WORLDCUP!BD67</f>
        <v>Algeria</v>
      </c>
      <c r="F193" s="9" t="str">
        <f ca="1">+WORLDCUP!BD61</f>
        <v>United States</v>
      </c>
      <c r="G193" s="9" t="str">
        <f ca="1">+WORLDCUP!BD58</f>
        <v>South Korea</v>
      </c>
      <c r="H193" s="9" t="str">
        <f ca="1">+WORLDCUP!BD63</f>
        <v>Sweden</v>
      </c>
      <c r="I193" s="9" t="str">
        <f ca="1">+WORLDCUP!BD69</f>
        <v>Panama</v>
      </c>
      <c r="J193" s="9" t="str">
        <f ca="1">+WORLDCUP!BD68</f>
        <v>DR Congo</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Ivory Coast</v>
      </c>
      <c r="D194" s="9" t="str">
        <f ca="1">+WORLDCUP!BD64</f>
        <v>Egypt</v>
      </c>
      <c r="E194" s="9" t="str">
        <f ca="1">+WORLDCUP!BD66</f>
        <v>Norway</v>
      </c>
      <c r="F194" s="9" t="str">
        <f ca="1">+WORLDCUP!BD61</f>
        <v>United States</v>
      </c>
      <c r="G194" s="9" t="str">
        <f ca="1">+WORLDCUP!BD58</f>
        <v>South Korea</v>
      </c>
      <c r="H194" s="9" t="str">
        <f ca="1">+WORLDCUP!BD63</f>
        <v>Sweden</v>
      </c>
      <c r="I194" s="9" t="str">
        <f ca="1">+WORLDCUP!BD69</f>
        <v>Panama</v>
      </c>
      <c r="J194" s="9" t="str">
        <f ca="1">+WORLDCUP!BD68</f>
        <v>DR Congo</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Ivory Coast</v>
      </c>
      <c r="D195" s="9" t="str">
        <f ca="1">+WORLDCUP!BD64</f>
        <v>Egypt</v>
      </c>
      <c r="E195" s="9" t="str">
        <f ca="1">+WORLDCUP!BD67</f>
        <v>Algeria</v>
      </c>
      <c r="F195" s="9" t="str">
        <f ca="1">+WORLDCUP!BD61</f>
        <v>United States</v>
      </c>
      <c r="G195" s="9" t="str">
        <f ca="1">+WORLDCUP!BD58</f>
        <v>South Korea</v>
      </c>
      <c r="H195" s="9" t="str">
        <f ca="1">+WORLDCUP!BD63</f>
        <v>Sweden</v>
      </c>
      <c r="I195" s="9" t="str">
        <f ca="1">+WORLDCUP!BD69</f>
        <v>Panama</v>
      </c>
      <c r="J195" s="9" t="str">
        <f ca="1">+WORLDCUP!BD66</f>
        <v>Norway</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Ivory Coast</v>
      </c>
      <c r="D196" s="9" t="str">
        <f ca="1">+WORLDCUP!BD64</f>
        <v>Egypt</v>
      </c>
      <c r="E196" s="9" t="str">
        <f ca="1">+WORLDCUP!BD67</f>
        <v>Algeria</v>
      </c>
      <c r="F196" s="9" t="str">
        <f ca="1">+WORLDCUP!BD61</f>
        <v>United States</v>
      </c>
      <c r="G196" s="9" t="str">
        <f ca="1">+WORLDCUP!BD58</f>
        <v>South Korea</v>
      </c>
      <c r="H196" s="9" t="str">
        <f ca="1">+WORLDCUP!BD63</f>
        <v>Sweden</v>
      </c>
      <c r="I196" s="9" t="str">
        <f ca="1">+WORLDCUP!BD66</f>
        <v>Norway</v>
      </c>
      <c r="J196" s="9" t="str">
        <f ca="1">+WORLDCUP!BD68</f>
        <v>DR Congo</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Saudi Arabia</v>
      </c>
      <c r="D197" s="9" t="str">
        <f ca="1">+WORLDCUP!BD64</f>
        <v>Egypt</v>
      </c>
      <c r="E197" s="9" t="str">
        <f ca="1">+WORLDCUP!BD62</f>
        <v>Ivory Coast</v>
      </c>
      <c r="F197" s="9" t="str">
        <f ca="1">+WORLDCUP!BD61</f>
        <v>United States</v>
      </c>
      <c r="G197" s="9" t="str">
        <f ca="1">+WORLDCUP!BD58</f>
        <v>South Korea</v>
      </c>
      <c r="H197" s="9" t="str">
        <f ca="1">+WORLDCUP!BD63</f>
        <v>Sweden</v>
      </c>
      <c r="I197" s="9" t="str">
        <f ca="1">+WORLDCUP!BD69</f>
        <v>Panama</v>
      </c>
      <c r="J197" s="9" t="str">
        <f ca="1">+WORLDCUP!BD68</f>
        <v>DR Congo</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Saudi Arabia</v>
      </c>
      <c r="D198" s="9" t="str">
        <f ca="1">+WORLDCUP!BD64</f>
        <v>Egypt</v>
      </c>
      <c r="E198" s="9" t="str">
        <f ca="1">+WORLDCUP!BD67</f>
        <v>Algeria</v>
      </c>
      <c r="F198" s="9" t="str">
        <f ca="1">+WORLDCUP!BD61</f>
        <v>United States</v>
      </c>
      <c r="G198" s="9" t="str">
        <f ca="1">+WORLDCUP!BD58</f>
        <v>South Korea</v>
      </c>
      <c r="H198" s="9" t="str">
        <f ca="1">+WORLDCUP!BD63</f>
        <v>Sweden</v>
      </c>
      <c r="I198" s="9" t="str">
        <f ca="1">+WORLDCUP!BD69</f>
        <v>Panama</v>
      </c>
      <c r="J198" s="9" t="str">
        <f ca="1">+WORLDCUP!BD62</f>
        <v>Ivory Coast</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Saudi Arabia</v>
      </c>
      <c r="D199" s="9" t="str">
        <f ca="1">+WORLDCUP!BD64</f>
        <v>Egypt</v>
      </c>
      <c r="E199" s="9" t="str">
        <f ca="1">+WORLDCUP!BD67</f>
        <v>Algeria</v>
      </c>
      <c r="F199" s="9" t="str">
        <f ca="1">+WORLDCUP!BD61</f>
        <v>United States</v>
      </c>
      <c r="G199" s="9" t="str">
        <f ca="1">+WORLDCUP!BD58</f>
        <v>South Korea</v>
      </c>
      <c r="H199" s="9" t="str">
        <f ca="1">+WORLDCUP!BD63</f>
        <v>Sweden</v>
      </c>
      <c r="I199" s="9" t="str">
        <f ca="1">+WORLDCUP!BD62</f>
        <v>Ivory Coast</v>
      </c>
      <c r="J199" s="9" t="str">
        <f ca="1">+WORLDCUP!BD68</f>
        <v>DR Congo</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Saudi Arabia</v>
      </c>
      <c r="D200" s="9" t="str">
        <f ca="1">+WORLDCUP!BD64</f>
        <v>Egypt</v>
      </c>
      <c r="E200" s="9" t="str">
        <f ca="1">+WORLDCUP!BD62</f>
        <v>Ivory Coast</v>
      </c>
      <c r="F200" s="9" t="str">
        <f ca="1">+WORLDCUP!BD61</f>
        <v>United States</v>
      </c>
      <c r="G200" s="9" t="str">
        <f ca="1">+WORLDCUP!BD58</f>
        <v>South Korea</v>
      </c>
      <c r="H200" s="9" t="str">
        <f ca="1">+WORLDCUP!BD63</f>
        <v>Sweden</v>
      </c>
      <c r="I200" s="9" t="str">
        <f ca="1">+WORLDCUP!BD69</f>
        <v>Panama</v>
      </c>
      <c r="J200" s="9" t="str">
        <f ca="1">+WORLDCUP!BD66</f>
        <v>Norway</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Saudi Arabia</v>
      </c>
      <c r="D201" s="9" t="str">
        <f ca="1">+WORLDCUP!BD64</f>
        <v>Egypt</v>
      </c>
      <c r="E201" s="9" t="str">
        <f ca="1">+WORLDCUP!BD62</f>
        <v>Ivory Coast</v>
      </c>
      <c r="F201" s="9" t="str">
        <f ca="1">+WORLDCUP!BD61</f>
        <v>United States</v>
      </c>
      <c r="G201" s="9" t="str">
        <f ca="1">+WORLDCUP!BD58</f>
        <v>South Korea</v>
      </c>
      <c r="H201" s="9" t="str">
        <f ca="1">+WORLDCUP!BD63</f>
        <v>Sweden</v>
      </c>
      <c r="I201" s="9" t="str">
        <f ca="1">+WORLDCUP!BD66</f>
        <v>Norway</v>
      </c>
      <c r="J201" s="9" t="str">
        <f ca="1">+WORLDCUP!BD68</f>
        <v>DR Congo</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Saudi Arabia</v>
      </c>
      <c r="D202" s="9" t="str">
        <f ca="1">+WORLDCUP!BD64</f>
        <v>Egypt</v>
      </c>
      <c r="E202" s="9" t="str">
        <f ca="1">+WORLDCUP!BD67</f>
        <v>Algeria</v>
      </c>
      <c r="F202" s="9" t="str">
        <f ca="1">+WORLDCUP!BD61</f>
        <v>United States</v>
      </c>
      <c r="G202" s="9" t="str">
        <f ca="1">+WORLDCUP!BD58</f>
        <v>South Korea</v>
      </c>
      <c r="H202" s="9" t="str">
        <f ca="1">+WORLDCUP!BD63</f>
        <v>Sweden</v>
      </c>
      <c r="I202" s="9" t="str">
        <f ca="1">+WORLDCUP!BD62</f>
        <v>Ivory Coast</v>
      </c>
      <c r="J202" s="9" t="str">
        <f ca="1">+WORLDCUP!BD66</f>
        <v>Norway</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Saudi Arabia</v>
      </c>
      <c r="D203" s="9" t="str">
        <f ca="1">+WORLDCUP!BD67</f>
        <v>Algeria</v>
      </c>
      <c r="E203" s="9" t="str">
        <f ca="1">+WORLDCUP!BD66</f>
        <v>Norway</v>
      </c>
      <c r="F203" s="9" t="str">
        <f ca="1">+WORLDCUP!BD60</f>
        <v>Scotland</v>
      </c>
      <c r="G203" s="9" t="str">
        <f ca="1">+WORLDCUP!BD58</f>
        <v>South Korea</v>
      </c>
      <c r="H203" s="9" t="str">
        <f ca="1">+WORLDCUP!BD64</f>
        <v>Egypt</v>
      </c>
      <c r="I203" s="9" t="str">
        <f ca="1">+WORLDCUP!BD69</f>
        <v>Panama</v>
      </c>
      <c r="J203" s="9" t="str">
        <f ca="1">+WORLDCUP!BD68</f>
        <v>DR Congo</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Saudi Arabia</v>
      </c>
      <c r="D204" s="9" t="str">
        <f ca="1">+WORLDCUP!BD67</f>
        <v>Algeria</v>
      </c>
      <c r="E204" s="9" t="str">
        <f ca="1">+WORLDCUP!BD66</f>
        <v>Norway</v>
      </c>
      <c r="F204" s="9" t="str">
        <f ca="1">+WORLDCUP!BD60</f>
        <v>Scotland</v>
      </c>
      <c r="G204" s="9" t="str">
        <f ca="1">+WORLDCUP!BD58</f>
        <v>South Korea</v>
      </c>
      <c r="H204" s="9" t="str">
        <f ca="1">+WORLDCUP!BD63</f>
        <v>Sweden</v>
      </c>
      <c r="I204" s="9" t="str">
        <f ca="1">+WORLDCUP!BD69</f>
        <v>Panama</v>
      </c>
      <c r="J204" s="9" t="str">
        <f ca="1">+WORLDCUP!BD68</f>
        <v>DR Congo</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Norway</v>
      </c>
      <c r="D205" s="9" t="str">
        <f ca="1">+WORLDCUP!BD64</f>
        <v>Egypt</v>
      </c>
      <c r="E205" s="9" t="str">
        <f ca="1">+WORLDCUP!BD67</f>
        <v>Algeria</v>
      </c>
      <c r="F205" s="9" t="str">
        <f ca="1">+WORLDCUP!BD60</f>
        <v>Scotland</v>
      </c>
      <c r="G205" s="9" t="str">
        <f ca="1">+WORLDCUP!BD58</f>
        <v>South Korea</v>
      </c>
      <c r="H205" s="9" t="str">
        <f ca="1">+WORLDCUP!BD63</f>
        <v>Sweden</v>
      </c>
      <c r="I205" s="9" t="str">
        <f ca="1">+WORLDCUP!BD69</f>
        <v>Panama</v>
      </c>
      <c r="J205" s="9" t="str">
        <f ca="1">+WORLDCUP!BD68</f>
        <v>DR Congo</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Saudi Arabia</v>
      </c>
      <c r="D206" s="9" t="str">
        <f ca="1">+WORLDCUP!BD64</f>
        <v>Egypt</v>
      </c>
      <c r="E206" s="9" t="str">
        <f ca="1">+WORLDCUP!BD67</f>
        <v>Algeria</v>
      </c>
      <c r="F206" s="9" t="str">
        <f ca="1">+WORLDCUP!BD60</f>
        <v>Scotland</v>
      </c>
      <c r="G206" s="9" t="str">
        <f ca="1">+WORLDCUP!BD58</f>
        <v>South Korea</v>
      </c>
      <c r="H206" s="9" t="str">
        <f ca="1">+WORLDCUP!BD63</f>
        <v>Sweden</v>
      </c>
      <c r="I206" s="9" t="str">
        <f ca="1">+WORLDCUP!BD69</f>
        <v>Panama</v>
      </c>
      <c r="J206" s="9" t="str">
        <f ca="1">+WORLDCUP!BD68</f>
        <v>DR Congo</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Saudi Arabia</v>
      </c>
      <c r="D207" s="9" t="str">
        <f ca="1">+WORLDCUP!BD64</f>
        <v>Egypt</v>
      </c>
      <c r="E207" s="9" t="str">
        <f ca="1">+WORLDCUP!BD66</f>
        <v>Norway</v>
      </c>
      <c r="F207" s="9" t="str">
        <f ca="1">+WORLDCUP!BD60</f>
        <v>Scotland</v>
      </c>
      <c r="G207" s="9" t="str">
        <f ca="1">+WORLDCUP!BD58</f>
        <v>South Korea</v>
      </c>
      <c r="H207" s="9" t="str">
        <f ca="1">+WORLDCUP!BD63</f>
        <v>Sweden</v>
      </c>
      <c r="I207" s="9" t="str">
        <f ca="1">+WORLDCUP!BD69</f>
        <v>Panama</v>
      </c>
      <c r="J207" s="9" t="str">
        <f ca="1">+WORLDCUP!BD68</f>
        <v>DR Congo</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Saudi Arabia</v>
      </c>
      <c r="D208" s="9" t="str">
        <f ca="1">+WORLDCUP!BD64</f>
        <v>Egypt</v>
      </c>
      <c r="E208" s="9" t="str">
        <f ca="1">+WORLDCUP!BD67</f>
        <v>Algeria</v>
      </c>
      <c r="F208" s="9" t="str">
        <f ca="1">+WORLDCUP!BD60</f>
        <v>Scotland</v>
      </c>
      <c r="G208" s="9" t="str">
        <f ca="1">+WORLDCUP!BD58</f>
        <v>South Korea</v>
      </c>
      <c r="H208" s="9" t="str">
        <f ca="1">+WORLDCUP!BD63</f>
        <v>Sweden</v>
      </c>
      <c r="I208" s="9" t="str">
        <f ca="1">+WORLDCUP!BD69</f>
        <v>Panama</v>
      </c>
      <c r="J208" s="9" t="str">
        <f ca="1">+WORLDCUP!BD66</f>
        <v>Norway</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Saudi Arabia</v>
      </c>
      <c r="D209" s="9" t="str">
        <f ca="1">+WORLDCUP!BD64</f>
        <v>Egypt</v>
      </c>
      <c r="E209" s="9" t="str">
        <f ca="1">+WORLDCUP!BD67</f>
        <v>Algeria</v>
      </c>
      <c r="F209" s="9" t="str">
        <f ca="1">+WORLDCUP!BD60</f>
        <v>Scotland</v>
      </c>
      <c r="G209" s="9" t="str">
        <f ca="1">+WORLDCUP!BD58</f>
        <v>South Korea</v>
      </c>
      <c r="H209" s="9" t="str">
        <f ca="1">+WORLDCUP!BD63</f>
        <v>Sweden</v>
      </c>
      <c r="I209" s="9" t="str">
        <f ca="1">+WORLDCUP!BD66</f>
        <v>Norway</v>
      </c>
      <c r="J209" s="9" t="str">
        <f ca="1">+WORLDCUP!BD68</f>
        <v>DR Congo</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Ivory Coast</v>
      </c>
      <c r="D210" s="9" t="str">
        <f ca="1">+WORLDCUP!BD67</f>
        <v>Algeria</v>
      </c>
      <c r="E210" s="9" t="str">
        <f ca="1">+WORLDCUP!BD66</f>
        <v>Norway</v>
      </c>
      <c r="F210" s="9" t="str">
        <f ca="1">+WORLDCUP!BD60</f>
        <v>Scotland</v>
      </c>
      <c r="G210" s="9" t="str">
        <f ca="1">+WORLDCUP!BD58</f>
        <v>South Korea</v>
      </c>
      <c r="H210" s="9" t="str">
        <f ca="1">+WORLDCUP!BD65</f>
        <v>Saudi Arabia</v>
      </c>
      <c r="I210" s="9" t="str">
        <f ca="1">+WORLDCUP!BD69</f>
        <v>Panama</v>
      </c>
      <c r="J210" s="9" t="str">
        <f ca="1">+WORLDCUP!BD68</f>
        <v>DR Congo</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Ivory Coast</v>
      </c>
      <c r="D211" s="9" t="str">
        <f ca="1">+WORLDCUP!BD67</f>
        <v>Algeria</v>
      </c>
      <c r="E211" s="9" t="str">
        <f ca="1">+WORLDCUP!BD66</f>
        <v>Norway</v>
      </c>
      <c r="F211" s="9" t="str">
        <f ca="1">+WORLDCUP!BD60</f>
        <v>Scotland</v>
      </c>
      <c r="G211" s="9" t="str">
        <f ca="1">+WORLDCUP!BD58</f>
        <v>South Korea</v>
      </c>
      <c r="H211" s="9" t="str">
        <f ca="1">+WORLDCUP!BD64</f>
        <v>Egypt</v>
      </c>
      <c r="I211" s="9" t="str">
        <f ca="1">+WORLDCUP!BD69</f>
        <v>Panama</v>
      </c>
      <c r="J211" s="9" t="str">
        <f ca="1">+WORLDCUP!BD68</f>
        <v>DR Congo</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Ivory Coast</v>
      </c>
      <c r="D212" s="9" t="str">
        <f ca="1">+WORLDCUP!BD64</f>
        <v>Egypt</v>
      </c>
      <c r="E212" s="9" t="str">
        <f ca="1">+WORLDCUP!BD67</f>
        <v>Algeria</v>
      </c>
      <c r="F212" s="9" t="str">
        <f ca="1">+WORLDCUP!BD60</f>
        <v>Scotland</v>
      </c>
      <c r="G212" s="9" t="str">
        <f ca="1">+WORLDCUP!BD58</f>
        <v>South Korea</v>
      </c>
      <c r="H212" s="9" t="str">
        <f ca="1">+WORLDCUP!BD65</f>
        <v>Saudi Arabia</v>
      </c>
      <c r="I212" s="9" t="str">
        <f ca="1">+WORLDCUP!BD69</f>
        <v>Panama</v>
      </c>
      <c r="J212" s="9" t="str">
        <f ca="1">+WORLDCUP!BD68</f>
        <v>DR Congo</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Ivory Coast</v>
      </c>
      <c r="D213" s="9" t="str">
        <f ca="1">+WORLDCUP!BD64</f>
        <v>Egypt</v>
      </c>
      <c r="E213" s="9" t="str">
        <f ca="1">+WORLDCUP!BD66</f>
        <v>Norway</v>
      </c>
      <c r="F213" s="9" t="str">
        <f ca="1">+WORLDCUP!BD60</f>
        <v>Scotland</v>
      </c>
      <c r="G213" s="9" t="str">
        <f ca="1">+WORLDCUP!BD58</f>
        <v>South Korea</v>
      </c>
      <c r="H213" s="9" t="str">
        <f ca="1">+WORLDCUP!BD65</f>
        <v>Saudi Arabia</v>
      </c>
      <c r="I213" s="9" t="str">
        <f ca="1">+WORLDCUP!BD69</f>
        <v>Panama</v>
      </c>
      <c r="J213" s="9" t="str">
        <f ca="1">+WORLDCUP!BD68</f>
        <v>DR Congo</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Ivory Coast</v>
      </c>
      <c r="D214" s="9" t="str">
        <f ca="1">+WORLDCUP!BD64</f>
        <v>Egypt</v>
      </c>
      <c r="E214" s="9" t="str">
        <f ca="1">+WORLDCUP!BD67</f>
        <v>Algeria</v>
      </c>
      <c r="F214" s="9" t="str">
        <f ca="1">+WORLDCUP!BD60</f>
        <v>Scotland</v>
      </c>
      <c r="G214" s="9" t="str">
        <f ca="1">+WORLDCUP!BD58</f>
        <v>South Korea</v>
      </c>
      <c r="H214" s="9" t="str">
        <f ca="1">+WORLDCUP!BD65</f>
        <v>Saudi Arabia</v>
      </c>
      <c r="I214" s="9" t="str">
        <f ca="1">+WORLDCUP!BD69</f>
        <v>Panama</v>
      </c>
      <c r="J214" s="9" t="str">
        <f ca="1">+WORLDCUP!BD66</f>
        <v>Norway</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Ivory Coast</v>
      </c>
      <c r="D215" s="9" t="str">
        <f ca="1">+WORLDCUP!BD64</f>
        <v>Egypt</v>
      </c>
      <c r="E215" s="9" t="str">
        <f ca="1">+WORLDCUP!BD67</f>
        <v>Algeria</v>
      </c>
      <c r="F215" s="9" t="str">
        <f ca="1">+WORLDCUP!BD60</f>
        <v>Scotland</v>
      </c>
      <c r="G215" s="9" t="str">
        <f ca="1">+WORLDCUP!BD58</f>
        <v>South Korea</v>
      </c>
      <c r="H215" s="9" t="str">
        <f ca="1">+WORLDCUP!BD65</f>
        <v>Saudi Arabia</v>
      </c>
      <c r="I215" s="9" t="str">
        <f ca="1">+WORLDCUP!BD66</f>
        <v>Norway</v>
      </c>
      <c r="J215" s="9" t="str">
        <f ca="1">+WORLDCUP!BD68</f>
        <v>DR Congo</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Ivory Coast</v>
      </c>
      <c r="D216" s="9" t="str">
        <f ca="1">+WORLDCUP!BD67</f>
        <v>Algeria</v>
      </c>
      <c r="E216" s="9" t="str">
        <f ca="1">+WORLDCUP!BD66</f>
        <v>Norway</v>
      </c>
      <c r="F216" s="9" t="str">
        <f ca="1">+WORLDCUP!BD60</f>
        <v>Scotland</v>
      </c>
      <c r="G216" s="9" t="str">
        <f ca="1">+WORLDCUP!BD58</f>
        <v>South Korea</v>
      </c>
      <c r="H216" s="9" t="str">
        <f ca="1">+WORLDCUP!BD63</f>
        <v>Sweden</v>
      </c>
      <c r="I216" s="9" t="str">
        <f ca="1">+WORLDCUP!BD69</f>
        <v>Panama</v>
      </c>
      <c r="J216" s="9" t="str">
        <f ca="1">+WORLDCUP!BD68</f>
        <v>DR Congo</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Saudi Arabia</v>
      </c>
      <c r="D217" s="9" t="str">
        <f ca="1">+WORLDCUP!BD67</f>
        <v>Algeria</v>
      </c>
      <c r="E217" s="9" t="str">
        <f ca="1">+WORLDCUP!BD62</f>
        <v>Ivory Coast</v>
      </c>
      <c r="F217" s="9" t="str">
        <f ca="1">+WORLDCUP!BD60</f>
        <v>Scotland</v>
      </c>
      <c r="G217" s="9" t="str">
        <f ca="1">+WORLDCUP!BD58</f>
        <v>South Korea</v>
      </c>
      <c r="H217" s="9" t="str">
        <f ca="1">+WORLDCUP!BD63</f>
        <v>Sweden</v>
      </c>
      <c r="I217" s="9" t="str">
        <f ca="1">+WORLDCUP!BD69</f>
        <v>Panama</v>
      </c>
      <c r="J217" s="9" t="str">
        <f ca="1">+WORLDCUP!BD68</f>
        <v>DR Congo</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Saudi Arabia</v>
      </c>
      <c r="D218" s="9" t="str">
        <f ca="1">+WORLDCUP!BD62</f>
        <v>Ivory Coast</v>
      </c>
      <c r="E218" s="9" t="str">
        <f ca="1">+WORLDCUP!BD66</f>
        <v>Norway</v>
      </c>
      <c r="F218" s="9" t="str">
        <f ca="1">+WORLDCUP!BD60</f>
        <v>Scotland</v>
      </c>
      <c r="G218" s="9" t="str">
        <f ca="1">+WORLDCUP!BD58</f>
        <v>South Korea</v>
      </c>
      <c r="H218" s="9" t="str">
        <f ca="1">+WORLDCUP!BD63</f>
        <v>Sweden</v>
      </c>
      <c r="I218" s="9" t="str">
        <f ca="1">+WORLDCUP!BD69</f>
        <v>Panama</v>
      </c>
      <c r="J218" s="9" t="str">
        <f ca="1">+WORLDCUP!BD68</f>
        <v>DR Congo</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Saudi Arabia</v>
      </c>
      <c r="D219" s="9" t="str">
        <f ca="1">+WORLDCUP!BD67</f>
        <v>Algeria</v>
      </c>
      <c r="E219" s="9" t="str">
        <f ca="1">+WORLDCUP!BD62</f>
        <v>Ivory Coast</v>
      </c>
      <c r="F219" s="9" t="str">
        <f ca="1">+WORLDCUP!BD60</f>
        <v>Scotland</v>
      </c>
      <c r="G219" s="9" t="str">
        <f ca="1">+WORLDCUP!BD58</f>
        <v>South Korea</v>
      </c>
      <c r="H219" s="9" t="str">
        <f ca="1">+WORLDCUP!BD63</f>
        <v>Sweden</v>
      </c>
      <c r="I219" s="9" t="str">
        <f ca="1">+WORLDCUP!BD69</f>
        <v>Panama</v>
      </c>
      <c r="J219" s="9" t="str">
        <f ca="1">+WORLDCUP!BD66</f>
        <v>Norway</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Saudi Arabia</v>
      </c>
      <c r="D220" s="9" t="str">
        <f ca="1">+WORLDCUP!BD67</f>
        <v>Algeria</v>
      </c>
      <c r="E220" s="9" t="str">
        <f ca="1">+WORLDCUP!BD62</f>
        <v>Ivory Coast</v>
      </c>
      <c r="F220" s="9" t="str">
        <f ca="1">+WORLDCUP!BD60</f>
        <v>Scotland</v>
      </c>
      <c r="G220" s="9" t="str">
        <f ca="1">+WORLDCUP!BD58</f>
        <v>South Korea</v>
      </c>
      <c r="H220" s="9" t="str">
        <f ca="1">+WORLDCUP!BD63</f>
        <v>Sweden</v>
      </c>
      <c r="I220" s="9" t="str">
        <f ca="1">+WORLDCUP!BD66</f>
        <v>Norway</v>
      </c>
      <c r="J220" s="9" t="str">
        <f ca="1">+WORLDCUP!BD68</f>
        <v>DR Congo</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Ivory Coast</v>
      </c>
      <c r="D221" s="9" t="str">
        <f ca="1">+WORLDCUP!BD64</f>
        <v>Egypt</v>
      </c>
      <c r="E221" s="9" t="str">
        <f ca="1">+WORLDCUP!BD67</f>
        <v>Algeria</v>
      </c>
      <c r="F221" s="9" t="str">
        <f ca="1">+WORLDCUP!BD60</f>
        <v>Scotland</v>
      </c>
      <c r="G221" s="9" t="str">
        <f ca="1">+WORLDCUP!BD58</f>
        <v>South Korea</v>
      </c>
      <c r="H221" s="9" t="str">
        <f ca="1">+WORLDCUP!BD63</f>
        <v>Sweden</v>
      </c>
      <c r="I221" s="9" t="str">
        <f ca="1">+WORLDCUP!BD69</f>
        <v>Panama</v>
      </c>
      <c r="J221" s="9" t="str">
        <f ca="1">+WORLDCUP!BD68</f>
        <v>DR Congo</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Ivory Coast</v>
      </c>
      <c r="D222" s="9" t="str">
        <f ca="1">+WORLDCUP!BD64</f>
        <v>Egypt</v>
      </c>
      <c r="E222" s="9" t="str">
        <f ca="1">+WORLDCUP!BD66</f>
        <v>Norway</v>
      </c>
      <c r="F222" s="9" t="str">
        <f ca="1">+WORLDCUP!BD60</f>
        <v>Scotland</v>
      </c>
      <c r="G222" s="9" t="str">
        <f ca="1">+WORLDCUP!BD58</f>
        <v>South Korea</v>
      </c>
      <c r="H222" s="9" t="str">
        <f ca="1">+WORLDCUP!BD63</f>
        <v>Sweden</v>
      </c>
      <c r="I222" s="9" t="str">
        <f ca="1">+WORLDCUP!BD69</f>
        <v>Panama</v>
      </c>
      <c r="J222" s="9" t="str">
        <f ca="1">+WORLDCUP!BD68</f>
        <v>DR Congo</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Ivory Coast</v>
      </c>
      <c r="D223" s="9" t="str">
        <f ca="1">+WORLDCUP!BD64</f>
        <v>Egypt</v>
      </c>
      <c r="E223" s="9" t="str">
        <f ca="1">+WORLDCUP!BD67</f>
        <v>Algeria</v>
      </c>
      <c r="F223" s="9" t="str">
        <f ca="1">+WORLDCUP!BD60</f>
        <v>Scotland</v>
      </c>
      <c r="G223" s="9" t="str">
        <f ca="1">+WORLDCUP!BD58</f>
        <v>South Korea</v>
      </c>
      <c r="H223" s="9" t="str">
        <f ca="1">+WORLDCUP!BD63</f>
        <v>Sweden</v>
      </c>
      <c r="I223" s="9" t="str">
        <f ca="1">+WORLDCUP!BD69</f>
        <v>Panama</v>
      </c>
      <c r="J223" s="9" t="str">
        <f ca="1">+WORLDCUP!BD66</f>
        <v>Norway</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Ivory Coast</v>
      </c>
      <c r="D224" s="9" t="str">
        <f ca="1">+WORLDCUP!BD64</f>
        <v>Egypt</v>
      </c>
      <c r="E224" s="9" t="str">
        <f ca="1">+WORLDCUP!BD67</f>
        <v>Algeria</v>
      </c>
      <c r="F224" s="9" t="str">
        <f ca="1">+WORLDCUP!BD60</f>
        <v>Scotland</v>
      </c>
      <c r="G224" s="9" t="str">
        <f ca="1">+WORLDCUP!BD58</f>
        <v>South Korea</v>
      </c>
      <c r="H224" s="9" t="str">
        <f ca="1">+WORLDCUP!BD63</f>
        <v>Sweden</v>
      </c>
      <c r="I224" s="9" t="str">
        <f ca="1">+WORLDCUP!BD66</f>
        <v>Norway</v>
      </c>
      <c r="J224" s="9" t="str">
        <f ca="1">+WORLDCUP!BD68</f>
        <v>DR Congo</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Saudi Arabia</v>
      </c>
      <c r="D225" s="9" t="str">
        <f ca="1">+WORLDCUP!BD64</f>
        <v>Egypt</v>
      </c>
      <c r="E225" s="9" t="str">
        <f ca="1">+WORLDCUP!BD62</f>
        <v>Ivory Coast</v>
      </c>
      <c r="F225" s="9" t="str">
        <f ca="1">+WORLDCUP!BD60</f>
        <v>Scotland</v>
      </c>
      <c r="G225" s="9" t="str">
        <f ca="1">+WORLDCUP!BD58</f>
        <v>South Korea</v>
      </c>
      <c r="H225" s="9" t="str">
        <f ca="1">+WORLDCUP!BD63</f>
        <v>Sweden</v>
      </c>
      <c r="I225" s="9" t="str">
        <f ca="1">+WORLDCUP!BD69</f>
        <v>Panama</v>
      </c>
      <c r="J225" s="9" t="str">
        <f ca="1">+WORLDCUP!BD68</f>
        <v>DR Congo</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Saudi Arabia</v>
      </c>
      <c r="D226" s="9" t="str">
        <f ca="1">+WORLDCUP!BD64</f>
        <v>Egypt</v>
      </c>
      <c r="E226" s="9" t="str">
        <f ca="1">+WORLDCUP!BD67</f>
        <v>Algeria</v>
      </c>
      <c r="F226" s="9" t="str">
        <f ca="1">+WORLDCUP!BD60</f>
        <v>Scotland</v>
      </c>
      <c r="G226" s="9" t="str">
        <f ca="1">+WORLDCUP!BD58</f>
        <v>South Korea</v>
      </c>
      <c r="H226" s="9" t="str">
        <f ca="1">+WORLDCUP!BD63</f>
        <v>Sweden</v>
      </c>
      <c r="I226" s="9" t="str">
        <f ca="1">+WORLDCUP!BD69</f>
        <v>Panama</v>
      </c>
      <c r="J226" s="9" t="str">
        <f ca="1">+WORLDCUP!BD62</f>
        <v>Ivory Coast</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Saudi Arabia</v>
      </c>
      <c r="D227" s="9" t="str">
        <f ca="1">+WORLDCUP!BD64</f>
        <v>Egypt</v>
      </c>
      <c r="E227" s="9" t="str">
        <f ca="1">+WORLDCUP!BD67</f>
        <v>Algeria</v>
      </c>
      <c r="F227" s="9" t="str">
        <f ca="1">+WORLDCUP!BD60</f>
        <v>Scotland</v>
      </c>
      <c r="G227" s="9" t="str">
        <f ca="1">+WORLDCUP!BD58</f>
        <v>South Korea</v>
      </c>
      <c r="H227" s="9" t="str">
        <f ca="1">+WORLDCUP!BD63</f>
        <v>Sweden</v>
      </c>
      <c r="I227" s="9" t="str">
        <f ca="1">+WORLDCUP!BD62</f>
        <v>Ivory Coast</v>
      </c>
      <c r="J227" s="9" t="str">
        <f ca="1">+WORLDCUP!BD68</f>
        <v>DR Congo</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Saudi Arabia</v>
      </c>
      <c r="D228" s="9" t="str">
        <f ca="1">+WORLDCUP!BD64</f>
        <v>Egypt</v>
      </c>
      <c r="E228" s="9" t="str">
        <f ca="1">+WORLDCUP!BD62</f>
        <v>Ivory Coast</v>
      </c>
      <c r="F228" s="9" t="str">
        <f ca="1">+WORLDCUP!BD60</f>
        <v>Scotland</v>
      </c>
      <c r="G228" s="9" t="str">
        <f ca="1">+WORLDCUP!BD58</f>
        <v>South Korea</v>
      </c>
      <c r="H228" s="9" t="str">
        <f ca="1">+WORLDCUP!BD63</f>
        <v>Sweden</v>
      </c>
      <c r="I228" s="9" t="str">
        <f ca="1">+WORLDCUP!BD69</f>
        <v>Panama</v>
      </c>
      <c r="J228" s="9" t="str">
        <f ca="1">+WORLDCUP!BD66</f>
        <v>Norway</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Saudi Arabia</v>
      </c>
      <c r="D229" s="9" t="str">
        <f ca="1">+WORLDCUP!BD64</f>
        <v>Egypt</v>
      </c>
      <c r="E229" s="9" t="str">
        <f ca="1">+WORLDCUP!BD62</f>
        <v>Ivory Coast</v>
      </c>
      <c r="F229" s="9" t="str">
        <f ca="1">+WORLDCUP!BD60</f>
        <v>Scotland</v>
      </c>
      <c r="G229" s="9" t="str">
        <f ca="1">+WORLDCUP!BD58</f>
        <v>South Korea</v>
      </c>
      <c r="H229" s="9" t="str">
        <f ca="1">+WORLDCUP!BD63</f>
        <v>Sweden</v>
      </c>
      <c r="I229" s="9" t="str">
        <f ca="1">+WORLDCUP!BD66</f>
        <v>Norway</v>
      </c>
      <c r="J229" s="9" t="str">
        <f ca="1">+WORLDCUP!BD68</f>
        <v>DR Congo</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Saudi Arabia</v>
      </c>
      <c r="D230" s="9" t="str">
        <f ca="1">+WORLDCUP!BD64</f>
        <v>Egypt</v>
      </c>
      <c r="E230" s="9" t="str">
        <f ca="1">+WORLDCUP!BD67</f>
        <v>Algeria</v>
      </c>
      <c r="F230" s="9" t="str">
        <f ca="1">+WORLDCUP!BD60</f>
        <v>Scotland</v>
      </c>
      <c r="G230" s="9" t="str">
        <f ca="1">+WORLDCUP!BD58</f>
        <v>South Korea</v>
      </c>
      <c r="H230" s="9" t="str">
        <f ca="1">+WORLDCUP!BD63</f>
        <v>Sweden</v>
      </c>
      <c r="I230" s="9" t="str">
        <f ca="1">+WORLDCUP!BD62</f>
        <v>Ivory Coast</v>
      </c>
      <c r="J230" s="9" t="str">
        <f ca="1">+WORLDCUP!BD66</f>
        <v>Norway</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Saudi Arabia</v>
      </c>
      <c r="D231" s="9" t="str">
        <f ca="1">+WORLDCUP!BD67</f>
        <v>Algeria</v>
      </c>
      <c r="E231" s="9" t="str">
        <f ca="1">+WORLDCUP!BD66</f>
        <v>Norway</v>
      </c>
      <c r="F231" s="9" t="str">
        <f ca="1">+WORLDCUP!BD60</f>
        <v>Scotland</v>
      </c>
      <c r="G231" s="9" t="str">
        <f ca="1">+WORLDCUP!BD58</f>
        <v>South Korea</v>
      </c>
      <c r="H231" s="9" t="str">
        <f ca="1">+WORLDCUP!BD61</f>
        <v>United States</v>
      </c>
      <c r="I231" s="9" t="str">
        <f ca="1">+WORLDCUP!BD69</f>
        <v>Panama</v>
      </c>
      <c r="J231" s="9" t="str">
        <f ca="1">+WORLDCUP!BD68</f>
        <v>DR Congo</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Norway</v>
      </c>
      <c r="D232" s="9" t="str">
        <f ca="1">+WORLDCUP!BD64</f>
        <v>Egypt</v>
      </c>
      <c r="E232" s="9" t="str">
        <f ca="1">+WORLDCUP!BD67</f>
        <v>Algeria</v>
      </c>
      <c r="F232" s="9" t="str">
        <f ca="1">+WORLDCUP!BD60</f>
        <v>Scotland</v>
      </c>
      <c r="G232" s="9" t="str">
        <f ca="1">+WORLDCUP!BD58</f>
        <v>South Korea</v>
      </c>
      <c r="H232" s="9" t="str">
        <f ca="1">+WORLDCUP!BD61</f>
        <v>United States</v>
      </c>
      <c r="I232" s="9" t="str">
        <f ca="1">+WORLDCUP!BD69</f>
        <v>Panama</v>
      </c>
      <c r="J232" s="9" t="str">
        <f ca="1">+WORLDCUP!BD68</f>
        <v>DR Congo</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Saudi Arabia</v>
      </c>
      <c r="D233" s="9" t="str">
        <f ca="1">+WORLDCUP!BD64</f>
        <v>Egypt</v>
      </c>
      <c r="E233" s="9" t="str">
        <f ca="1">+WORLDCUP!BD67</f>
        <v>Algeria</v>
      </c>
      <c r="F233" s="9" t="str">
        <f ca="1">+WORLDCUP!BD60</f>
        <v>Scotland</v>
      </c>
      <c r="G233" s="9" t="str">
        <f ca="1">+WORLDCUP!BD58</f>
        <v>South Korea</v>
      </c>
      <c r="H233" s="9" t="str">
        <f ca="1">+WORLDCUP!BD61</f>
        <v>United States</v>
      </c>
      <c r="I233" s="9" t="str">
        <f ca="1">+WORLDCUP!BD69</f>
        <v>Panama</v>
      </c>
      <c r="J233" s="9" t="str">
        <f ca="1">+WORLDCUP!BD68</f>
        <v>DR Congo</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Saudi Arabia</v>
      </c>
      <c r="D234" s="9" t="str">
        <f ca="1">+WORLDCUP!BD64</f>
        <v>Egypt</v>
      </c>
      <c r="E234" s="9" t="str">
        <f ca="1">+WORLDCUP!BD66</f>
        <v>Norway</v>
      </c>
      <c r="F234" s="9" t="str">
        <f ca="1">+WORLDCUP!BD60</f>
        <v>Scotland</v>
      </c>
      <c r="G234" s="9" t="str">
        <f ca="1">+WORLDCUP!BD58</f>
        <v>South Korea</v>
      </c>
      <c r="H234" s="9" t="str">
        <f ca="1">+WORLDCUP!BD61</f>
        <v>United States</v>
      </c>
      <c r="I234" s="9" t="str">
        <f ca="1">+WORLDCUP!BD69</f>
        <v>Panama</v>
      </c>
      <c r="J234" s="9" t="str">
        <f ca="1">+WORLDCUP!BD68</f>
        <v>DR Congo</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Saudi Arabia</v>
      </c>
      <c r="D235" s="9" t="str">
        <f ca="1">+WORLDCUP!BD64</f>
        <v>Egypt</v>
      </c>
      <c r="E235" s="9" t="str">
        <f ca="1">+WORLDCUP!BD67</f>
        <v>Algeria</v>
      </c>
      <c r="F235" s="9" t="str">
        <f ca="1">+WORLDCUP!BD60</f>
        <v>Scotland</v>
      </c>
      <c r="G235" s="9" t="str">
        <f ca="1">+WORLDCUP!BD58</f>
        <v>South Korea</v>
      </c>
      <c r="H235" s="9" t="str">
        <f ca="1">+WORLDCUP!BD61</f>
        <v>United States</v>
      </c>
      <c r="I235" s="9" t="str">
        <f ca="1">+WORLDCUP!BD69</f>
        <v>Panama</v>
      </c>
      <c r="J235" s="9" t="str">
        <f ca="1">+WORLDCUP!BD66</f>
        <v>Norway</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Saudi Arabia</v>
      </c>
      <c r="D236" s="9" t="str">
        <f ca="1">+WORLDCUP!BD64</f>
        <v>Egypt</v>
      </c>
      <c r="E236" s="9" t="str">
        <f ca="1">+WORLDCUP!BD67</f>
        <v>Algeria</v>
      </c>
      <c r="F236" s="9" t="str">
        <f ca="1">+WORLDCUP!BD60</f>
        <v>Scotland</v>
      </c>
      <c r="G236" s="9" t="str">
        <f ca="1">+WORLDCUP!BD58</f>
        <v>South Korea</v>
      </c>
      <c r="H236" s="9" t="str">
        <f ca="1">+WORLDCUP!BD61</f>
        <v>United States</v>
      </c>
      <c r="I236" s="9" t="str">
        <f ca="1">+WORLDCUP!BD66</f>
        <v>Norway</v>
      </c>
      <c r="J236" s="9" t="str">
        <f ca="1">+WORLDCUP!BD68</f>
        <v>DR Congo</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Scotland</v>
      </c>
      <c r="D237" s="9" t="str">
        <f ca="1">+WORLDCUP!BD67</f>
        <v>Algeria</v>
      </c>
      <c r="E237" s="9" t="str">
        <f ca="1">+WORLDCUP!BD66</f>
        <v>Norway</v>
      </c>
      <c r="F237" s="9" t="str">
        <f ca="1">+WORLDCUP!BD61</f>
        <v>United States</v>
      </c>
      <c r="G237" s="9" t="str">
        <f ca="1">+WORLDCUP!BD58</f>
        <v>South Korea</v>
      </c>
      <c r="H237" s="9" t="str">
        <f ca="1">+WORLDCUP!BD63</f>
        <v>Sweden</v>
      </c>
      <c r="I237" s="9" t="str">
        <f ca="1">+WORLDCUP!BD69</f>
        <v>Panama</v>
      </c>
      <c r="J237" s="9" t="str">
        <f ca="1">+WORLDCUP!BD68</f>
        <v>DR Congo</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Saudi Arabia</v>
      </c>
      <c r="D238" s="9" t="str">
        <f ca="1">+WORLDCUP!BD67</f>
        <v>Algeria</v>
      </c>
      <c r="E238" s="9" t="str">
        <f ca="1">+WORLDCUP!BD63</f>
        <v>Sweden</v>
      </c>
      <c r="F238" s="9" t="str">
        <f ca="1">+WORLDCUP!BD60</f>
        <v>Scotland</v>
      </c>
      <c r="G238" s="9" t="str">
        <f ca="1">+WORLDCUP!BD58</f>
        <v>South Korea</v>
      </c>
      <c r="H238" s="9" t="str">
        <f ca="1">+WORLDCUP!BD61</f>
        <v>United States</v>
      </c>
      <c r="I238" s="9" t="str">
        <f ca="1">+WORLDCUP!BD69</f>
        <v>Panama</v>
      </c>
      <c r="J238" s="9" t="str">
        <f ca="1">+WORLDCUP!BD68</f>
        <v>DR Congo</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Saudi Arabia</v>
      </c>
      <c r="D239" s="9" t="str">
        <f ca="1">+WORLDCUP!BD63</f>
        <v>Sweden</v>
      </c>
      <c r="E239" s="9" t="str">
        <f ca="1">+WORLDCUP!BD66</f>
        <v>Norway</v>
      </c>
      <c r="F239" s="9" t="str">
        <f ca="1">+WORLDCUP!BD60</f>
        <v>Scotland</v>
      </c>
      <c r="G239" s="9" t="str">
        <f ca="1">+WORLDCUP!BD58</f>
        <v>South Korea</v>
      </c>
      <c r="H239" s="9" t="str">
        <f ca="1">+WORLDCUP!BD61</f>
        <v>United States</v>
      </c>
      <c r="I239" s="9" t="str">
        <f ca="1">+WORLDCUP!BD69</f>
        <v>Panama</v>
      </c>
      <c r="J239" s="9" t="str">
        <f ca="1">+WORLDCUP!BD68</f>
        <v>DR Congo</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Saudi Arabia</v>
      </c>
      <c r="D240" s="9" t="str">
        <f ca="1">+WORLDCUP!BD67</f>
        <v>Algeria</v>
      </c>
      <c r="E240" s="9" t="str">
        <f ca="1">+WORLDCUP!BD63</f>
        <v>Sweden</v>
      </c>
      <c r="F240" s="9" t="str">
        <f ca="1">+WORLDCUP!BD60</f>
        <v>Scotland</v>
      </c>
      <c r="G240" s="9" t="str">
        <f ca="1">+WORLDCUP!BD58</f>
        <v>South Korea</v>
      </c>
      <c r="H240" s="9" t="str">
        <f ca="1">+WORLDCUP!BD61</f>
        <v>United States</v>
      </c>
      <c r="I240" s="9" t="str">
        <f ca="1">+WORLDCUP!BD69</f>
        <v>Panama</v>
      </c>
      <c r="J240" s="9" t="str">
        <f ca="1">+WORLDCUP!BD66</f>
        <v>Norway</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Saudi Arabia</v>
      </c>
      <c r="D241" s="9" t="str">
        <f ca="1">+WORLDCUP!BD67</f>
        <v>Algeria</v>
      </c>
      <c r="E241" s="9" t="str">
        <f ca="1">+WORLDCUP!BD63</f>
        <v>Sweden</v>
      </c>
      <c r="F241" s="9" t="str">
        <f ca="1">+WORLDCUP!BD60</f>
        <v>Scotland</v>
      </c>
      <c r="G241" s="9" t="str">
        <f ca="1">+WORLDCUP!BD58</f>
        <v>South Korea</v>
      </c>
      <c r="H241" s="9" t="str">
        <f ca="1">+WORLDCUP!BD61</f>
        <v>United States</v>
      </c>
      <c r="I241" s="9" t="str">
        <f ca="1">+WORLDCUP!BD66</f>
        <v>Norway</v>
      </c>
      <c r="J241" s="9" t="str">
        <f ca="1">+WORLDCUP!BD68</f>
        <v>DR Congo</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Scotland</v>
      </c>
      <c r="D242" s="9" t="str">
        <f ca="1">+WORLDCUP!BD64</f>
        <v>Egypt</v>
      </c>
      <c r="E242" s="9" t="str">
        <f ca="1">+WORLDCUP!BD67</f>
        <v>Algeria</v>
      </c>
      <c r="F242" s="9" t="str">
        <f ca="1">+WORLDCUP!BD61</f>
        <v>United States</v>
      </c>
      <c r="G242" s="9" t="str">
        <f ca="1">+WORLDCUP!BD58</f>
        <v>South Korea</v>
      </c>
      <c r="H242" s="9" t="str">
        <f ca="1">+WORLDCUP!BD63</f>
        <v>Sweden</v>
      </c>
      <c r="I242" s="9" t="str">
        <f ca="1">+WORLDCUP!BD69</f>
        <v>Panama</v>
      </c>
      <c r="J242" s="9" t="str">
        <f ca="1">+WORLDCUP!BD68</f>
        <v>DR Congo</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Scotland</v>
      </c>
      <c r="D243" s="9" t="str">
        <f ca="1">+WORLDCUP!BD64</f>
        <v>Egypt</v>
      </c>
      <c r="E243" s="9" t="str">
        <f ca="1">+WORLDCUP!BD66</f>
        <v>Norway</v>
      </c>
      <c r="F243" s="9" t="str">
        <f ca="1">+WORLDCUP!BD61</f>
        <v>United States</v>
      </c>
      <c r="G243" s="9" t="str">
        <f ca="1">+WORLDCUP!BD58</f>
        <v>South Korea</v>
      </c>
      <c r="H243" s="9" t="str">
        <f ca="1">+WORLDCUP!BD63</f>
        <v>Sweden</v>
      </c>
      <c r="I243" s="9" t="str">
        <f ca="1">+WORLDCUP!BD69</f>
        <v>Panama</v>
      </c>
      <c r="J243" s="9" t="str">
        <f ca="1">+WORLDCUP!BD68</f>
        <v>DR Congo</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Scotland</v>
      </c>
      <c r="D244" s="9" t="str">
        <f ca="1">+WORLDCUP!BD64</f>
        <v>Egypt</v>
      </c>
      <c r="E244" s="9" t="str">
        <f ca="1">+WORLDCUP!BD67</f>
        <v>Algeria</v>
      </c>
      <c r="F244" s="9" t="str">
        <f ca="1">+WORLDCUP!BD61</f>
        <v>United States</v>
      </c>
      <c r="G244" s="9" t="str">
        <f ca="1">+WORLDCUP!BD58</f>
        <v>South Korea</v>
      </c>
      <c r="H244" s="9" t="str">
        <f ca="1">+WORLDCUP!BD63</f>
        <v>Sweden</v>
      </c>
      <c r="I244" s="9" t="str">
        <f ca="1">+WORLDCUP!BD69</f>
        <v>Panama</v>
      </c>
      <c r="J244" s="9" t="str">
        <f ca="1">+WORLDCUP!BD66</f>
        <v>Norway</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Scotland</v>
      </c>
      <c r="D245" s="9" t="str">
        <f ca="1">+WORLDCUP!BD64</f>
        <v>Egypt</v>
      </c>
      <c r="E245" s="9" t="str">
        <f ca="1">+WORLDCUP!BD67</f>
        <v>Algeria</v>
      </c>
      <c r="F245" s="9" t="str">
        <f ca="1">+WORLDCUP!BD61</f>
        <v>United States</v>
      </c>
      <c r="G245" s="9" t="str">
        <f ca="1">+WORLDCUP!BD58</f>
        <v>South Korea</v>
      </c>
      <c r="H245" s="9" t="str">
        <f ca="1">+WORLDCUP!BD63</f>
        <v>Sweden</v>
      </c>
      <c r="I245" s="9" t="str">
        <f ca="1">+WORLDCUP!BD66</f>
        <v>Norway</v>
      </c>
      <c r="J245" s="9" t="str">
        <f ca="1">+WORLDCUP!BD68</f>
        <v>DR Congo</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Saudi Arabia</v>
      </c>
      <c r="D246" s="9" t="str">
        <f ca="1">+WORLDCUP!BD64</f>
        <v>Egypt</v>
      </c>
      <c r="E246" s="9" t="str">
        <f ca="1">+WORLDCUP!BD63</f>
        <v>Sweden</v>
      </c>
      <c r="F246" s="9" t="str">
        <f ca="1">+WORLDCUP!BD60</f>
        <v>Scotland</v>
      </c>
      <c r="G246" s="9" t="str">
        <f ca="1">+WORLDCUP!BD58</f>
        <v>South Korea</v>
      </c>
      <c r="H246" s="9" t="str">
        <f ca="1">+WORLDCUP!BD61</f>
        <v>United States</v>
      </c>
      <c r="I246" s="9" t="str">
        <f ca="1">+WORLDCUP!BD69</f>
        <v>Panama</v>
      </c>
      <c r="J246" s="9" t="str">
        <f ca="1">+WORLDCUP!BD68</f>
        <v>DR Congo</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Scotland</v>
      </c>
      <c r="D247" s="9" t="str">
        <f ca="1">+WORLDCUP!BD64</f>
        <v>Egypt</v>
      </c>
      <c r="E247" s="9" t="str">
        <f ca="1">+WORLDCUP!BD67</f>
        <v>Algeria</v>
      </c>
      <c r="F247" s="9" t="str">
        <f ca="1">+WORLDCUP!BD61</f>
        <v>United States</v>
      </c>
      <c r="G247" s="9" t="str">
        <f ca="1">+WORLDCUP!BD58</f>
        <v>South Korea</v>
      </c>
      <c r="H247" s="9" t="str">
        <f ca="1">+WORLDCUP!BD63</f>
        <v>Sweden</v>
      </c>
      <c r="I247" s="9" t="str">
        <f ca="1">+WORLDCUP!BD69</f>
        <v>Panama</v>
      </c>
      <c r="J247" s="9" t="str">
        <f ca="1">+WORLDCUP!BD65</f>
        <v>Saudi Arabia</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Saudi Arabia</v>
      </c>
      <c r="D248" s="9" t="str">
        <f ca="1">+WORLDCUP!BD64</f>
        <v>Egypt</v>
      </c>
      <c r="E248" s="9" t="str">
        <f ca="1">+WORLDCUP!BD67</f>
        <v>Algeria</v>
      </c>
      <c r="F248" s="9" t="str">
        <f ca="1">+WORLDCUP!BD60</f>
        <v>Scotland</v>
      </c>
      <c r="G248" s="9" t="str">
        <f ca="1">+WORLDCUP!BD58</f>
        <v>South Korea</v>
      </c>
      <c r="H248" s="9" t="str">
        <f ca="1">+WORLDCUP!BD63</f>
        <v>Sweden</v>
      </c>
      <c r="I248" s="9" t="str">
        <f ca="1">+WORLDCUP!BD61</f>
        <v>United States</v>
      </c>
      <c r="J248" s="9" t="str">
        <f ca="1">+WORLDCUP!BD68</f>
        <v>DR Congo</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Saudi Arabia</v>
      </c>
      <c r="D249" s="9" t="str">
        <f ca="1">+WORLDCUP!BD64</f>
        <v>Egypt</v>
      </c>
      <c r="E249" s="9" t="str">
        <f ca="1">+WORLDCUP!BD63</f>
        <v>Sweden</v>
      </c>
      <c r="F249" s="9" t="str">
        <f ca="1">+WORLDCUP!BD60</f>
        <v>Scotland</v>
      </c>
      <c r="G249" s="9" t="str">
        <f ca="1">+WORLDCUP!BD58</f>
        <v>South Korea</v>
      </c>
      <c r="H249" s="9" t="str">
        <f ca="1">+WORLDCUP!BD61</f>
        <v>United States</v>
      </c>
      <c r="I249" s="9" t="str">
        <f ca="1">+WORLDCUP!BD69</f>
        <v>Panama</v>
      </c>
      <c r="J249" s="9" t="str">
        <f ca="1">+WORLDCUP!BD66</f>
        <v>Norway</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Saudi Arabia</v>
      </c>
      <c r="D250" s="9" t="str">
        <f ca="1">+WORLDCUP!BD64</f>
        <v>Egypt</v>
      </c>
      <c r="E250" s="9" t="str">
        <f ca="1">+WORLDCUP!BD63</f>
        <v>Sweden</v>
      </c>
      <c r="F250" s="9" t="str">
        <f ca="1">+WORLDCUP!BD60</f>
        <v>Scotland</v>
      </c>
      <c r="G250" s="9" t="str">
        <f ca="1">+WORLDCUP!BD58</f>
        <v>South Korea</v>
      </c>
      <c r="H250" s="9" t="str">
        <f ca="1">+WORLDCUP!BD61</f>
        <v>United States</v>
      </c>
      <c r="I250" s="9" t="str">
        <f ca="1">+WORLDCUP!BD66</f>
        <v>Norway</v>
      </c>
      <c r="J250" s="9" t="str">
        <f ca="1">+WORLDCUP!BD68</f>
        <v>DR Congo</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Saudi Arabia</v>
      </c>
      <c r="D251" s="9" t="str">
        <f ca="1">+WORLDCUP!BD64</f>
        <v>Egypt</v>
      </c>
      <c r="E251" s="9" t="str">
        <f ca="1">+WORLDCUP!BD67</f>
        <v>Algeria</v>
      </c>
      <c r="F251" s="9" t="str">
        <f ca="1">+WORLDCUP!BD60</f>
        <v>Scotland</v>
      </c>
      <c r="G251" s="9" t="str">
        <f ca="1">+WORLDCUP!BD58</f>
        <v>South Korea</v>
      </c>
      <c r="H251" s="9" t="str">
        <f ca="1">+WORLDCUP!BD63</f>
        <v>Sweden</v>
      </c>
      <c r="I251" s="9" t="str">
        <f ca="1">+WORLDCUP!BD61</f>
        <v>United States</v>
      </c>
      <c r="J251" s="9" t="str">
        <f ca="1">+WORLDCUP!BD66</f>
        <v>Norway</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Ivory Coast</v>
      </c>
      <c r="D252" s="9" t="str">
        <f ca="1">+WORLDCUP!BD67</f>
        <v>Algeria</v>
      </c>
      <c r="E252" s="9" t="str">
        <f ca="1">+WORLDCUP!BD66</f>
        <v>Norway</v>
      </c>
      <c r="F252" s="9" t="str">
        <f ca="1">+WORLDCUP!BD60</f>
        <v>Scotland</v>
      </c>
      <c r="G252" s="9" t="str">
        <f ca="1">+WORLDCUP!BD58</f>
        <v>South Korea</v>
      </c>
      <c r="H252" s="9" t="str">
        <f ca="1">+WORLDCUP!BD61</f>
        <v>United States</v>
      </c>
      <c r="I252" s="9" t="str">
        <f ca="1">+WORLDCUP!BD69</f>
        <v>Panama</v>
      </c>
      <c r="J252" s="9" t="str">
        <f ca="1">+WORLDCUP!BD68</f>
        <v>DR Congo</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Saudi Arabia</v>
      </c>
      <c r="D253" s="9" t="str">
        <f ca="1">+WORLDCUP!BD67</f>
        <v>Algeria</v>
      </c>
      <c r="E253" s="9" t="str">
        <f ca="1">+WORLDCUP!BD62</f>
        <v>Ivory Coast</v>
      </c>
      <c r="F253" s="9" t="str">
        <f ca="1">+WORLDCUP!BD60</f>
        <v>Scotland</v>
      </c>
      <c r="G253" s="9" t="str">
        <f ca="1">+WORLDCUP!BD58</f>
        <v>South Korea</v>
      </c>
      <c r="H253" s="9" t="str">
        <f ca="1">+WORLDCUP!BD61</f>
        <v>United States</v>
      </c>
      <c r="I253" s="9" t="str">
        <f ca="1">+WORLDCUP!BD69</f>
        <v>Panama</v>
      </c>
      <c r="J253" s="9" t="str">
        <f ca="1">+WORLDCUP!BD68</f>
        <v>DR Congo</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Saudi Arabia</v>
      </c>
      <c r="D254" s="9" t="str">
        <f ca="1">+WORLDCUP!BD62</f>
        <v>Ivory Coast</v>
      </c>
      <c r="E254" s="9" t="str">
        <f ca="1">+WORLDCUP!BD66</f>
        <v>Norway</v>
      </c>
      <c r="F254" s="9" t="str">
        <f ca="1">+WORLDCUP!BD60</f>
        <v>Scotland</v>
      </c>
      <c r="G254" s="9" t="str">
        <f ca="1">+WORLDCUP!BD58</f>
        <v>South Korea</v>
      </c>
      <c r="H254" s="9" t="str">
        <f ca="1">+WORLDCUP!BD61</f>
        <v>United States</v>
      </c>
      <c r="I254" s="9" t="str">
        <f ca="1">+WORLDCUP!BD69</f>
        <v>Panama</v>
      </c>
      <c r="J254" s="9" t="str">
        <f ca="1">+WORLDCUP!BD68</f>
        <v>DR Congo</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Saudi Arabia</v>
      </c>
      <c r="D255" s="9" t="str">
        <f ca="1">+WORLDCUP!BD67</f>
        <v>Algeria</v>
      </c>
      <c r="E255" s="9" t="str">
        <f ca="1">+WORLDCUP!BD62</f>
        <v>Ivory Coast</v>
      </c>
      <c r="F255" s="9" t="str">
        <f ca="1">+WORLDCUP!BD60</f>
        <v>Scotland</v>
      </c>
      <c r="G255" s="9" t="str">
        <f ca="1">+WORLDCUP!BD58</f>
        <v>South Korea</v>
      </c>
      <c r="H255" s="9" t="str">
        <f ca="1">+WORLDCUP!BD61</f>
        <v>United States</v>
      </c>
      <c r="I255" s="9" t="str">
        <f ca="1">+WORLDCUP!BD69</f>
        <v>Panama</v>
      </c>
      <c r="J255" s="9" t="str">
        <f ca="1">+WORLDCUP!BD66</f>
        <v>Norway</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Saudi Arabia</v>
      </c>
      <c r="D256" s="9" t="str">
        <f ca="1">+WORLDCUP!BD67</f>
        <v>Algeria</v>
      </c>
      <c r="E256" s="9" t="str">
        <f ca="1">+WORLDCUP!BD62</f>
        <v>Ivory Coast</v>
      </c>
      <c r="F256" s="9" t="str">
        <f ca="1">+WORLDCUP!BD60</f>
        <v>Scotland</v>
      </c>
      <c r="G256" s="9" t="str">
        <f ca="1">+WORLDCUP!BD58</f>
        <v>South Korea</v>
      </c>
      <c r="H256" s="9" t="str">
        <f ca="1">+WORLDCUP!BD61</f>
        <v>United States</v>
      </c>
      <c r="I256" s="9" t="str">
        <f ca="1">+WORLDCUP!BD66</f>
        <v>Norway</v>
      </c>
      <c r="J256" s="9" t="str">
        <f ca="1">+WORLDCUP!BD68</f>
        <v>DR Congo</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Ivory Coast</v>
      </c>
      <c r="D257" s="9" t="str">
        <f ca="1">+WORLDCUP!BD64</f>
        <v>Egypt</v>
      </c>
      <c r="E257" s="9" t="str">
        <f ca="1">+WORLDCUP!BD67</f>
        <v>Algeria</v>
      </c>
      <c r="F257" s="9" t="str">
        <f ca="1">+WORLDCUP!BD60</f>
        <v>Scotland</v>
      </c>
      <c r="G257" s="9" t="str">
        <f ca="1">+WORLDCUP!BD58</f>
        <v>South Korea</v>
      </c>
      <c r="H257" s="9" t="str">
        <f ca="1">+WORLDCUP!BD61</f>
        <v>United States</v>
      </c>
      <c r="I257" s="9" t="str">
        <f ca="1">+WORLDCUP!BD69</f>
        <v>Panama</v>
      </c>
      <c r="J257" s="9" t="str">
        <f ca="1">+WORLDCUP!BD68</f>
        <v>DR Congo</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Ivory Coast</v>
      </c>
      <c r="D258" s="9" t="str">
        <f ca="1">+WORLDCUP!BD64</f>
        <v>Egypt</v>
      </c>
      <c r="E258" s="9" t="str">
        <f ca="1">+WORLDCUP!BD66</f>
        <v>Norway</v>
      </c>
      <c r="F258" s="9" t="str">
        <f ca="1">+WORLDCUP!BD60</f>
        <v>Scotland</v>
      </c>
      <c r="G258" s="9" t="str">
        <f ca="1">+WORLDCUP!BD58</f>
        <v>South Korea</v>
      </c>
      <c r="H258" s="9" t="str">
        <f ca="1">+WORLDCUP!BD61</f>
        <v>United States</v>
      </c>
      <c r="I258" s="9" t="str">
        <f ca="1">+WORLDCUP!BD69</f>
        <v>Panama</v>
      </c>
      <c r="J258" s="9" t="str">
        <f ca="1">+WORLDCUP!BD68</f>
        <v>DR Congo</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Ivory Coast</v>
      </c>
      <c r="D259" s="9" t="str">
        <f ca="1">+WORLDCUP!BD64</f>
        <v>Egypt</v>
      </c>
      <c r="E259" s="9" t="str">
        <f ca="1">+WORLDCUP!BD67</f>
        <v>Algeria</v>
      </c>
      <c r="F259" s="9" t="str">
        <f ca="1">+WORLDCUP!BD60</f>
        <v>Scotland</v>
      </c>
      <c r="G259" s="9" t="str">
        <f ca="1">+WORLDCUP!BD58</f>
        <v>South Korea</v>
      </c>
      <c r="H259" s="9" t="str">
        <f ca="1">+WORLDCUP!BD61</f>
        <v>United States</v>
      </c>
      <c r="I259" s="9" t="str">
        <f ca="1">+WORLDCUP!BD69</f>
        <v>Panama</v>
      </c>
      <c r="J259" s="9" t="str">
        <f ca="1">+WORLDCUP!BD66</f>
        <v>Norway</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Ivory Coast</v>
      </c>
      <c r="D260" s="9" t="str">
        <f ca="1">+WORLDCUP!BD64</f>
        <v>Egypt</v>
      </c>
      <c r="E260" s="9" t="str">
        <f ca="1">+WORLDCUP!BD67</f>
        <v>Algeria</v>
      </c>
      <c r="F260" s="9" t="str">
        <f ca="1">+WORLDCUP!BD60</f>
        <v>Scotland</v>
      </c>
      <c r="G260" s="9" t="str">
        <f ca="1">+WORLDCUP!BD58</f>
        <v>South Korea</v>
      </c>
      <c r="H260" s="9" t="str">
        <f ca="1">+WORLDCUP!BD61</f>
        <v>United States</v>
      </c>
      <c r="I260" s="9" t="str">
        <f ca="1">+WORLDCUP!BD66</f>
        <v>Norway</v>
      </c>
      <c r="J260" s="9" t="str">
        <f ca="1">+WORLDCUP!BD68</f>
        <v>DR Congo</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Saudi Arabia</v>
      </c>
      <c r="D261" s="9" t="str">
        <f ca="1">+WORLDCUP!BD64</f>
        <v>Egypt</v>
      </c>
      <c r="E261" s="9" t="str">
        <f ca="1">+WORLDCUP!BD62</f>
        <v>Ivory Coast</v>
      </c>
      <c r="F261" s="9" t="str">
        <f ca="1">+WORLDCUP!BD60</f>
        <v>Scotland</v>
      </c>
      <c r="G261" s="9" t="str">
        <f ca="1">+WORLDCUP!BD58</f>
        <v>South Korea</v>
      </c>
      <c r="H261" s="9" t="str">
        <f ca="1">+WORLDCUP!BD61</f>
        <v>United States</v>
      </c>
      <c r="I261" s="9" t="str">
        <f ca="1">+WORLDCUP!BD69</f>
        <v>Panama</v>
      </c>
      <c r="J261" s="9" t="str">
        <f ca="1">+WORLDCUP!BD68</f>
        <v>DR Congo</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Saudi Arabia</v>
      </c>
      <c r="D262" s="9" t="str">
        <f ca="1">+WORLDCUP!BD64</f>
        <v>Egypt</v>
      </c>
      <c r="E262" s="9" t="str">
        <f ca="1">+WORLDCUP!BD67</f>
        <v>Algeria</v>
      </c>
      <c r="F262" s="9" t="str">
        <f ca="1">+WORLDCUP!BD60</f>
        <v>Scotland</v>
      </c>
      <c r="G262" s="9" t="str">
        <f ca="1">+WORLDCUP!BD58</f>
        <v>South Korea</v>
      </c>
      <c r="H262" s="9" t="str">
        <f ca="1">+WORLDCUP!BD61</f>
        <v>United States</v>
      </c>
      <c r="I262" s="9" t="str">
        <f ca="1">+WORLDCUP!BD69</f>
        <v>Panama</v>
      </c>
      <c r="J262" s="9" t="str">
        <f ca="1">+WORLDCUP!BD62</f>
        <v>Ivory Coast</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Saudi Arabia</v>
      </c>
      <c r="D263" s="9" t="str">
        <f ca="1">+WORLDCUP!BD64</f>
        <v>Egypt</v>
      </c>
      <c r="E263" s="9" t="str">
        <f ca="1">+WORLDCUP!BD67</f>
        <v>Algeria</v>
      </c>
      <c r="F263" s="9" t="str">
        <f ca="1">+WORLDCUP!BD60</f>
        <v>Scotland</v>
      </c>
      <c r="G263" s="9" t="str">
        <f ca="1">+WORLDCUP!BD58</f>
        <v>South Korea</v>
      </c>
      <c r="H263" s="9" t="str">
        <f ca="1">+WORLDCUP!BD61</f>
        <v>United States</v>
      </c>
      <c r="I263" s="9" t="str">
        <f ca="1">+WORLDCUP!BD62</f>
        <v>Ivory Coast</v>
      </c>
      <c r="J263" s="9" t="str">
        <f ca="1">+WORLDCUP!BD68</f>
        <v>DR Congo</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Saudi Arabia</v>
      </c>
      <c r="D264" s="9" t="str">
        <f ca="1">+WORLDCUP!BD64</f>
        <v>Egypt</v>
      </c>
      <c r="E264" s="9" t="str">
        <f ca="1">+WORLDCUP!BD62</f>
        <v>Ivory Coast</v>
      </c>
      <c r="F264" s="9" t="str">
        <f ca="1">+WORLDCUP!BD60</f>
        <v>Scotland</v>
      </c>
      <c r="G264" s="9" t="str">
        <f ca="1">+WORLDCUP!BD58</f>
        <v>South Korea</v>
      </c>
      <c r="H264" s="9" t="str">
        <f ca="1">+WORLDCUP!BD61</f>
        <v>United States</v>
      </c>
      <c r="I264" s="9" t="str">
        <f ca="1">+WORLDCUP!BD69</f>
        <v>Panama</v>
      </c>
      <c r="J264" s="9" t="str">
        <f ca="1">+WORLDCUP!BD66</f>
        <v>Norway</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Saudi Arabia</v>
      </c>
      <c r="D265" s="9" t="str">
        <f ca="1">+WORLDCUP!BD64</f>
        <v>Egypt</v>
      </c>
      <c r="E265" s="9" t="str">
        <f ca="1">+WORLDCUP!BD62</f>
        <v>Ivory Coast</v>
      </c>
      <c r="F265" s="9" t="str">
        <f ca="1">+WORLDCUP!BD60</f>
        <v>Scotland</v>
      </c>
      <c r="G265" s="9" t="str">
        <f ca="1">+WORLDCUP!BD58</f>
        <v>South Korea</v>
      </c>
      <c r="H265" s="9" t="str">
        <f ca="1">+WORLDCUP!BD61</f>
        <v>United States</v>
      </c>
      <c r="I265" s="9" t="str">
        <f ca="1">+WORLDCUP!BD66</f>
        <v>Norway</v>
      </c>
      <c r="J265" s="9" t="str">
        <f ca="1">+WORLDCUP!BD68</f>
        <v>DR Congo</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Saudi Arabia</v>
      </c>
      <c r="D266" s="9" t="str">
        <f ca="1">+WORLDCUP!BD64</f>
        <v>Egypt</v>
      </c>
      <c r="E266" s="9" t="str">
        <f ca="1">+WORLDCUP!BD67</f>
        <v>Algeria</v>
      </c>
      <c r="F266" s="9" t="str">
        <f ca="1">+WORLDCUP!BD60</f>
        <v>Scotland</v>
      </c>
      <c r="G266" s="9" t="str">
        <f ca="1">+WORLDCUP!BD58</f>
        <v>South Korea</v>
      </c>
      <c r="H266" s="9" t="str">
        <f ca="1">+WORLDCUP!BD61</f>
        <v>United States</v>
      </c>
      <c r="I266" s="9" t="str">
        <f ca="1">+WORLDCUP!BD62</f>
        <v>Ivory Coast</v>
      </c>
      <c r="J266" s="9" t="str">
        <f ca="1">+WORLDCUP!BD66</f>
        <v>Norway</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Scotland</v>
      </c>
      <c r="D267" s="9" t="str">
        <f ca="1">+WORLDCUP!BD67</f>
        <v>Algeria</v>
      </c>
      <c r="E267" s="9" t="str">
        <f ca="1">+WORLDCUP!BD62</f>
        <v>Ivory Coast</v>
      </c>
      <c r="F267" s="9" t="str">
        <f ca="1">+WORLDCUP!BD61</f>
        <v>United States</v>
      </c>
      <c r="G267" s="9" t="str">
        <f ca="1">+WORLDCUP!BD58</f>
        <v>South Korea</v>
      </c>
      <c r="H267" s="9" t="str">
        <f ca="1">+WORLDCUP!BD63</f>
        <v>Sweden</v>
      </c>
      <c r="I267" s="9" t="str">
        <f ca="1">+WORLDCUP!BD69</f>
        <v>Panama</v>
      </c>
      <c r="J267" s="9" t="str">
        <f ca="1">+WORLDCUP!BD68</f>
        <v>DR Congo</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Scotland</v>
      </c>
      <c r="D268" s="9" t="str">
        <f ca="1">+WORLDCUP!BD62</f>
        <v>Ivory Coast</v>
      </c>
      <c r="E268" s="9" t="str">
        <f ca="1">+WORLDCUP!BD66</f>
        <v>Norway</v>
      </c>
      <c r="F268" s="9" t="str">
        <f ca="1">+WORLDCUP!BD61</f>
        <v>United States</v>
      </c>
      <c r="G268" s="9" t="str">
        <f ca="1">+WORLDCUP!BD58</f>
        <v>South Korea</v>
      </c>
      <c r="H268" s="9" t="str">
        <f ca="1">+WORLDCUP!BD63</f>
        <v>Sweden</v>
      </c>
      <c r="I268" s="9" t="str">
        <f ca="1">+WORLDCUP!BD69</f>
        <v>Panama</v>
      </c>
      <c r="J268" s="9" t="str">
        <f ca="1">+WORLDCUP!BD68</f>
        <v>DR Congo</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Scotland</v>
      </c>
      <c r="D269" s="9" t="str">
        <f ca="1">+WORLDCUP!BD67</f>
        <v>Algeria</v>
      </c>
      <c r="E269" s="9" t="str">
        <f ca="1">+WORLDCUP!BD62</f>
        <v>Ivory Coast</v>
      </c>
      <c r="F269" s="9" t="str">
        <f ca="1">+WORLDCUP!BD61</f>
        <v>United States</v>
      </c>
      <c r="G269" s="9" t="str">
        <f ca="1">+WORLDCUP!BD58</f>
        <v>South Korea</v>
      </c>
      <c r="H269" s="9" t="str">
        <f ca="1">+WORLDCUP!BD63</f>
        <v>Sweden</v>
      </c>
      <c r="I269" s="9" t="str">
        <f ca="1">+WORLDCUP!BD69</f>
        <v>Panama</v>
      </c>
      <c r="J269" s="9" t="str">
        <f ca="1">+WORLDCUP!BD66</f>
        <v>Norway</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Scotland</v>
      </c>
      <c r="D270" s="9" t="str">
        <f ca="1">+WORLDCUP!BD67</f>
        <v>Algeria</v>
      </c>
      <c r="E270" s="9" t="str">
        <f ca="1">+WORLDCUP!BD62</f>
        <v>Ivory Coast</v>
      </c>
      <c r="F270" s="9" t="str">
        <f ca="1">+WORLDCUP!BD61</f>
        <v>United States</v>
      </c>
      <c r="G270" s="9" t="str">
        <f ca="1">+WORLDCUP!BD58</f>
        <v>South Korea</v>
      </c>
      <c r="H270" s="9" t="str">
        <f ca="1">+WORLDCUP!BD63</f>
        <v>Sweden</v>
      </c>
      <c r="I270" s="9" t="str">
        <f ca="1">+WORLDCUP!BD66</f>
        <v>Norway</v>
      </c>
      <c r="J270" s="9" t="str">
        <f ca="1">+WORLDCUP!BD68</f>
        <v>DR Congo</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Saudi Arabia</v>
      </c>
      <c r="D271" s="9" t="str">
        <f ca="1">+WORLDCUP!BD62</f>
        <v>Ivory Coast</v>
      </c>
      <c r="E271" s="9" t="str">
        <f ca="1">+WORLDCUP!BD63</f>
        <v>Sweden</v>
      </c>
      <c r="F271" s="9" t="str">
        <f ca="1">+WORLDCUP!BD60</f>
        <v>Scotland</v>
      </c>
      <c r="G271" s="9" t="str">
        <f ca="1">+WORLDCUP!BD58</f>
        <v>South Korea</v>
      </c>
      <c r="H271" s="9" t="str">
        <f ca="1">+WORLDCUP!BD61</f>
        <v>United States</v>
      </c>
      <c r="I271" s="9" t="str">
        <f ca="1">+WORLDCUP!BD69</f>
        <v>Panama</v>
      </c>
      <c r="J271" s="9" t="str">
        <f ca="1">+WORLDCUP!BD68</f>
        <v>DR Congo</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Saudi Arabia</v>
      </c>
      <c r="D272" s="9" t="str">
        <f ca="1">+WORLDCUP!BD67</f>
        <v>Algeria</v>
      </c>
      <c r="E272" s="9" t="str">
        <f ca="1">+WORLDCUP!BD63</f>
        <v>Sweden</v>
      </c>
      <c r="F272" s="9" t="str">
        <f ca="1">+WORLDCUP!BD60</f>
        <v>Scotland</v>
      </c>
      <c r="G272" s="9" t="str">
        <f ca="1">+WORLDCUP!BD58</f>
        <v>South Korea</v>
      </c>
      <c r="H272" s="9" t="str">
        <f ca="1">+WORLDCUP!BD61</f>
        <v>United States</v>
      </c>
      <c r="I272" s="9" t="str">
        <f ca="1">+WORLDCUP!BD69</f>
        <v>Panama</v>
      </c>
      <c r="J272" s="9" t="str">
        <f ca="1">+WORLDCUP!BD62</f>
        <v>Ivory Coast</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Saudi Arabia</v>
      </c>
      <c r="D273" s="9" t="str">
        <f ca="1">+WORLDCUP!BD67</f>
        <v>Algeria</v>
      </c>
      <c r="E273" s="9" t="str">
        <f ca="1">+WORLDCUP!BD62</f>
        <v>Ivory Coast</v>
      </c>
      <c r="F273" s="9" t="str">
        <f ca="1">+WORLDCUP!BD60</f>
        <v>Scotland</v>
      </c>
      <c r="G273" s="9" t="str">
        <f ca="1">+WORLDCUP!BD58</f>
        <v>South Korea</v>
      </c>
      <c r="H273" s="9" t="str">
        <f ca="1">+WORLDCUP!BD63</f>
        <v>Sweden</v>
      </c>
      <c r="I273" s="9" t="str">
        <f ca="1">+WORLDCUP!BD61</f>
        <v>United States</v>
      </c>
      <c r="J273" s="9" t="str">
        <f ca="1">+WORLDCUP!BD68</f>
        <v>DR Congo</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Saudi Arabia</v>
      </c>
      <c r="D274" s="9" t="str">
        <f ca="1">+WORLDCUP!BD62</f>
        <v>Ivory Coast</v>
      </c>
      <c r="E274" s="9" t="str">
        <f ca="1">+WORLDCUP!BD63</f>
        <v>Sweden</v>
      </c>
      <c r="F274" s="9" t="str">
        <f ca="1">+WORLDCUP!BD60</f>
        <v>Scotland</v>
      </c>
      <c r="G274" s="9" t="str">
        <f ca="1">+WORLDCUP!BD58</f>
        <v>South Korea</v>
      </c>
      <c r="H274" s="9" t="str">
        <f ca="1">+WORLDCUP!BD61</f>
        <v>United States</v>
      </c>
      <c r="I274" s="9" t="str">
        <f ca="1">+WORLDCUP!BD69</f>
        <v>Panama</v>
      </c>
      <c r="J274" s="9" t="str">
        <f ca="1">+WORLDCUP!BD66</f>
        <v>Norway</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Saudi Arabia</v>
      </c>
      <c r="D275" s="9" t="str">
        <f ca="1">+WORLDCUP!BD62</f>
        <v>Ivory Coast</v>
      </c>
      <c r="E275" s="9" t="str">
        <f ca="1">+WORLDCUP!BD63</f>
        <v>Sweden</v>
      </c>
      <c r="F275" s="9" t="str">
        <f ca="1">+WORLDCUP!BD60</f>
        <v>Scotland</v>
      </c>
      <c r="G275" s="9" t="str">
        <f ca="1">+WORLDCUP!BD58</f>
        <v>South Korea</v>
      </c>
      <c r="H275" s="9" t="str">
        <f ca="1">+WORLDCUP!BD61</f>
        <v>United States</v>
      </c>
      <c r="I275" s="9" t="str">
        <f ca="1">+WORLDCUP!BD66</f>
        <v>Norway</v>
      </c>
      <c r="J275" s="9" t="str">
        <f ca="1">+WORLDCUP!BD68</f>
        <v>DR Congo</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Saudi Arabia</v>
      </c>
      <c r="D276" s="9" t="str">
        <f ca="1">+WORLDCUP!BD67</f>
        <v>Algeria</v>
      </c>
      <c r="E276" s="9" t="str">
        <f ca="1">+WORLDCUP!BD62</f>
        <v>Ivory Coast</v>
      </c>
      <c r="F276" s="9" t="str">
        <f ca="1">+WORLDCUP!BD60</f>
        <v>Scotland</v>
      </c>
      <c r="G276" s="9" t="str">
        <f ca="1">+WORLDCUP!BD58</f>
        <v>South Korea</v>
      </c>
      <c r="H276" s="9" t="str">
        <f ca="1">+WORLDCUP!BD63</f>
        <v>Sweden</v>
      </c>
      <c r="I276" s="9" t="str">
        <f ca="1">+WORLDCUP!BD61</f>
        <v>United States</v>
      </c>
      <c r="J276" s="9" t="str">
        <f ca="1">+WORLDCUP!BD66</f>
        <v>Norway</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Scotland</v>
      </c>
      <c r="D277" s="9" t="str">
        <f ca="1">+WORLDCUP!BD64</f>
        <v>Egypt</v>
      </c>
      <c r="E277" s="9" t="str">
        <f ca="1">+WORLDCUP!BD62</f>
        <v>Ivory Coast</v>
      </c>
      <c r="F277" s="9" t="str">
        <f ca="1">+WORLDCUP!BD61</f>
        <v>United States</v>
      </c>
      <c r="G277" s="9" t="str">
        <f ca="1">+WORLDCUP!BD58</f>
        <v>South Korea</v>
      </c>
      <c r="H277" s="9" t="str">
        <f ca="1">+WORLDCUP!BD63</f>
        <v>Sweden</v>
      </c>
      <c r="I277" s="9" t="str">
        <f ca="1">+WORLDCUP!BD69</f>
        <v>Panama</v>
      </c>
      <c r="J277" s="9" t="str">
        <f ca="1">+WORLDCUP!BD68</f>
        <v>DR Congo</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Scotland</v>
      </c>
      <c r="D278" s="9" t="str">
        <f ca="1">+WORLDCUP!BD64</f>
        <v>Egypt</v>
      </c>
      <c r="E278" s="9" t="str">
        <f ca="1">+WORLDCUP!BD67</f>
        <v>Algeria</v>
      </c>
      <c r="F278" s="9" t="str">
        <f ca="1">+WORLDCUP!BD61</f>
        <v>United States</v>
      </c>
      <c r="G278" s="9" t="str">
        <f ca="1">+WORLDCUP!BD58</f>
        <v>South Korea</v>
      </c>
      <c r="H278" s="9" t="str">
        <f ca="1">+WORLDCUP!BD63</f>
        <v>Sweden</v>
      </c>
      <c r="I278" s="9" t="str">
        <f ca="1">+WORLDCUP!BD69</f>
        <v>Panama</v>
      </c>
      <c r="J278" s="9" t="str">
        <f ca="1">+WORLDCUP!BD62</f>
        <v>Ivory Coast</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Scotland</v>
      </c>
      <c r="D279" s="9" t="str">
        <f ca="1">+WORLDCUP!BD64</f>
        <v>Egypt</v>
      </c>
      <c r="E279" s="9" t="str">
        <f ca="1">+WORLDCUP!BD67</f>
        <v>Algeria</v>
      </c>
      <c r="F279" s="9" t="str">
        <f ca="1">+WORLDCUP!BD61</f>
        <v>United States</v>
      </c>
      <c r="G279" s="9" t="str">
        <f ca="1">+WORLDCUP!BD58</f>
        <v>South Korea</v>
      </c>
      <c r="H279" s="9" t="str">
        <f ca="1">+WORLDCUP!BD63</f>
        <v>Sweden</v>
      </c>
      <c r="I279" s="9" t="str">
        <f ca="1">+WORLDCUP!BD62</f>
        <v>Ivory Coast</v>
      </c>
      <c r="J279" s="9" t="str">
        <f ca="1">+WORLDCUP!BD68</f>
        <v>DR Congo</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Scotland</v>
      </c>
      <c r="D280" s="9" t="str">
        <f ca="1">+WORLDCUP!BD64</f>
        <v>Egypt</v>
      </c>
      <c r="E280" s="9" t="str">
        <f ca="1">+WORLDCUP!BD62</f>
        <v>Ivory Coast</v>
      </c>
      <c r="F280" s="9" t="str">
        <f ca="1">+WORLDCUP!BD61</f>
        <v>United States</v>
      </c>
      <c r="G280" s="9" t="str">
        <f ca="1">+WORLDCUP!BD58</f>
        <v>South Korea</v>
      </c>
      <c r="H280" s="9" t="str">
        <f ca="1">+WORLDCUP!BD63</f>
        <v>Sweden</v>
      </c>
      <c r="I280" s="9" t="str">
        <f ca="1">+WORLDCUP!BD69</f>
        <v>Panama</v>
      </c>
      <c r="J280" s="9" t="str">
        <f ca="1">+WORLDCUP!BD66</f>
        <v>Norway</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Scotland</v>
      </c>
      <c r="D281" s="9" t="str">
        <f ca="1">+WORLDCUP!BD64</f>
        <v>Egypt</v>
      </c>
      <c r="E281" s="9" t="str">
        <f ca="1">+WORLDCUP!BD62</f>
        <v>Ivory Coast</v>
      </c>
      <c r="F281" s="9" t="str">
        <f ca="1">+WORLDCUP!BD61</f>
        <v>United States</v>
      </c>
      <c r="G281" s="9" t="str">
        <f ca="1">+WORLDCUP!BD58</f>
        <v>South Korea</v>
      </c>
      <c r="H281" s="9" t="str">
        <f ca="1">+WORLDCUP!BD63</f>
        <v>Sweden</v>
      </c>
      <c r="I281" s="9" t="str">
        <f ca="1">+WORLDCUP!BD66</f>
        <v>Norway</v>
      </c>
      <c r="J281" s="9" t="str">
        <f ca="1">+WORLDCUP!BD68</f>
        <v>DR Congo</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Scotland</v>
      </c>
      <c r="D282" s="9" t="str">
        <f ca="1">+WORLDCUP!BD64</f>
        <v>Egypt</v>
      </c>
      <c r="E282" s="9" t="str">
        <f ca="1">+WORLDCUP!BD67</f>
        <v>Algeria</v>
      </c>
      <c r="F282" s="9" t="str">
        <f ca="1">+WORLDCUP!BD61</f>
        <v>United States</v>
      </c>
      <c r="G282" s="9" t="str">
        <f ca="1">+WORLDCUP!BD58</f>
        <v>South Korea</v>
      </c>
      <c r="H282" s="9" t="str">
        <f ca="1">+WORLDCUP!BD63</f>
        <v>Sweden</v>
      </c>
      <c r="I282" s="9" t="str">
        <f ca="1">+WORLDCUP!BD62</f>
        <v>Ivory Coast</v>
      </c>
      <c r="J282" s="9" t="str">
        <f ca="1">+WORLDCUP!BD66</f>
        <v>Norway</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Saudi Arabia</v>
      </c>
      <c r="D283" s="9" t="str">
        <f ca="1">+WORLDCUP!BD64</f>
        <v>Egypt</v>
      </c>
      <c r="E283" s="9" t="str">
        <f ca="1">+WORLDCUP!BD63</f>
        <v>Sweden</v>
      </c>
      <c r="F283" s="9" t="str">
        <f ca="1">+WORLDCUP!BD60</f>
        <v>Scotland</v>
      </c>
      <c r="G283" s="9" t="str">
        <f ca="1">+WORLDCUP!BD58</f>
        <v>South Korea</v>
      </c>
      <c r="H283" s="9" t="str">
        <f ca="1">+WORLDCUP!BD61</f>
        <v>United States</v>
      </c>
      <c r="I283" s="9" t="str">
        <f ca="1">+WORLDCUP!BD69</f>
        <v>Panama</v>
      </c>
      <c r="J283" s="9" t="str">
        <f ca="1">+WORLDCUP!BD62</f>
        <v>Ivory Coast</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Saudi Arabia</v>
      </c>
      <c r="D284" s="9" t="str">
        <f ca="1">+WORLDCUP!BD64</f>
        <v>Egypt</v>
      </c>
      <c r="E284" s="9" t="str">
        <f ca="1">+WORLDCUP!BD62</f>
        <v>Ivory Coast</v>
      </c>
      <c r="F284" s="9" t="str">
        <f ca="1">+WORLDCUP!BD60</f>
        <v>Scotland</v>
      </c>
      <c r="G284" s="9" t="str">
        <f ca="1">+WORLDCUP!BD58</f>
        <v>South Korea</v>
      </c>
      <c r="H284" s="9" t="str">
        <f ca="1">+WORLDCUP!BD63</f>
        <v>Sweden</v>
      </c>
      <c r="I284" s="9" t="str">
        <f ca="1">+WORLDCUP!BD61</f>
        <v>United States</v>
      </c>
      <c r="J284" s="9" t="str">
        <f ca="1">+WORLDCUP!BD68</f>
        <v>DR Congo</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Saudi Arabia</v>
      </c>
      <c r="D285" s="9" t="str">
        <f ca="1">+WORLDCUP!BD64</f>
        <v>Egypt</v>
      </c>
      <c r="E285" s="9" t="str">
        <f ca="1">+WORLDCUP!BD67</f>
        <v>Algeria</v>
      </c>
      <c r="F285" s="9" t="str">
        <f ca="1">+WORLDCUP!BD60</f>
        <v>Scotland</v>
      </c>
      <c r="G285" s="9" t="str">
        <f ca="1">+WORLDCUP!BD58</f>
        <v>South Korea</v>
      </c>
      <c r="H285" s="9" t="str">
        <f ca="1">+WORLDCUP!BD63</f>
        <v>Sweden</v>
      </c>
      <c r="I285" s="9" t="str">
        <f ca="1">+WORLDCUP!BD61</f>
        <v>United States</v>
      </c>
      <c r="J285" s="9" t="str">
        <f ca="1">+WORLDCUP!BD62</f>
        <v>Ivory Coast</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Saudi Arabia</v>
      </c>
      <c r="D286" s="9" t="str">
        <f ca="1">+WORLDCUP!BD64</f>
        <v>Egypt</v>
      </c>
      <c r="E286" s="9" t="str">
        <f ca="1">+WORLDCUP!BD62</f>
        <v>Ivory Coast</v>
      </c>
      <c r="F286" s="9" t="str">
        <f ca="1">+WORLDCUP!BD60</f>
        <v>Scotland</v>
      </c>
      <c r="G286" s="9" t="str">
        <f ca="1">+WORLDCUP!BD58</f>
        <v>South Korea</v>
      </c>
      <c r="H286" s="9" t="str">
        <f ca="1">+WORLDCUP!BD63</f>
        <v>Sweden</v>
      </c>
      <c r="I286" s="9" t="str">
        <f ca="1">+WORLDCUP!BD61</f>
        <v>United States</v>
      </c>
      <c r="J286" s="9" t="str">
        <f ca="1">+WORLDCUP!BD66</f>
        <v>Norway</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Saudi Arabia</v>
      </c>
      <c r="D287" s="9" t="str">
        <f ca="1">+WORLDCUP!BD67</f>
        <v>Algeria</v>
      </c>
      <c r="E287" s="9" t="str">
        <f ca="1">+WORLDCUP!BD59</f>
        <v>Bosnia and Herzegovina</v>
      </c>
      <c r="F287" s="9" t="str">
        <f ca="1">+WORLDCUP!BD58</f>
        <v>South Korea</v>
      </c>
      <c r="G287" s="9" t="str">
        <f ca="1">+WORLDCUP!BD66</f>
        <v>Norway</v>
      </c>
      <c r="H287" s="9" t="str">
        <f ca="1">+WORLDCUP!BD64</f>
        <v>Egypt</v>
      </c>
      <c r="I287" s="9" t="str">
        <f ca="1">+WORLDCUP!BD69</f>
        <v>Panama</v>
      </c>
      <c r="J287" s="9" t="str">
        <f ca="1">+WORLDCUP!BD68</f>
        <v>DR Congo</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Saudi Arabia</v>
      </c>
      <c r="D288" s="9" t="str">
        <f ca="1">+WORLDCUP!BD67</f>
        <v>Algeria</v>
      </c>
      <c r="E288" s="9" t="str">
        <f ca="1">+WORLDCUP!BD59</f>
        <v>Bosnia and Herzegovina</v>
      </c>
      <c r="F288" s="9" t="str">
        <f ca="1">+WORLDCUP!BD58</f>
        <v>South Korea</v>
      </c>
      <c r="G288" s="9" t="str">
        <f ca="1">+WORLDCUP!BD66</f>
        <v>Norway</v>
      </c>
      <c r="H288" s="9" t="str">
        <f ca="1">+WORLDCUP!BD63</f>
        <v>Sweden</v>
      </c>
      <c r="I288" s="9" t="str">
        <f ca="1">+WORLDCUP!BD69</f>
        <v>Panama</v>
      </c>
      <c r="J288" s="9" t="str">
        <f ca="1">+WORLDCUP!BD68</f>
        <v>DR Congo</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Norway</v>
      </c>
      <c r="D289" s="9" t="str">
        <f ca="1">+WORLDCUP!BD67</f>
        <v>Algeria</v>
      </c>
      <c r="E289" s="9" t="str">
        <f ca="1">+WORLDCUP!BD59</f>
        <v>Bosnia and Herzegovina</v>
      </c>
      <c r="F289" s="9" t="str">
        <f ca="1">+WORLDCUP!BD63</f>
        <v>Sweden</v>
      </c>
      <c r="G289" s="9" t="str">
        <f ca="1">+WORLDCUP!BD58</f>
        <v>South Korea</v>
      </c>
      <c r="H289" s="9" t="str">
        <f ca="1">+WORLDCUP!BD64</f>
        <v>Egypt</v>
      </c>
      <c r="I289" s="9" t="str">
        <f ca="1">+WORLDCUP!BD69</f>
        <v>Panama</v>
      </c>
      <c r="J289" s="9" t="str">
        <f ca="1">+WORLDCUP!BD68</f>
        <v>DR Congo</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Saudi Arabia</v>
      </c>
      <c r="D290" s="9" t="str">
        <f ca="1">+WORLDCUP!BD67</f>
        <v>Algeria</v>
      </c>
      <c r="E290" s="9" t="str">
        <f ca="1">+WORLDCUP!BD59</f>
        <v>Bosnia and Herzegovina</v>
      </c>
      <c r="F290" s="9" t="str">
        <f ca="1">+WORLDCUP!BD63</f>
        <v>Sweden</v>
      </c>
      <c r="G290" s="9" t="str">
        <f ca="1">+WORLDCUP!BD58</f>
        <v>South Korea</v>
      </c>
      <c r="H290" s="9" t="str">
        <f ca="1">+WORLDCUP!BD64</f>
        <v>Egypt</v>
      </c>
      <c r="I290" s="9" t="str">
        <f ca="1">+WORLDCUP!BD69</f>
        <v>Panama</v>
      </c>
      <c r="J290" s="9" t="str">
        <f ca="1">+WORLDCUP!BD68</f>
        <v>DR Congo</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Saudi Arabia</v>
      </c>
      <c r="D291" s="9" t="str">
        <f ca="1">+WORLDCUP!BD64</f>
        <v>Egypt</v>
      </c>
      <c r="E291" s="9" t="str">
        <f ca="1">+WORLDCUP!BD59</f>
        <v>Bosnia and Herzegovina</v>
      </c>
      <c r="F291" s="9" t="str">
        <f ca="1">+WORLDCUP!BD58</f>
        <v>South Korea</v>
      </c>
      <c r="G291" s="9" t="str">
        <f ca="1">+WORLDCUP!BD66</f>
        <v>Norway</v>
      </c>
      <c r="H291" s="9" t="str">
        <f ca="1">+WORLDCUP!BD63</f>
        <v>Sweden</v>
      </c>
      <c r="I291" s="9" t="str">
        <f ca="1">+WORLDCUP!BD69</f>
        <v>Panama</v>
      </c>
      <c r="J291" s="9" t="str">
        <f ca="1">+WORLDCUP!BD68</f>
        <v>DR Congo</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Saudi Arabia</v>
      </c>
      <c r="D292" s="9" t="str">
        <f ca="1">+WORLDCUP!BD67</f>
        <v>Algeria</v>
      </c>
      <c r="E292" s="9" t="str">
        <f ca="1">+WORLDCUP!BD59</f>
        <v>Bosnia and Herzegovina</v>
      </c>
      <c r="F292" s="9" t="str">
        <f ca="1">+WORLDCUP!BD63</f>
        <v>Sweden</v>
      </c>
      <c r="G292" s="9" t="str">
        <f ca="1">+WORLDCUP!BD58</f>
        <v>South Korea</v>
      </c>
      <c r="H292" s="9" t="str">
        <f ca="1">+WORLDCUP!BD64</f>
        <v>Egypt</v>
      </c>
      <c r="I292" s="9" t="str">
        <f ca="1">+WORLDCUP!BD69</f>
        <v>Panama</v>
      </c>
      <c r="J292" s="9" t="str">
        <f ca="1">+WORLDCUP!BD66</f>
        <v>Norway</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Saudi Arabia</v>
      </c>
      <c r="D293" s="9" t="str">
        <f ca="1">+WORLDCUP!BD67</f>
        <v>Algeria</v>
      </c>
      <c r="E293" s="9" t="str">
        <f ca="1">+WORLDCUP!BD59</f>
        <v>Bosnia and Herzegovina</v>
      </c>
      <c r="F293" s="9" t="str">
        <f ca="1">+WORLDCUP!BD63</f>
        <v>Sweden</v>
      </c>
      <c r="G293" s="9" t="str">
        <f ca="1">+WORLDCUP!BD58</f>
        <v>South Korea</v>
      </c>
      <c r="H293" s="9" t="str">
        <f ca="1">+WORLDCUP!BD64</f>
        <v>Egypt</v>
      </c>
      <c r="I293" s="9" t="str">
        <f ca="1">+WORLDCUP!BD66</f>
        <v>Norway</v>
      </c>
      <c r="J293" s="9" t="str">
        <f ca="1">+WORLDCUP!BD68</f>
        <v>DR Congo</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Ivory Coast</v>
      </c>
      <c r="D294" s="9" t="str">
        <f ca="1">+WORLDCUP!BD67</f>
        <v>Algeria</v>
      </c>
      <c r="E294" s="9" t="str">
        <f ca="1">+WORLDCUP!BD59</f>
        <v>Bosnia and Herzegovina</v>
      </c>
      <c r="F294" s="9" t="str">
        <f ca="1">+WORLDCUP!BD58</f>
        <v>South Korea</v>
      </c>
      <c r="G294" s="9" t="str">
        <f ca="1">+WORLDCUP!BD66</f>
        <v>Norway</v>
      </c>
      <c r="H294" s="9" t="str">
        <f ca="1">+WORLDCUP!BD65</f>
        <v>Saudi Arabia</v>
      </c>
      <c r="I294" s="9" t="str">
        <f ca="1">+WORLDCUP!BD69</f>
        <v>Panama</v>
      </c>
      <c r="J294" s="9" t="str">
        <f ca="1">+WORLDCUP!BD68</f>
        <v>DR Congo</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Ivory Coast</v>
      </c>
      <c r="D295" s="9" t="str">
        <f ca="1">+WORLDCUP!BD67</f>
        <v>Algeria</v>
      </c>
      <c r="E295" s="9" t="str">
        <f ca="1">+WORLDCUP!BD59</f>
        <v>Bosnia and Herzegovina</v>
      </c>
      <c r="F295" s="9" t="str">
        <f ca="1">+WORLDCUP!BD58</f>
        <v>South Korea</v>
      </c>
      <c r="G295" s="9" t="str">
        <f ca="1">+WORLDCUP!BD66</f>
        <v>Norway</v>
      </c>
      <c r="H295" s="9" t="str">
        <f ca="1">+WORLDCUP!BD64</f>
        <v>Egypt</v>
      </c>
      <c r="I295" s="9" t="str">
        <f ca="1">+WORLDCUP!BD69</f>
        <v>Panama</v>
      </c>
      <c r="J295" s="9" t="str">
        <f ca="1">+WORLDCUP!BD68</f>
        <v>DR Congo</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Ivory Coast</v>
      </c>
      <c r="D296" s="9" t="str">
        <f ca="1">+WORLDCUP!BD67</f>
        <v>Algeria</v>
      </c>
      <c r="E296" s="9" t="str">
        <f ca="1">+WORLDCUP!BD59</f>
        <v>Bosnia and Herzegovina</v>
      </c>
      <c r="F296" s="9" t="str">
        <f ca="1">+WORLDCUP!BD58</f>
        <v>South Korea</v>
      </c>
      <c r="G296" s="9" t="str">
        <f ca="1">+WORLDCUP!BD65</f>
        <v>Saudi Arabia</v>
      </c>
      <c r="H296" s="9" t="str">
        <f ca="1">+WORLDCUP!BD64</f>
        <v>Egypt</v>
      </c>
      <c r="I296" s="9" t="str">
        <f ca="1">+WORLDCUP!BD69</f>
        <v>Panama</v>
      </c>
      <c r="J296" s="9" t="str">
        <f ca="1">+WORLDCUP!BD68</f>
        <v>DR Congo</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Ivory Coast</v>
      </c>
      <c r="D297" s="9" t="str">
        <f ca="1">+WORLDCUP!BD64</f>
        <v>Egypt</v>
      </c>
      <c r="E297" s="9" t="str">
        <f ca="1">+WORLDCUP!BD59</f>
        <v>Bosnia and Herzegovina</v>
      </c>
      <c r="F297" s="9" t="str">
        <f ca="1">+WORLDCUP!BD58</f>
        <v>South Korea</v>
      </c>
      <c r="G297" s="9" t="str">
        <f ca="1">+WORLDCUP!BD66</f>
        <v>Norway</v>
      </c>
      <c r="H297" s="9" t="str">
        <f ca="1">+WORLDCUP!BD65</f>
        <v>Saudi Arabia</v>
      </c>
      <c r="I297" s="9" t="str">
        <f ca="1">+WORLDCUP!BD69</f>
        <v>Panama</v>
      </c>
      <c r="J297" s="9" t="str">
        <f ca="1">+WORLDCUP!BD68</f>
        <v>DR Congo</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Ivory Coast</v>
      </c>
      <c r="D298" s="9" t="str">
        <f ca="1">+WORLDCUP!BD67</f>
        <v>Algeria</v>
      </c>
      <c r="E298" s="9" t="str">
        <f ca="1">+WORLDCUP!BD59</f>
        <v>Bosnia and Herzegovina</v>
      </c>
      <c r="F298" s="9" t="str">
        <f ca="1">+WORLDCUP!BD58</f>
        <v>South Korea</v>
      </c>
      <c r="G298" s="9" t="str">
        <f ca="1">+WORLDCUP!BD65</f>
        <v>Saudi Arabia</v>
      </c>
      <c r="H298" s="9" t="str">
        <f ca="1">+WORLDCUP!BD64</f>
        <v>Egypt</v>
      </c>
      <c r="I298" s="9" t="str">
        <f ca="1">+WORLDCUP!BD69</f>
        <v>Panama</v>
      </c>
      <c r="J298" s="9" t="str">
        <f ca="1">+WORLDCUP!BD66</f>
        <v>Norway</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Ivory Coast</v>
      </c>
      <c r="D299" s="9" t="str">
        <f ca="1">+WORLDCUP!BD67</f>
        <v>Algeria</v>
      </c>
      <c r="E299" s="9" t="str">
        <f ca="1">+WORLDCUP!BD59</f>
        <v>Bosnia and Herzegovina</v>
      </c>
      <c r="F299" s="9" t="str">
        <f ca="1">+WORLDCUP!BD58</f>
        <v>South Korea</v>
      </c>
      <c r="G299" s="9" t="str">
        <f ca="1">+WORLDCUP!BD65</f>
        <v>Saudi Arabia</v>
      </c>
      <c r="H299" s="9" t="str">
        <f ca="1">+WORLDCUP!BD64</f>
        <v>Egypt</v>
      </c>
      <c r="I299" s="9" t="str">
        <f ca="1">+WORLDCUP!BD66</f>
        <v>Norway</v>
      </c>
      <c r="J299" s="9" t="str">
        <f ca="1">+WORLDCUP!BD68</f>
        <v>DR Congo</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Ivory Coast</v>
      </c>
      <c r="D300" s="9" t="str">
        <f ca="1">+WORLDCUP!BD67</f>
        <v>Algeria</v>
      </c>
      <c r="E300" s="9" t="str">
        <f ca="1">+WORLDCUP!BD59</f>
        <v>Bosnia and Herzegovina</v>
      </c>
      <c r="F300" s="9" t="str">
        <f ca="1">+WORLDCUP!BD58</f>
        <v>South Korea</v>
      </c>
      <c r="G300" s="9" t="str">
        <f ca="1">+WORLDCUP!BD66</f>
        <v>Norway</v>
      </c>
      <c r="H300" s="9" t="str">
        <f ca="1">+WORLDCUP!BD63</f>
        <v>Sweden</v>
      </c>
      <c r="I300" s="9" t="str">
        <f ca="1">+WORLDCUP!BD69</f>
        <v>Panama</v>
      </c>
      <c r="J300" s="9" t="str">
        <f ca="1">+WORLDCUP!BD68</f>
        <v>DR Congo</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Ivory Coast</v>
      </c>
      <c r="D301" s="9" t="str">
        <f ca="1">+WORLDCUP!BD67</f>
        <v>Algeria</v>
      </c>
      <c r="E301" s="9" t="str">
        <f ca="1">+WORLDCUP!BD59</f>
        <v>Bosnia and Herzegovina</v>
      </c>
      <c r="F301" s="9" t="str">
        <f ca="1">+WORLDCUP!BD63</f>
        <v>Sweden</v>
      </c>
      <c r="G301" s="9" t="str">
        <f ca="1">+WORLDCUP!BD58</f>
        <v>South Korea</v>
      </c>
      <c r="H301" s="9" t="str">
        <f ca="1">+WORLDCUP!BD65</f>
        <v>Saudi Arabia</v>
      </c>
      <c r="I301" s="9" t="str">
        <f ca="1">+WORLDCUP!BD69</f>
        <v>Panama</v>
      </c>
      <c r="J301" s="9" t="str">
        <f ca="1">+WORLDCUP!BD68</f>
        <v>DR Congo</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Ivory Coast</v>
      </c>
      <c r="D302" s="9" t="str">
        <f ca="1">+WORLDCUP!BD66</f>
        <v>Norway</v>
      </c>
      <c r="E302" s="9" t="str">
        <f ca="1">+WORLDCUP!BD59</f>
        <v>Bosnia and Herzegovina</v>
      </c>
      <c r="F302" s="9" t="str">
        <f ca="1">+WORLDCUP!BD63</f>
        <v>Sweden</v>
      </c>
      <c r="G302" s="9" t="str">
        <f ca="1">+WORLDCUP!BD58</f>
        <v>South Korea</v>
      </c>
      <c r="H302" s="9" t="str">
        <f ca="1">+WORLDCUP!BD65</f>
        <v>Saudi Arabia</v>
      </c>
      <c r="I302" s="9" t="str">
        <f ca="1">+WORLDCUP!BD69</f>
        <v>Panama</v>
      </c>
      <c r="J302" s="9" t="str">
        <f ca="1">+WORLDCUP!BD68</f>
        <v>DR Congo</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Ivory Coast</v>
      </c>
      <c r="D303" s="9" t="str">
        <f ca="1">+WORLDCUP!BD67</f>
        <v>Algeria</v>
      </c>
      <c r="E303" s="9" t="str">
        <f ca="1">+WORLDCUP!BD59</f>
        <v>Bosnia and Herzegovina</v>
      </c>
      <c r="F303" s="9" t="str">
        <f ca="1">+WORLDCUP!BD63</f>
        <v>Sweden</v>
      </c>
      <c r="G303" s="9" t="str">
        <f ca="1">+WORLDCUP!BD58</f>
        <v>South Korea</v>
      </c>
      <c r="H303" s="9" t="str">
        <f ca="1">+WORLDCUP!BD65</f>
        <v>Saudi Arabia</v>
      </c>
      <c r="I303" s="9" t="str">
        <f ca="1">+WORLDCUP!BD69</f>
        <v>Panama</v>
      </c>
      <c r="J303" s="9" t="str">
        <f ca="1">+WORLDCUP!BD66</f>
        <v>Norway</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Ivory Coast</v>
      </c>
      <c r="D304" s="9" t="str">
        <f ca="1">+WORLDCUP!BD67</f>
        <v>Algeria</v>
      </c>
      <c r="E304" s="9" t="str">
        <f ca="1">+WORLDCUP!BD59</f>
        <v>Bosnia and Herzegovina</v>
      </c>
      <c r="F304" s="9" t="str">
        <f ca="1">+WORLDCUP!BD63</f>
        <v>Sweden</v>
      </c>
      <c r="G304" s="9" t="str">
        <f ca="1">+WORLDCUP!BD58</f>
        <v>South Korea</v>
      </c>
      <c r="H304" s="9" t="str">
        <f ca="1">+WORLDCUP!BD65</f>
        <v>Saudi Arabia</v>
      </c>
      <c r="I304" s="9" t="str">
        <f ca="1">+WORLDCUP!BD66</f>
        <v>Norway</v>
      </c>
      <c r="J304" s="9" t="str">
        <f ca="1">+WORLDCUP!BD68</f>
        <v>DR Congo</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Ivory Coast</v>
      </c>
      <c r="D305" s="9" t="str">
        <f ca="1">+WORLDCUP!BD67</f>
        <v>Algeria</v>
      </c>
      <c r="E305" s="9" t="str">
        <f ca="1">+WORLDCUP!BD59</f>
        <v>Bosnia and Herzegovina</v>
      </c>
      <c r="F305" s="9" t="str">
        <f ca="1">+WORLDCUP!BD63</f>
        <v>Sweden</v>
      </c>
      <c r="G305" s="9" t="str">
        <f ca="1">+WORLDCUP!BD58</f>
        <v>South Korea</v>
      </c>
      <c r="H305" s="9" t="str">
        <f ca="1">+WORLDCUP!BD64</f>
        <v>Egypt</v>
      </c>
      <c r="I305" s="9" t="str">
        <f ca="1">+WORLDCUP!BD69</f>
        <v>Panama</v>
      </c>
      <c r="J305" s="9" t="str">
        <f ca="1">+WORLDCUP!BD68</f>
        <v>DR Congo</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Ivory Coast</v>
      </c>
      <c r="D306" s="9" t="str">
        <f ca="1">+WORLDCUP!BD64</f>
        <v>Egypt</v>
      </c>
      <c r="E306" s="9" t="str">
        <f ca="1">+WORLDCUP!BD59</f>
        <v>Bosnia and Herzegovina</v>
      </c>
      <c r="F306" s="9" t="str">
        <f ca="1">+WORLDCUP!BD58</f>
        <v>South Korea</v>
      </c>
      <c r="G306" s="9" t="str">
        <f ca="1">+WORLDCUP!BD66</f>
        <v>Norway</v>
      </c>
      <c r="H306" s="9" t="str">
        <f ca="1">+WORLDCUP!BD63</f>
        <v>Sweden</v>
      </c>
      <c r="I306" s="9" t="str">
        <f ca="1">+WORLDCUP!BD69</f>
        <v>Panama</v>
      </c>
      <c r="J306" s="9" t="str">
        <f ca="1">+WORLDCUP!BD68</f>
        <v>DR Congo</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Ivory Coast</v>
      </c>
      <c r="D307" s="9" t="str">
        <f ca="1">+WORLDCUP!BD67</f>
        <v>Algeria</v>
      </c>
      <c r="E307" s="9" t="str">
        <f ca="1">+WORLDCUP!BD59</f>
        <v>Bosnia and Herzegovina</v>
      </c>
      <c r="F307" s="9" t="str">
        <f ca="1">+WORLDCUP!BD63</f>
        <v>Sweden</v>
      </c>
      <c r="G307" s="9" t="str">
        <f ca="1">+WORLDCUP!BD58</f>
        <v>South Korea</v>
      </c>
      <c r="H307" s="9" t="str">
        <f ca="1">+WORLDCUP!BD64</f>
        <v>Egypt</v>
      </c>
      <c r="I307" s="9" t="str">
        <f ca="1">+WORLDCUP!BD69</f>
        <v>Panama</v>
      </c>
      <c r="J307" s="9" t="str">
        <f ca="1">+WORLDCUP!BD66</f>
        <v>Norway</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Ivory Coast</v>
      </c>
      <c r="D308" s="9" t="str">
        <f ca="1">+WORLDCUP!BD67</f>
        <v>Algeria</v>
      </c>
      <c r="E308" s="9" t="str">
        <f ca="1">+WORLDCUP!BD59</f>
        <v>Bosnia and Herzegovina</v>
      </c>
      <c r="F308" s="9" t="str">
        <f ca="1">+WORLDCUP!BD63</f>
        <v>Sweden</v>
      </c>
      <c r="G308" s="9" t="str">
        <f ca="1">+WORLDCUP!BD58</f>
        <v>South Korea</v>
      </c>
      <c r="H308" s="9" t="str">
        <f ca="1">+WORLDCUP!BD64</f>
        <v>Egypt</v>
      </c>
      <c r="I308" s="9" t="str">
        <f ca="1">+WORLDCUP!BD66</f>
        <v>Norway</v>
      </c>
      <c r="J308" s="9" t="str">
        <f ca="1">+WORLDCUP!BD68</f>
        <v>DR Congo</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Ivory Coast</v>
      </c>
      <c r="D309" s="9" t="str">
        <f ca="1">+WORLDCUP!BD64</f>
        <v>Egypt</v>
      </c>
      <c r="E309" s="9" t="str">
        <f ca="1">+WORLDCUP!BD59</f>
        <v>Bosnia and Herzegovina</v>
      </c>
      <c r="F309" s="9" t="str">
        <f ca="1">+WORLDCUP!BD63</f>
        <v>Sweden</v>
      </c>
      <c r="G309" s="9" t="str">
        <f ca="1">+WORLDCUP!BD58</f>
        <v>South Korea</v>
      </c>
      <c r="H309" s="9" t="str">
        <f ca="1">+WORLDCUP!BD65</f>
        <v>Saudi Arabia</v>
      </c>
      <c r="I309" s="9" t="str">
        <f ca="1">+WORLDCUP!BD69</f>
        <v>Panama</v>
      </c>
      <c r="J309" s="9" t="str">
        <f ca="1">+WORLDCUP!BD68</f>
        <v>DR Congo</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Saudi Arabia</v>
      </c>
      <c r="D310" s="9" t="str">
        <f ca="1">+WORLDCUP!BD67</f>
        <v>Algeria</v>
      </c>
      <c r="E310" s="9" t="str">
        <f ca="1">+WORLDCUP!BD59</f>
        <v>Bosnia and Herzegovina</v>
      </c>
      <c r="F310" s="9" t="str">
        <f ca="1">+WORLDCUP!BD63</f>
        <v>Sweden</v>
      </c>
      <c r="G310" s="9" t="str">
        <f ca="1">+WORLDCUP!BD58</f>
        <v>South Korea</v>
      </c>
      <c r="H310" s="9" t="str">
        <f ca="1">+WORLDCUP!BD64</f>
        <v>Egypt</v>
      </c>
      <c r="I310" s="9" t="str">
        <f ca="1">+WORLDCUP!BD69</f>
        <v>Panama</v>
      </c>
      <c r="J310" s="9" t="str">
        <f ca="1">+WORLDCUP!BD62</f>
        <v>Ivory Coast</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Saudi Arabia</v>
      </c>
      <c r="D311" s="9" t="str">
        <f ca="1">+WORLDCUP!BD67</f>
        <v>Algeria</v>
      </c>
      <c r="E311" s="9" t="str">
        <f ca="1">+WORLDCUP!BD59</f>
        <v>Bosnia and Herzegovina</v>
      </c>
      <c r="F311" s="9" t="str">
        <f ca="1">+WORLDCUP!BD63</f>
        <v>Sweden</v>
      </c>
      <c r="G311" s="9" t="str">
        <f ca="1">+WORLDCUP!BD58</f>
        <v>South Korea</v>
      </c>
      <c r="H311" s="9" t="str">
        <f ca="1">+WORLDCUP!BD64</f>
        <v>Egypt</v>
      </c>
      <c r="I311" s="9" t="str">
        <f ca="1">+WORLDCUP!BD62</f>
        <v>Ivory Coast</v>
      </c>
      <c r="J311" s="9" t="str">
        <f ca="1">+WORLDCUP!BD68</f>
        <v>DR Congo</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Ivory Coast</v>
      </c>
      <c r="D312" s="9" t="str">
        <f ca="1">+WORLDCUP!BD64</f>
        <v>Egypt</v>
      </c>
      <c r="E312" s="9" t="str">
        <f ca="1">+WORLDCUP!BD59</f>
        <v>Bosnia and Herzegovina</v>
      </c>
      <c r="F312" s="9" t="str">
        <f ca="1">+WORLDCUP!BD63</f>
        <v>Sweden</v>
      </c>
      <c r="G312" s="9" t="str">
        <f ca="1">+WORLDCUP!BD58</f>
        <v>South Korea</v>
      </c>
      <c r="H312" s="9" t="str">
        <f ca="1">+WORLDCUP!BD65</f>
        <v>Saudi Arabia</v>
      </c>
      <c r="I312" s="9" t="str">
        <f ca="1">+WORLDCUP!BD69</f>
        <v>Panama</v>
      </c>
      <c r="J312" s="9" t="str">
        <f ca="1">+WORLDCUP!BD66</f>
        <v>Norway</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Ivory Coast</v>
      </c>
      <c r="D313" s="9" t="str">
        <f ca="1">+WORLDCUP!BD64</f>
        <v>Egypt</v>
      </c>
      <c r="E313" s="9" t="str">
        <f ca="1">+WORLDCUP!BD59</f>
        <v>Bosnia and Herzegovina</v>
      </c>
      <c r="F313" s="9" t="str">
        <f ca="1">+WORLDCUP!BD63</f>
        <v>Sweden</v>
      </c>
      <c r="G313" s="9" t="str">
        <f ca="1">+WORLDCUP!BD58</f>
        <v>South Korea</v>
      </c>
      <c r="H313" s="9" t="str">
        <f ca="1">+WORLDCUP!BD65</f>
        <v>Saudi Arabia</v>
      </c>
      <c r="I313" s="9" t="str">
        <f ca="1">+WORLDCUP!BD66</f>
        <v>Norway</v>
      </c>
      <c r="J313" s="9" t="str">
        <f ca="1">+WORLDCUP!BD68</f>
        <v>DR Congo</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Saudi Arabia</v>
      </c>
      <c r="D314" s="9" t="str">
        <f ca="1">+WORLDCUP!BD67</f>
        <v>Algeria</v>
      </c>
      <c r="E314" s="9" t="str">
        <f ca="1">+WORLDCUP!BD59</f>
        <v>Bosnia and Herzegovina</v>
      </c>
      <c r="F314" s="9" t="str">
        <f ca="1">+WORLDCUP!BD63</f>
        <v>Sweden</v>
      </c>
      <c r="G314" s="9" t="str">
        <f ca="1">+WORLDCUP!BD58</f>
        <v>South Korea</v>
      </c>
      <c r="H314" s="9" t="str">
        <f ca="1">+WORLDCUP!BD64</f>
        <v>Egypt</v>
      </c>
      <c r="I314" s="9" t="str">
        <f ca="1">+WORLDCUP!BD62</f>
        <v>Ivory Coast</v>
      </c>
      <c r="J314" s="9" t="str">
        <f ca="1">+WORLDCUP!BD66</f>
        <v>Norway</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Norway</v>
      </c>
      <c r="D315" s="9" t="str">
        <f ca="1">+WORLDCUP!BD67</f>
        <v>Algeria</v>
      </c>
      <c r="E315" s="9" t="str">
        <f ca="1">+WORLDCUP!BD59</f>
        <v>Bosnia and Herzegovina</v>
      </c>
      <c r="F315" s="9" t="str">
        <f ca="1">+WORLDCUP!BD61</f>
        <v>United States</v>
      </c>
      <c r="G315" s="9" t="str">
        <f ca="1">+WORLDCUP!BD58</f>
        <v>South Korea</v>
      </c>
      <c r="H315" s="9" t="str">
        <f ca="1">+WORLDCUP!BD65</f>
        <v>Saudi Arabia</v>
      </c>
      <c r="I315" s="9" t="str">
        <f ca="1">+WORLDCUP!BD69</f>
        <v>Panama</v>
      </c>
      <c r="J315" s="9" t="str">
        <f ca="1">+WORLDCUP!BD68</f>
        <v>DR Congo</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Norway</v>
      </c>
      <c r="D316" s="9" t="str">
        <f ca="1">+WORLDCUP!BD67</f>
        <v>Algeria</v>
      </c>
      <c r="E316" s="9" t="str">
        <f ca="1">+WORLDCUP!BD59</f>
        <v>Bosnia and Herzegovina</v>
      </c>
      <c r="F316" s="9" t="str">
        <f ca="1">+WORLDCUP!BD61</f>
        <v>United States</v>
      </c>
      <c r="G316" s="9" t="str">
        <f ca="1">+WORLDCUP!BD58</f>
        <v>South Korea</v>
      </c>
      <c r="H316" s="9" t="str">
        <f ca="1">+WORLDCUP!BD64</f>
        <v>Egypt</v>
      </c>
      <c r="I316" s="9" t="str">
        <f ca="1">+WORLDCUP!BD69</f>
        <v>Panama</v>
      </c>
      <c r="J316" s="9" t="str">
        <f ca="1">+WORLDCUP!BD68</f>
        <v>DR Congo</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Saudi Arabia</v>
      </c>
      <c r="D317" s="9" t="str">
        <f ca="1">+WORLDCUP!BD67</f>
        <v>Algeria</v>
      </c>
      <c r="E317" s="9" t="str">
        <f ca="1">+WORLDCUP!BD59</f>
        <v>Bosnia and Herzegovina</v>
      </c>
      <c r="F317" s="9" t="str">
        <f ca="1">+WORLDCUP!BD61</f>
        <v>United States</v>
      </c>
      <c r="G317" s="9" t="str">
        <f ca="1">+WORLDCUP!BD58</f>
        <v>South Korea</v>
      </c>
      <c r="H317" s="9" t="str">
        <f ca="1">+WORLDCUP!BD64</f>
        <v>Egypt</v>
      </c>
      <c r="I317" s="9" t="str">
        <f ca="1">+WORLDCUP!BD69</f>
        <v>Panama</v>
      </c>
      <c r="J317" s="9" t="str">
        <f ca="1">+WORLDCUP!BD68</f>
        <v>DR Congo</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Norway</v>
      </c>
      <c r="D318" s="9" t="str">
        <f ca="1">+WORLDCUP!BD64</f>
        <v>Egypt</v>
      </c>
      <c r="E318" s="9" t="str">
        <f ca="1">+WORLDCUP!BD59</f>
        <v>Bosnia and Herzegovina</v>
      </c>
      <c r="F318" s="9" t="str">
        <f ca="1">+WORLDCUP!BD61</f>
        <v>United States</v>
      </c>
      <c r="G318" s="9" t="str">
        <f ca="1">+WORLDCUP!BD58</f>
        <v>South Korea</v>
      </c>
      <c r="H318" s="9" t="str">
        <f ca="1">+WORLDCUP!BD65</f>
        <v>Saudi Arabia</v>
      </c>
      <c r="I318" s="9" t="str">
        <f ca="1">+WORLDCUP!BD69</f>
        <v>Panama</v>
      </c>
      <c r="J318" s="9" t="str">
        <f ca="1">+WORLDCUP!BD68</f>
        <v>DR Congo</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Saudi Arabia</v>
      </c>
      <c r="D319" s="9" t="str">
        <f ca="1">+WORLDCUP!BD67</f>
        <v>Algeria</v>
      </c>
      <c r="E319" s="9" t="str">
        <f ca="1">+WORLDCUP!BD59</f>
        <v>Bosnia and Herzegovina</v>
      </c>
      <c r="F319" s="9" t="str">
        <f ca="1">+WORLDCUP!BD61</f>
        <v>United States</v>
      </c>
      <c r="G319" s="9" t="str">
        <f ca="1">+WORLDCUP!BD58</f>
        <v>South Korea</v>
      </c>
      <c r="H319" s="9" t="str">
        <f ca="1">+WORLDCUP!BD64</f>
        <v>Egypt</v>
      </c>
      <c r="I319" s="9" t="str">
        <f ca="1">+WORLDCUP!BD69</f>
        <v>Panama</v>
      </c>
      <c r="J319" s="9" t="str">
        <f ca="1">+WORLDCUP!BD66</f>
        <v>Norway</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Saudi Arabia</v>
      </c>
      <c r="D320" s="9" t="str">
        <f ca="1">+WORLDCUP!BD67</f>
        <v>Algeria</v>
      </c>
      <c r="E320" s="9" t="str">
        <f ca="1">+WORLDCUP!BD59</f>
        <v>Bosnia and Herzegovina</v>
      </c>
      <c r="F320" s="9" t="str">
        <f ca="1">+WORLDCUP!BD61</f>
        <v>United States</v>
      </c>
      <c r="G320" s="9" t="str">
        <f ca="1">+WORLDCUP!BD58</f>
        <v>South Korea</v>
      </c>
      <c r="H320" s="9" t="str">
        <f ca="1">+WORLDCUP!BD64</f>
        <v>Egypt</v>
      </c>
      <c r="I320" s="9" t="str">
        <f ca="1">+WORLDCUP!BD66</f>
        <v>Norway</v>
      </c>
      <c r="J320" s="9" t="str">
        <f ca="1">+WORLDCUP!BD68</f>
        <v>DR Congo</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Norway</v>
      </c>
      <c r="D321" s="9" t="str">
        <f ca="1">+WORLDCUP!BD67</f>
        <v>Algeria</v>
      </c>
      <c r="E321" s="9" t="str">
        <f ca="1">+WORLDCUP!BD59</f>
        <v>Bosnia and Herzegovina</v>
      </c>
      <c r="F321" s="9" t="str">
        <f ca="1">+WORLDCUP!BD61</f>
        <v>United States</v>
      </c>
      <c r="G321" s="9" t="str">
        <f ca="1">+WORLDCUP!BD58</f>
        <v>South Korea</v>
      </c>
      <c r="H321" s="9" t="str">
        <f ca="1">+WORLDCUP!BD63</f>
        <v>Sweden</v>
      </c>
      <c r="I321" s="9" t="str">
        <f ca="1">+WORLDCUP!BD69</f>
        <v>Panama</v>
      </c>
      <c r="J321" s="9" t="str">
        <f ca="1">+WORLDCUP!BD68</f>
        <v>DR Congo</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Saudi Arabia</v>
      </c>
      <c r="D322" s="9" t="str">
        <f ca="1">+WORLDCUP!BD67</f>
        <v>Algeria</v>
      </c>
      <c r="E322" s="9" t="str">
        <f ca="1">+WORLDCUP!BD59</f>
        <v>Bosnia and Herzegovina</v>
      </c>
      <c r="F322" s="9" t="str">
        <f ca="1">+WORLDCUP!BD61</f>
        <v>United States</v>
      </c>
      <c r="G322" s="9" t="str">
        <f ca="1">+WORLDCUP!BD58</f>
        <v>South Korea</v>
      </c>
      <c r="H322" s="9" t="str">
        <f ca="1">+WORLDCUP!BD63</f>
        <v>Sweden</v>
      </c>
      <c r="I322" s="9" t="str">
        <f ca="1">+WORLDCUP!BD69</f>
        <v>Panama</v>
      </c>
      <c r="J322" s="9" t="str">
        <f ca="1">+WORLDCUP!BD68</f>
        <v>DR Congo</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Saudi Arabia</v>
      </c>
      <c r="D323" s="9" t="str">
        <f ca="1">+WORLDCUP!BD66</f>
        <v>Norway</v>
      </c>
      <c r="E323" s="9" t="str">
        <f ca="1">+WORLDCUP!BD59</f>
        <v>Bosnia and Herzegovina</v>
      </c>
      <c r="F323" s="9" t="str">
        <f ca="1">+WORLDCUP!BD61</f>
        <v>United States</v>
      </c>
      <c r="G323" s="9" t="str">
        <f ca="1">+WORLDCUP!BD58</f>
        <v>South Korea</v>
      </c>
      <c r="H323" s="9" t="str">
        <f ca="1">+WORLDCUP!BD63</f>
        <v>Sweden</v>
      </c>
      <c r="I323" s="9" t="str">
        <f ca="1">+WORLDCUP!BD69</f>
        <v>Panama</v>
      </c>
      <c r="J323" s="9" t="str">
        <f ca="1">+WORLDCUP!BD68</f>
        <v>DR Congo</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Saudi Arabia</v>
      </c>
      <c r="D324" s="9" t="str">
        <f ca="1">+WORLDCUP!BD67</f>
        <v>Algeria</v>
      </c>
      <c r="E324" s="9" t="str">
        <f ca="1">+WORLDCUP!BD59</f>
        <v>Bosnia and Herzegovina</v>
      </c>
      <c r="F324" s="9" t="str">
        <f ca="1">+WORLDCUP!BD61</f>
        <v>United States</v>
      </c>
      <c r="G324" s="9" t="str">
        <f ca="1">+WORLDCUP!BD58</f>
        <v>South Korea</v>
      </c>
      <c r="H324" s="9" t="str">
        <f ca="1">+WORLDCUP!BD63</f>
        <v>Sweden</v>
      </c>
      <c r="I324" s="9" t="str">
        <f ca="1">+WORLDCUP!BD69</f>
        <v>Panama</v>
      </c>
      <c r="J324" s="9" t="str">
        <f ca="1">+WORLDCUP!BD66</f>
        <v>Norway</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Saudi Arabia</v>
      </c>
      <c r="D325" s="9" t="str">
        <f ca="1">+WORLDCUP!BD67</f>
        <v>Algeria</v>
      </c>
      <c r="E325" s="9" t="str">
        <f ca="1">+WORLDCUP!BD59</f>
        <v>Bosnia and Herzegovina</v>
      </c>
      <c r="F325" s="9" t="str">
        <f ca="1">+WORLDCUP!BD61</f>
        <v>United States</v>
      </c>
      <c r="G325" s="9" t="str">
        <f ca="1">+WORLDCUP!BD58</f>
        <v>South Korea</v>
      </c>
      <c r="H325" s="9" t="str">
        <f ca="1">+WORLDCUP!BD63</f>
        <v>Sweden</v>
      </c>
      <c r="I325" s="9" t="str">
        <f ca="1">+WORLDCUP!BD66</f>
        <v>Norway</v>
      </c>
      <c r="J325" s="9" t="str">
        <f ca="1">+WORLDCUP!BD68</f>
        <v>DR Congo</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Sweden</v>
      </c>
      <c r="D326" s="9" t="str">
        <f ca="1">+WORLDCUP!BD67</f>
        <v>Algeria</v>
      </c>
      <c r="E326" s="9" t="str">
        <f ca="1">+WORLDCUP!BD59</f>
        <v>Bosnia and Herzegovina</v>
      </c>
      <c r="F326" s="9" t="str">
        <f ca="1">+WORLDCUP!BD61</f>
        <v>United States</v>
      </c>
      <c r="G326" s="9" t="str">
        <f ca="1">+WORLDCUP!BD58</f>
        <v>South Korea</v>
      </c>
      <c r="H326" s="9" t="str">
        <f ca="1">+WORLDCUP!BD64</f>
        <v>Egypt</v>
      </c>
      <c r="I326" s="9" t="str">
        <f ca="1">+WORLDCUP!BD69</f>
        <v>Panama</v>
      </c>
      <c r="J326" s="9" t="str">
        <f ca="1">+WORLDCUP!BD68</f>
        <v>DR Congo</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Norway</v>
      </c>
      <c r="D327" s="9" t="str">
        <f ca="1">+WORLDCUP!BD64</f>
        <v>Egypt</v>
      </c>
      <c r="E327" s="9" t="str">
        <f ca="1">+WORLDCUP!BD59</f>
        <v>Bosnia and Herzegovina</v>
      </c>
      <c r="F327" s="9" t="str">
        <f ca="1">+WORLDCUP!BD61</f>
        <v>United States</v>
      </c>
      <c r="G327" s="9" t="str">
        <f ca="1">+WORLDCUP!BD58</f>
        <v>South Korea</v>
      </c>
      <c r="H327" s="9" t="str">
        <f ca="1">+WORLDCUP!BD63</f>
        <v>Sweden</v>
      </c>
      <c r="I327" s="9" t="str">
        <f ca="1">+WORLDCUP!BD69</f>
        <v>Panama</v>
      </c>
      <c r="J327" s="9" t="str">
        <f ca="1">+WORLDCUP!BD68</f>
        <v>DR Congo</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Sweden</v>
      </c>
      <c r="D328" s="9" t="str">
        <f ca="1">+WORLDCUP!BD67</f>
        <v>Algeria</v>
      </c>
      <c r="E328" s="9" t="str">
        <f ca="1">+WORLDCUP!BD59</f>
        <v>Bosnia and Herzegovina</v>
      </c>
      <c r="F328" s="9" t="str">
        <f ca="1">+WORLDCUP!BD61</f>
        <v>United States</v>
      </c>
      <c r="G328" s="9" t="str">
        <f ca="1">+WORLDCUP!BD58</f>
        <v>South Korea</v>
      </c>
      <c r="H328" s="9" t="str">
        <f ca="1">+WORLDCUP!BD64</f>
        <v>Egypt</v>
      </c>
      <c r="I328" s="9" t="str">
        <f ca="1">+WORLDCUP!BD69</f>
        <v>Panama</v>
      </c>
      <c r="J328" s="9" t="str">
        <f ca="1">+WORLDCUP!BD66</f>
        <v>Norway</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Sweden</v>
      </c>
      <c r="D329" s="9" t="str">
        <f ca="1">+WORLDCUP!BD67</f>
        <v>Algeria</v>
      </c>
      <c r="E329" s="9" t="str">
        <f ca="1">+WORLDCUP!BD59</f>
        <v>Bosnia and Herzegovina</v>
      </c>
      <c r="F329" s="9" t="str">
        <f ca="1">+WORLDCUP!BD61</f>
        <v>United States</v>
      </c>
      <c r="G329" s="9" t="str">
        <f ca="1">+WORLDCUP!BD58</f>
        <v>South Korea</v>
      </c>
      <c r="H329" s="9" t="str">
        <f ca="1">+WORLDCUP!BD64</f>
        <v>Egypt</v>
      </c>
      <c r="I329" s="9" t="str">
        <f ca="1">+WORLDCUP!BD66</f>
        <v>Norway</v>
      </c>
      <c r="J329" s="9" t="str">
        <f ca="1">+WORLDCUP!BD68</f>
        <v>DR Congo</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Saudi Arabia</v>
      </c>
      <c r="D330" s="9" t="str">
        <f ca="1">+WORLDCUP!BD64</f>
        <v>Egypt</v>
      </c>
      <c r="E330" s="9" t="str">
        <f ca="1">+WORLDCUP!BD59</f>
        <v>Bosnia and Herzegovina</v>
      </c>
      <c r="F330" s="9" t="str">
        <f ca="1">+WORLDCUP!BD61</f>
        <v>United States</v>
      </c>
      <c r="G330" s="9" t="str">
        <f ca="1">+WORLDCUP!BD58</f>
        <v>South Korea</v>
      </c>
      <c r="H330" s="9" t="str">
        <f ca="1">+WORLDCUP!BD63</f>
        <v>Sweden</v>
      </c>
      <c r="I330" s="9" t="str">
        <f ca="1">+WORLDCUP!BD69</f>
        <v>Panama</v>
      </c>
      <c r="J330" s="9" t="str">
        <f ca="1">+WORLDCUP!BD68</f>
        <v>DR Congo</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Saudi Arabia</v>
      </c>
      <c r="D331" s="9" t="str">
        <f ca="1">+WORLDCUP!BD64</f>
        <v>Egypt</v>
      </c>
      <c r="E331" s="9" t="str">
        <f ca="1">+WORLDCUP!BD59</f>
        <v>Bosnia and Herzegovina</v>
      </c>
      <c r="F331" s="9" t="str">
        <f ca="1">+WORLDCUP!BD61</f>
        <v>United States</v>
      </c>
      <c r="G331" s="9" t="str">
        <f ca="1">+WORLDCUP!BD58</f>
        <v>South Korea</v>
      </c>
      <c r="H331" s="9" t="str">
        <f ca="1">+WORLDCUP!BD63</f>
        <v>Sweden</v>
      </c>
      <c r="I331" s="9" t="str">
        <f ca="1">+WORLDCUP!BD69</f>
        <v>Panama</v>
      </c>
      <c r="J331" s="9" t="str">
        <f ca="1">+WORLDCUP!BD67</f>
        <v>Algeria</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Saudi Arabia</v>
      </c>
      <c r="D332" s="9" t="str">
        <f ca="1">+WORLDCUP!BD64</f>
        <v>Egypt</v>
      </c>
      <c r="E332" s="9" t="str">
        <f ca="1">+WORLDCUP!BD59</f>
        <v>Bosnia and Herzegovina</v>
      </c>
      <c r="F332" s="9" t="str">
        <f ca="1">+WORLDCUP!BD61</f>
        <v>United States</v>
      </c>
      <c r="G332" s="9" t="str">
        <f ca="1">+WORLDCUP!BD58</f>
        <v>South Korea</v>
      </c>
      <c r="H332" s="9" t="str">
        <f ca="1">+WORLDCUP!BD63</f>
        <v>Sweden</v>
      </c>
      <c r="I332" s="9" t="str">
        <f ca="1">+WORLDCUP!BD67</f>
        <v>Algeria</v>
      </c>
      <c r="J332" s="9" t="str">
        <f ca="1">+WORLDCUP!BD68</f>
        <v>DR Congo</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Saudi Arabia</v>
      </c>
      <c r="D333" s="9" t="str">
        <f ca="1">+WORLDCUP!BD64</f>
        <v>Egypt</v>
      </c>
      <c r="E333" s="9" t="str">
        <f ca="1">+WORLDCUP!BD59</f>
        <v>Bosnia and Herzegovina</v>
      </c>
      <c r="F333" s="9" t="str">
        <f ca="1">+WORLDCUP!BD61</f>
        <v>United States</v>
      </c>
      <c r="G333" s="9" t="str">
        <f ca="1">+WORLDCUP!BD58</f>
        <v>South Korea</v>
      </c>
      <c r="H333" s="9" t="str">
        <f ca="1">+WORLDCUP!BD63</f>
        <v>Sweden</v>
      </c>
      <c r="I333" s="9" t="str">
        <f ca="1">+WORLDCUP!BD69</f>
        <v>Panama</v>
      </c>
      <c r="J333" s="9" t="str">
        <f ca="1">+WORLDCUP!BD66</f>
        <v>Norway</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Saudi Arabia</v>
      </c>
      <c r="D334" s="9" t="str">
        <f ca="1">+WORLDCUP!BD64</f>
        <v>Egypt</v>
      </c>
      <c r="E334" s="9" t="str">
        <f ca="1">+WORLDCUP!BD59</f>
        <v>Bosnia and Herzegovina</v>
      </c>
      <c r="F334" s="9" t="str">
        <f ca="1">+WORLDCUP!BD61</f>
        <v>United States</v>
      </c>
      <c r="G334" s="9" t="str">
        <f ca="1">+WORLDCUP!BD58</f>
        <v>South Korea</v>
      </c>
      <c r="H334" s="9" t="str">
        <f ca="1">+WORLDCUP!BD63</f>
        <v>Sweden</v>
      </c>
      <c r="I334" s="9" t="str">
        <f ca="1">+WORLDCUP!BD66</f>
        <v>Norway</v>
      </c>
      <c r="J334" s="9" t="str">
        <f ca="1">+WORLDCUP!BD68</f>
        <v>DR Congo</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Saudi Arabia</v>
      </c>
      <c r="D335" s="9" t="str">
        <f ca="1">+WORLDCUP!BD64</f>
        <v>Egypt</v>
      </c>
      <c r="E335" s="9" t="str">
        <f ca="1">+WORLDCUP!BD59</f>
        <v>Bosnia and Herzegovina</v>
      </c>
      <c r="F335" s="9" t="str">
        <f ca="1">+WORLDCUP!BD61</f>
        <v>United States</v>
      </c>
      <c r="G335" s="9" t="str">
        <f ca="1">+WORLDCUP!BD58</f>
        <v>South Korea</v>
      </c>
      <c r="H335" s="9" t="str">
        <f ca="1">+WORLDCUP!BD63</f>
        <v>Sweden</v>
      </c>
      <c r="I335" s="9" t="str">
        <f ca="1">+WORLDCUP!BD66</f>
        <v>Norway</v>
      </c>
      <c r="J335" s="9" t="str">
        <f ca="1">+WORLDCUP!BD67</f>
        <v>Algeria</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Ivory Coast</v>
      </c>
      <c r="D336" s="9" t="str">
        <f ca="1">+WORLDCUP!BD67</f>
        <v>Algeria</v>
      </c>
      <c r="E336" s="9" t="str">
        <f ca="1">+WORLDCUP!BD59</f>
        <v>Bosnia and Herzegovina</v>
      </c>
      <c r="F336" s="9" t="str">
        <f ca="1">+WORLDCUP!BD58</f>
        <v>South Korea</v>
      </c>
      <c r="G336" s="9" t="str">
        <f ca="1">+WORLDCUP!BD66</f>
        <v>Norway</v>
      </c>
      <c r="H336" s="9" t="str">
        <f ca="1">+WORLDCUP!BD61</f>
        <v>United States</v>
      </c>
      <c r="I336" s="9" t="str">
        <f ca="1">+WORLDCUP!BD69</f>
        <v>Panama</v>
      </c>
      <c r="J336" s="9" t="str">
        <f ca="1">+WORLDCUP!BD68</f>
        <v>DR Congo</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Ivory Coast</v>
      </c>
      <c r="D337" s="9" t="str">
        <f ca="1">+WORLDCUP!BD67</f>
        <v>Algeria</v>
      </c>
      <c r="E337" s="9" t="str">
        <f ca="1">+WORLDCUP!BD59</f>
        <v>Bosnia and Herzegovina</v>
      </c>
      <c r="F337" s="9" t="str">
        <f ca="1">+WORLDCUP!BD61</f>
        <v>United States</v>
      </c>
      <c r="G337" s="9" t="str">
        <f ca="1">+WORLDCUP!BD58</f>
        <v>South Korea</v>
      </c>
      <c r="H337" s="9" t="str">
        <f ca="1">+WORLDCUP!BD65</f>
        <v>Saudi Arabia</v>
      </c>
      <c r="I337" s="9" t="str">
        <f ca="1">+WORLDCUP!BD69</f>
        <v>Panama</v>
      </c>
      <c r="J337" s="9" t="str">
        <f ca="1">+WORLDCUP!BD68</f>
        <v>DR Congo</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Ivory Coast</v>
      </c>
      <c r="D338" s="9" t="str">
        <f ca="1">+WORLDCUP!BD66</f>
        <v>Norway</v>
      </c>
      <c r="E338" s="9" t="str">
        <f ca="1">+WORLDCUP!BD59</f>
        <v>Bosnia and Herzegovina</v>
      </c>
      <c r="F338" s="9" t="str">
        <f ca="1">+WORLDCUP!BD61</f>
        <v>United States</v>
      </c>
      <c r="G338" s="9" t="str">
        <f ca="1">+WORLDCUP!BD58</f>
        <v>South Korea</v>
      </c>
      <c r="H338" s="9" t="str">
        <f ca="1">+WORLDCUP!BD65</f>
        <v>Saudi Arabia</v>
      </c>
      <c r="I338" s="9" t="str">
        <f ca="1">+WORLDCUP!BD69</f>
        <v>Panama</v>
      </c>
      <c r="J338" s="9" t="str">
        <f ca="1">+WORLDCUP!BD68</f>
        <v>DR Congo</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Ivory Coast</v>
      </c>
      <c r="D339" s="9" t="str">
        <f ca="1">+WORLDCUP!BD67</f>
        <v>Algeria</v>
      </c>
      <c r="E339" s="9" t="str">
        <f ca="1">+WORLDCUP!BD59</f>
        <v>Bosnia and Herzegovina</v>
      </c>
      <c r="F339" s="9" t="str">
        <f ca="1">+WORLDCUP!BD61</f>
        <v>United States</v>
      </c>
      <c r="G339" s="9" t="str">
        <f ca="1">+WORLDCUP!BD58</f>
        <v>South Korea</v>
      </c>
      <c r="H339" s="9" t="str">
        <f ca="1">+WORLDCUP!BD65</f>
        <v>Saudi Arabia</v>
      </c>
      <c r="I339" s="9" t="str">
        <f ca="1">+WORLDCUP!BD69</f>
        <v>Panama</v>
      </c>
      <c r="J339" s="9" t="str">
        <f ca="1">+WORLDCUP!BD66</f>
        <v>Norway</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Ivory Coast</v>
      </c>
      <c r="D340" s="9" t="str">
        <f ca="1">+WORLDCUP!BD67</f>
        <v>Algeria</v>
      </c>
      <c r="E340" s="9" t="str">
        <f ca="1">+WORLDCUP!BD59</f>
        <v>Bosnia and Herzegovina</v>
      </c>
      <c r="F340" s="9" t="str">
        <f ca="1">+WORLDCUP!BD61</f>
        <v>United States</v>
      </c>
      <c r="G340" s="9" t="str">
        <f ca="1">+WORLDCUP!BD58</f>
        <v>South Korea</v>
      </c>
      <c r="H340" s="9" t="str">
        <f ca="1">+WORLDCUP!BD65</f>
        <v>Saudi Arabia</v>
      </c>
      <c r="I340" s="9" t="str">
        <f ca="1">+WORLDCUP!BD66</f>
        <v>Norway</v>
      </c>
      <c r="J340" s="9" t="str">
        <f ca="1">+WORLDCUP!BD68</f>
        <v>DR Congo</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Ivory Coast</v>
      </c>
      <c r="D341" s="9" t="str">
        <f ca="1">+WORLDCUP!BD67</f>
        <v>Algeria</v>
      </c>
      <c r="E341" s="9" t="str">
        <f ca="1">+WORLDCUP!BD59</f>
        <v>Bosnia and Herzegovina</v>
      </c>
      <c r="F341" s="9" t="str">
        <f ca="1">+WORLDCUP!BD61</f>
        <v>United States</v>
      </c>
      <c r="G341" s="9" t="str">
        <f ca="1">+WORLDCUP!BD58</f>
        <v>South Korea</v>
      </c>
      <c r="H341" s="9" t="str">
        <f ca="1">+WORLDCUP!BD64</f>
        <v>Egypt</v>
      </c>
      <c r="I341" s="9" t="str">
        <f ca="1">+WORLDCUP!BD69</f>
        <v>Panama</v>
      </c>
      <c r="J341" s="9" t="str">
        <f ca="1">+WORLDCUP!BD68</f>
        <v>DR Congo</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Ivory Coast</v>
      </c>
      <c r="D342" s="9" t="str">
        <f ca="1">+WORLDCUP!BD64</f>
        <v>Egypt</v>
      </c>
      <c r="E342" s="9" t="str">
        <f ca="1">+WORLDCUP!BD59</f>
        <v>Bosnia and Herzegovina</v>
      </c>
      <c r="F342" s="9" t="str">
        <f ca="1">+WORLDCUP!BD58</f>
        <v>South Korea</v>
      </c>
      <c r="G342" s="9" t="str">
        <f ca="1">+WORLDCUP!BD66</f>
        <v>Norway</v>
      </c>
      <c r="H342" s="9" t="str">
        <f ca="1">+WORLDCUP!BD61</f>
        <v>United States</v>
      </c>
      <c r="I342" s="9" t="str">
        <f ca="1">+WORLDCUP!BD69</f>
        <v>Panama</v>
      </c>
      <c r="J342" s="9" t="str">
        <f ca="1">+WORLDCUP!BD68</f>
        <v>DR Congo</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Ivory Coast</v>
      </c>
      <c r="D343" s="9" t="str">
        <f ca="1">+WORLDCUP!BD67</f>
        <v>Algeria</v>
      </c>
      <c r="E343" s="9" t="str">
        <f ca="1">+WORLDCUP!BD59</f>
        <v>Bosnia and Herzegovina</v>
      </c>
      <c r="F343" s="9" t="str">
        <f ca="1">+WORLDCUP!BD61</f>
        <v>United States</v>
      </c>
      <c r="G343" s="9" t="str">
        <f ca="1">+WORLDCUP!BD58</f>
        <v>South Korea</v>
      </c>
      <c r="H343" s="9" t="str">
        <f ca="1">+WORLDCUP!BD64</f>
        <v>Egypt</v>
      </c>
      <c r="I343" s="9" t="str">
        <f ca="1">+WORLDCUP!BD69</f>
        <v>Panama</v>
      </c>
      <c r="J343" s="9" t="str">
        <f ca="1">+WORLDCUP!BD66</f>
        <v>Norway</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Ivory Coast</v>
      </c>
      <c r="D344" s="9" t="str">
        <f ca="1">+WORLDCUP!BD67</f>
        <v>Algeria</v>
      </c>
      <c r="E344" s="9" t="str">
        <f ca="1">+WORLDCUP!BD59</f>
        <v>Bosnia and Herzegovina</v>
      </c>
      <c r="F344" s="9" t="str">
        <f ca="1">+WORLDCUP!BD61</f>
        <v>United States</v>
      </c>
      <c r="G344" s="9" t="str">
        <f ca="1">+WORLDCUP!BD58</f>
        <v>South Korea</v>
      </c>
      <c r="H344" s="9" t="str">
        <f ca="1">+WORLDCUP!BD64</f>
        <v>Egypt</v>
      </c>
      <c r="I344" s="9" t="str">
        <f ca="1">+WORLDCUP!BD66</f>
        <v>Norway</v>
      </c>
      <c r="J344" s="9" t="str">
        <f ca="1">+WORLDCUP!BD68</f>
        <v>DR Congo</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Ivory Coast</v>
      </c>
      <c r="D345" s="9" t="str">
        <f ca="1">+WORLDCUP!BD64</f>
        <v>Egypt</v>
      </c>
      <c r="E345" s="9" t="str">
        <f ca="1">+WORLDCUP!BD59</f>
        <v>Bosnia and Herzegovina</v>
      </c>
      <c r="F345" s="9" t="str">
        <f ca="1">+WORLDCUP!BD61</f>
        <v>United States</v>
      </c>
      <c r="G345" s="9" t="str">
        <f ca="1">+WORLDCUP!BD58</f>
        <v>South Korea</v>
      </c>
      <c r="H345" s="9" t="str">
        <f ca="1">+WORLDCUP!BD65</f>
        <v>Saudi Arabia</v>
      </c>
      <c r="I345" s="9" t="str">
        <f ca="1">+WORLDCUP!BD69</f>
        <v>Panama</v>
      </c>
      <c r="J345" s="9" t="str">
        <f ca="1">+WORLDCUP!BD68</f>
        <v>DR Congo</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Saudi Arabia</v>
      </c>
      <c r="D346" s="9" t="str">
        <f ca="1">+WORLDCUP!BD67</f>
        <v>Algeria</v>
      </c>
      <c r="E346" s="9" t="str">
        <f ca="1">+WORLDCUP!BD59</f>
        <v>Bosnia and Herzegovina</v>
      </c>
      <c r="F346" s="9" t="str">
        <f ca="1">+WORLDCUP!BD61</f>
        <v>United States</v>
      </c>
      <c r="G346" s="9" t="str">
        <f ca="1">+WORLDCUP!BD58</f>
        <v>South Korea</v>
      </c>
      <c r="H346" s="9" t="str">
        <f ca="1">+WORLDCUP!BD64</f>
        <v>Egypt</v>
      </c>
      <c r="I346" s="9" t="str">
        <f ca="1">+WORLDCUP!BD69</f>
        <v>Panama</v>
      </c>
      <c r="J346" s="9" t="str">
        <f ca="1">+WORLDCUP!BD62</f>
        <v>Ivory Coast</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Saudi Arabia</v>
      </c>
      <c r="D347" s="9" t="str">
        <f ca="1">+WORLDCUP!BD67</f>
        <v>Algeria</v>
      </c>
      <c r="E347" s="9" t="str">
        <f ca="1">+WORLDCUP!BD59</f>
        <v>Bosnia and Herzegovina</v>
      </c>
      <c r="F347" s="9" t="str">
        <f ca="1">+WORLDCUP!BD61</f>
        <v>United States</v>
      </c>
      <c r="G347" s="9" t="str">
        <f ca="1">+WORLDCUP!BD58</f>
        <v>South Korea</v>
      </c>
      <c r="H347" s="9" t="str">
        <f ca="1">+WORLDCUP!BD64</f>
        <v>Egypt</v>
      </c>
      <c r="I347" s="9" t="str">
        <f ca="1">+WORLDCUP!BD62</f>
        <v>Ivory Coast</v>
      </c>
      <c r="J347" s="9" t="str">
        <f ca="1">+WORLDCUP!BD68</f>
        <v>DR Congo</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Ivory Coast</v>
      </c>
      <c r="D348" s="9" t="str">
        <f ca="1">+WORLDCUP!BD64</f>
        <v>Egypt</v>
      </c>
      <c r="E348" s="9" t="str">
        <f ca="1">+WORLDCUP!BD59</f>
        <v>Bosnia and Herzegovina</v>
      </c>
      <c r="F348" s="9" t="str">
        <f ca="1">+WORLDCUP!BD61</f>
        <v>United States</v>
      </c>
      <c r="G348" s="9" t="str">
        <f ca="1">+WORLDCUP!BD58</f>
        <v>South Korea</v>
      </c>
      <c r="H348" s="9" t="str">
        <f ca="1">+WORLDCUP!BD65</f>
        <v>Saudi Arabia</v>
      </c>
      <c r="I348" s="9" t="str">
        <f ca="1">+WORLDCUP!BD69</f>
        <v>Panama</v>
      </c>
      <c r="J348" s="9" t="str">
        <f ca="1">+WORLDCUP!BD66</f>
        <v>Norway</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Ivory Coast</v>
      </c>
      <c r="D349" s="9" t="str">
        <f ca="1">+WORLDCUP!BD64</f>
        <v>Egypt</v>
      </c>
      <c r="E349" s="9" t="str">
        <f ca="1">+WORLDCUP!BD59</f>
        <v>Bosnia and Herzegovina</v>
      </c>
      <c r="F349" s="9" t="str">
        <f ca="1">+WORLDCUP!BD61</f>
        <v>United States</v>
      </c>
      <c r="G349" s="9" t="str">
        <f ca="1">+WORLDCUP!BD58</f>
        <v>South Korea</v>
      </c>
      <c r="H349" s="9" t="str">
        <f ca="1">+WORLDCUP!BD65</f>
        <v>Saudi Arabia</v>
      </c>
      <c r="I349" s="9" t="str">
        <f ca="1">+WORLDCUP!BD66</f>
        <v>Norway</v>
      </c>
      <c r="J349" s="9" t="str">
        <f ca="1">+WORLDCUP!BD68</f>
        <v>DR Congo</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Saudi Arabia</v>
      </c>
      <c r="D350" s="9" t="str">
        <f ca="1">+WORLDCUP!BD67</f>
        <v>Algeria</v>
      </c>
      <c r="E350" s="9" t="str">
        <f ca="1">+WORLDCUP!BD59</f>
        <v>Bosnia and Herzegovina</v>
      </c>
      <c r="F350" s="9" t="str">
        <f ca="1">+WORLDCUP!BD61</f>
        <v>United States</v>
      </c>
      <c r="G350" s="9" t="str">
        <f ca="1">+WORLDCUP!BD58</f>
        <v>South Korea</v>
      </c>
      <c r="H350" s="9" t="str">
        <f ca="1">+WORLDCUP!BD64</f>
        <v>Egypt</v>
      </c>
      <c r="I350" s="9" t="str">
        <f ca="1">+WORLDCUP!BD62</f>
        <v>Ivory Coast</v>
      </c>
      <c r="J350" s="9" t="str">
        <f ca="1">+WORLDCUP!BD66</f>
        <v>Norway</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Ivory Coast</v>
      </c>
      <c r="D351" s="9" t="str">
        <f ca="1">+WORLDCUP!BD67</f>
        <v>Algeria</v>
      </c>
      <c r="E351" s="9" t="str">
        <f ca="1">+WORLDCUP!BD59</f>
        <v>Bosnia and Herzegovina</v>
      </c>
      <c r="F351" s="9" t="str">
        <f ca="1">+WORLDCUP!BD61</f>
        <v>United States</v>
      </c>
      <c r="G351" s="9" t="str">
        <f ca="1">+WORLDCUP!BD58</f>
        <v>South Korea</v>
      </c>
      <c r="H351" s="9" t="str">
        <f ca="1">+WORLDCUP!BD63</f>
        <v>Sweden</v>
      </c>
      <c r="I351" s="9" t="str">
        <f ca="1">+WORLDCUP!BD69</f>
        <v>Panama</v>
      </c>
      <c r="J351" s="9" t="str">
        <f ca="1">+WORLDCUP!BD68</f>
        <v>DR Congo</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Ivory Coast</v>
      </c>
      <c r="D352" s="9" t="str">
        <f ca="1">+WORLDCUP!BD66</f>
        <v>Norway</v>
      </c>
      <c r="E352" s="9" t="str">
        <f ca="1">+WORLDCUP!BD59</f>
        <v>Bosnia and Herzegovina</v>
      </c>
      <c r="F352" s="9" t="str">
        <f ca="1">+WORLDCUP!BD61</f>
        <v>United States</v>
      </c>
      <c r="G352" s="9" t="str">
        <f ca="1">+WORLDCUP!BD58</f>
        <v>South Korea</v>
      </c>
      <c r="H352" s="9" t="str">
        <f ca="1">+WORLDCUP!BD63</f>
        <v>Sweden</v>
      </c>
      <c r="I352" s="9" t="str">
        <f ca="1">+WORLDCUP!BD69</f>
        <v>Panama</v>
      </c>
      <c r="J352" s="9" t="str">
        <f ca="1">+WORLDCUP!BD68</f>
        <v>DR Congo</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Ivory Coast</v>
      </c>
      <c r="D353" s="9" t="str">
        <f ca="1">+WORLDCUP!BD67</f>
        <v>Algeria</v>
      </c>
      <c r="E353" s="9" t="str">
        <f ca="1">+WORLDCUP!BD59</f>
        <v>Bosnia and Herzegovina</v>
      </c>
      <c r="F353" s="9" t="str">
        <f ca="1">+WORLDCUP!BD61</f>
        <v>United States</v>
      </c>
      <c r="G353" s="9" t="str">
        <f ca="1">+WORLDCUP!BD58</f>
        <v>South Korea</v>
      </c>
      <c r="H353" s="9" t="str">
        <f ca="1">+WORLDCUP!BD63</f>
        <v>Sweden</v>
      </c>
      <c r="I353" s="9" t="str">
        <f ca="1">+WORLDCUP!BD69</f>
        <v>Panama</v>
      </c>
      <c r="J353" s="9" t="str">
        <f ca="1">+WORLDCUP!BD66</f>
        <v>Norway</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Ivory Coast</v>
      </c>
      <c r="D354" s="9" t="str">
        <f ca="1">+WORLDCUP!BD67</f>
        <v>Algeria</v>
      </c>
      <c r="E354" s="9" t="str">
        <f ca="1">+WORLDCUP!BD59</f>
        <v>Bosnia and Herzegovina</v>
      </c>
      <c r="F354" s="9" t="str">
        <f ca="1">+WORLDCUP!BD61</f>
        <v>United States</v>
      </c>
      <c r="G354" s="9" t="str">
        <f ca="1">+WORLDCUP!BD58</f>
        <v>South Korea</v>
      </c>
      <c r="H354" s="9" t="str">
        <f ca="1">+WORLDCUP!BD63</f>
        <v>Sweden</v>
      </c>
      <c r="I354" s="9" t="str">
        <f ca="1">+WORLDCUP!BD66</f>
        <v>Norway</v>
      </c>
      <c r="J354" s="9" t="str">
        <f ca="1">+WORLDCUP!BD68</f>
        <v>DR Congo</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Saudi Arabia</v>
      </c>
      <c r="D355" s="9" t="str">
        <f ca="1">+WORLDCUP!BD62</f>
        <v>Ivory Coast</v>
      </c>
      <c r="E355" s="9" t="str">
        <f ca="1">+WORLDCUP!BD59</f>
        <v>Bosnia and Herzegovina</v>
      </c>
      <c r="F355" s="9" t="str">
        <f ca="1">+WORLDCUP!BD61</f>
        <v>United States</v>
      </c>
      <c r="G355" s="9" t="str">
        <f ca="1">+WORLDCUP!BD58</f>
        <v>South Korea</v>
      </c>
      <c r="H355" s="9" t="str">
        <f ca="1">+WORLDCUP!BD63</f>
        <v>Sweden</v>
      </c>
      <c r="I355" s="9" t="str">
        <f ca="1">+WORLDCUP!BD69</f>
        <v>Panama</v>
      </c>
      <c r="J355" s="9" t="str">
        <f ca="1">+WORLDCUP!BD68</f>
        <v>DR Congo</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Saudi Arabia</v>
      </c>
      <c r="D356" s="9" t="str">
        <f ca="1">+WORLDCUP!BD67</f>
        <v>Algeria</v>
      </c>
      <c r="E356" s="9" t="str">
        <f ca="1">+WORLDCUP!BD59</f>
        <v>Bosnia and Herzegovina</v>
      </c>
      <c r="F356" s="9" t="str">
        <f ca="1">+WORLDCUP!BD61</f>
        <v>United States</v>
      </c>
      <c r="G356" s="9" t="str">
        <f ca="1">+WORLDCUP!BD58</f>
        <v>South Korea</v>
      </c>
      <c r="H356" s="9" t="str">
        <f ca="1">+WORLDCUP!BD63</f>
        <v>Sweden</v>
      </c>
      <c r="I356" s="9" t="str">
        <f ca="1">+WORLDCUP!BD69</f>
        <v>Panama</v>
      </c>
      <c r="J356" s="9" t="str">
        <f ca="1">+WORLDCUP!BD62</f>
        <v>Ivory Coast</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Saudi Arabia</v>
      </c>
      <c r="D357" s="9" t="str">
        <f ca="1">+WORLDCUP!BD67</f>
        <v>Algeria</v>
      </c>
      <c r="E357" s="9" t="str">
        <f ca="1">+WORLDCUP!BD59</f>
        <v>Bosnia and Herzegovina</v>
      </c>
      <c r="F357" s="9" t="str">
        <f ca="1">+WORLDCUP!BD61</f>
        <v>United States</v>
      </c>
      <c r="G357" s="9" t="str">
        <f ca="1">+WORLDCUP!BD58</f>
        <v>South Korea</v>
      </c>
      <c r="H357" s="9" t="str">
        <f ca="1">+WORLDCUP!BD63</f>
        <v>Sweden</v>
      </c>
      <c r="I357" s="9" t="str">
        <f ca="1">+WORLDCUP!BD62</f>
        <v>Ivory Coast</v>
      </c>
      <c r="J357" s="9" t="str">
        <f ca="1">+WORLDCUP!BD68</f>
        <v>DR Congo</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Saudi Arabia</v>
      </c>
      <c r="D358" s="9" t="str">
        <f ca="1">+WORLDCUP!BD62</f>
        <v>Ivory Coast</v>
      </c>
      <c r="E358" s="9" t="str">
        <f ca="1">+WORLDCUP!BD59</f>
        <v>Bosnia and Herzegovina</v>
      </c>
      <c r="F358" s="9" t="str">
        <f ca="1">+WORLDCUP!BD61</f>
        <v>United States</v>
      </c>
      <c r="G358" s="9" t="str">
        <f ca="1">+WORLDCUP!BD58</f>
        <v>South Korea</v>
      </c>
      <c r="H358" s="9" t="str">
        <f ca="1">+WORLDCUP!BD63</f>
        <v>Sweden</v>
      </c>
      <c r="I358" s="9" t="str">
        <f ca="1">+WORLDCUP!BD69</f>
        <v>Panama</v>
      </c>
      <c r="J358" s="9" t="str">
        <f ca="1">+WORLDCUP!BD66</f>
        <v>Norway</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Saudi Arabia</v>
      </c>
      <c r="D359" s="9" t="str">
        <f ca="1">+WORLDCUP!BD62</f>
        <v>Ivory Coast</v>
      </c>
      <c r="E359" s="9" t="str">
        <f ca="1">+WORLDCUP!BD59</f>
        <v>Bosnia and Herzegovina</v>
      </c>
      <c r="F359" s="9" t="str">
        <f ca="1">+WORLDCUP!BD61</f>
        <v>United States</v>
      </c>
      <c r="G359" s="9" t="str">
        <f ca="1">+WORLDCUP!BD58</f>
        <v>South Korea</v>
      </c>
      <c r="H359" s="9" t="str">
        <f ca="1">+WORLDCUP!BD63</f>
        <v>Sweden</v>
      </c>
      <c r="I359" s="9" t="str">
        <f ca="1">+WORLDCUP!BD66</f>
        <v>Norway</v>
      </c>
      <c r="J359" s="9" t="str">
        <f ca="1">+WORLDCUP!BD68</f>
        <v>DR Congo</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Saudi Arabia</v>
      </c>
      <c r="D360" s="9" t="str">
        <f ca="1">+WORLDCUP!BD67</f>
        <v>Algeria</v>
      </c>
      <c r="E360" s="9" t="str">
        <f ca="1">+WORLDCUP!BD59</f>
        <v>Bosnia and Herzegovina</v>
      </c>
      <c r="F360" s="9" t="str">
        <f ca="1">+WORLDCUP!BD61</f>
        <v>United States</v>
      </c>
      <c r="G360" s="9" t="str">
        <f ca="1">+WORLDCUP!BD58</f>
        <v>South Korea</v>
      </c>
      <c r="H360" s="9" t="str">
        <f ca="1">+WORLDCUP!BD63</f>
        <v>Sweden</v>
      </c>
      <c r="I360" s="9" t="str">
        <f ca="1">+WORLDCUP!BD62</f>
        <v>Ivory Coast</v>
      </c>
      <c r="J360" s="9" t="str">
        <f ca="1">+WORLDCUP!BD66</f>
        <v>Norway</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Ivory Coast</v>
      </c>
      <c r="D361" s="9" t="str">
        <f ca="1">+WORLDCUP!BD64</f>
        <v>Egypt</v>
      </c>
      <c r="E361" s="9" t="str">
        <f ca="1">+WORLDCUP!BD59</f>
        <v>Bosnia and Herzegovina</v>
      </c>
      <c r="F361" s="9" t="str">
        <f ca="1">+WORLDCUP!BD61</f>
        <v>United States</v>
      </c>
      <c r="G361" s="9" t="str">
        <f ca="1">+WORLDCUP!BD58</f>
        <v>South Korea</v>
      </c>
      <c r="H361" s="9" t="str">
        <f ca="1">+WORLDCUP!BD63</f>
        <v>Sweden</v>
      </c>
      <c r="I361" s="9" t="str">
        <f ca="1">+WORLDCUP!BD69</f>
        <v>Panama</v>
      </c>
      <c r="J361" s="9" t="str">
        <f ca="1">+WORLDCUP!BD68</f>
        <v>DR Congo</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Ivory Coast</v>
      </c>
      <c r="D362" s="9" t="str">
        <f ca="1">+WORLDCUP!BD64</f>
        <v>Egypt</v>
      </c>
      <c r="E362" s="9" t="str">
        <f ca="1">+WORLDCUP!BD59</f>
        <v>Bosnia and Herzegovina</v>
      </c>
      <c r="F362" s="9" t="str">
        <f ca="1">+WORLDCUP!BD61</f>
        <v>United States</v>
      </c>
      <c r="G362" s="9" t="str">
        <f ca="1">+WORLDCUP!BD58</f>
        <v>South Korea</v>
      </c>
      <c r="H362" s="9" t="str">
        <f ca="1">+WORLDCUP!BD63</f>
        <v>Sweden</v>
      </c>
      <c r="I362" s="9" t="str">
        <f ca="1">+WORLDCUP!BD69</f>
        <v>Panama</v>
      </c>
      <c r="J362" s="9" t="str">
        <f ca="1">+WORLDCUP!BD67</f>
        <v>Algeria</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Ivory Coast</v>
      </c>
      <c r="D363" s="9" t="str">
        <f ca="1">+WORLDCUP!BD64</f>
        <v>Egypt</v>
      </c>
      <c r="E363" s="9" t="str">
        <f ca="1">+WORLDCUP!BD59</f>
        <v>Bosnia and Herzegovina</v>
      </c>
      <c r="F363" s="9" t="str">
        <f ca="1">+WORLDCUP!BD61</f>
        <v>United States</v>
      </c>
      <c r="G363" s="9" t="str">
        <f ca="1">+WORLDCUP!BD58</f>
        <v>South Korea</v>
      </c>
      <c r="H363" s="9" t="str">
        <f ca="1">+WORLDCUP!BD63</f>
        <v>Sweden</v>
      </c>
      <c r="I363" s="9" t="str">
        <f ca="1">+WORLDCUP!BD67</f>
        <v>Algeria</v>
      </c>
      <c r="J363" s="9" t="str">
        <f ca="1">+WORLDCUP!BD68</f>
        <v>DR Congo</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Ivory Coast</v>
      </c>
      <c r="D364" s="9" t="str">
        <f ca="1">+WORLDCUP!BD64</f>
        <v>Egypt</v>
      </c>
      <c r="E364" s="9" t="str">
        <f ca="1">+WORLDCUP!BD59</f>
        <v>Bosnia and Herzegovina</v>
      </c>
      <c r="F364" s="9" t="str">
        <f ca="1">+WORLDCUP!BD61</f>
        <v>United States</v>
      </c>
      <c r="G364" s="9" t="str">
        <f ca="1">+WORLDCUP!BD58</f>
        <v>South Korea</v>
      </c>
      <c r="H364" s="9" t="str">
        <f ca="1">+WORLDCUP!BD63</f>
        <v>Sweden</v>
      </c>
      <c r="I364" s="9" t="str">
        <f ca="1">+WORLDCUP!BD69</f>
        <v>Panama</v>
      </c>
      <c r="J364" s="9" t="str">
        <f ca="1">+WORLDCUP!BD66</f>
        <v>Norway</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Ivory Coast</v>
      </c>
      <c r="D365" s="9" t="str">
        <f ca="1">+WORLDCUP!BD64</f>
        <v>Egypt</v>
      </c>
      <c r="E365" s="9" t="str">
        <f ca="1">+WORLDCUP!BD59</f>
        <v>Bosnia and Herzegovina</v>
      </c>
      <c r="F365" s="9" t="str">
        <f ca="1">+WORLDCUP!BD61</f>
        <v>United States</v>
      </c>
      <c r="G365" s="9" t="str">
        <f ca="1">+WORLDCUP!BD58</f>
        <v>South Korea</v>
      </c>
      <c r="H365" s="9" t="str">
        <f ca="1">+WORLDCUP!BD63</f>
        <v>Sweden</v>
      </c>
      <c r="I365" s="9" t="str">
        <f ca="1">+WORLDCUP!BD66</f>
        <v>Norway</v>
      </c>
      <c r="J365" s="9" t="str">
        <f ca="1">+WORLDCUP!BD68</f>
        <v>DR Congo</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Ivory Coast</v>
      </c>
      <c r="D366" s="9" t="str">
        <f ca="1">+WORLDCUP!BD64</f>
        <v>Egypt</v>
      </c>
      <c r="E366" s="9" t="str">
        <f ca="1">+WORLDCUP!BD59</f>
        <v>Bosnia and Herzegovina</v>
      </c>
      <c r="F366" s="9" t="str">
        <f ca="1">+WORLDCUP!BD61</f>
        <v>United States</v>
      </c>
      <c r="G366" s="9" t="str">
        <f ca="1">+WORLDCUP!BD58</f>
        <v>South Korea</v>
      </c>
      <c r="H366" s="9" t="str">
        <f ca="1">+WORLDCUP!BD63</f>
        <v>Sweden</v>
      </c>
      <c r="I366" s="9" t="str">
        <f ca="1">+WORLDCUP!BD66</f>
        <v>Norway</v>
      </c>
      <c r="J366" s="9" t="str">
        <f ca="1">+WORLDCUP!BD67</f>
        <v>Algeria</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Saudi Arabia</v>
      </c>
      <c r="D367" s="9" t="str">
        <f ca="1">+WORLDCUP!BD64</f>
        <v>Egypt</v>
      </c>
      <c r="E367" s="9" t="str">
        <f ca="1">+WORLDCUP!BD59</f>
        <v>Bosnia and Herzegovina</v>
      </c>
      <c r="F367" s="9" t="str">
        <f ca="1">+WORLDCUP!BD61</f>
        <v>United States</v>
      </c>
      <c r="G367" s="9" t="str">
        <f ca="1">+WORLDCUP!BD58</f>
        <v>South Korea</v>
      </c>
      <c r="H367" s="9" t="str">
        <f ca="1">+WORLDCUP!BD63</f>
        <v>Sweden</v>
      </c>
      <c r="I367" s="9" t="str">
        <f ca="1">+WORLDCUP!BD69</f>
        <v>Panama</v>
      </c>
      <c r="J367" s="9" t="str">
        <f ca="1">+WORLDCUP!BD62</f>
        <v>Ivory Coast</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Saudi Arabia</v>
      </c>
      <c r="D368" s="9" t="str">
        <f ca="1">+WORLDCUP!BD64</f>
        <v>Egypt</v>
      </c>
      <c r="E368" s="9" t="str">
        <f ca="1">+WORLDCUP!BD59</f>
        <v>Bosnia and Herzegovina</v>
      </c>
      <c r="F368" s="9" t="str">
        <f ca="1">+WORLDCUP!BD61</f>
        <v>United States</v>
      </c>
      <c r="G368" s="9" t="str">
        <f ca="1">+WORLDCUP!BD58</f>
        <v>South Korea</v>
      </c>
      <c r="H368" s="9" t="str">
        <f ca="1">+WORLDCUP!BD63</f>
        <v>Sweden</v>
      </c>
      <c r="I368" s="9" t="str">
        <f ca="1">+WORLDCUP!BD62</f>
        <v>Ivory Coast</v>
      </c>
      <c r="J368" s="9" t="str">
        <f ca="1">+WORLDCUP!BD68</f>
        <v>DR Congo</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Saudi Arabia</v>
      </c>
      <c r="D369" s="9" t="str">
        <f ca="1">+WORLDCUP!BD64</f>
        <v>Egypt</v>
      </c>
      <c r="E369" s="9" t="str">
        <f ca="1">+WORLDCUP!BD59</f>
        <v>Bosnia and Herzegovina</v>
      </c>
      <c r="F369" s="9" t="str">
        <f ca="1">+WORLDCUP!BD61</f>
        <v>United States</v>
      </c>
      <c r="G369" s="9" t="str">
        <f ca="1">+WORLDCUP!BD58</f>
        <v>South Korea</v>
      </c>
      <c r="H369" s="9" t="str">
        <f ca="1">+WORLDCUP!BD63</f>
        <v>Sweden</v>
      </c>
      <c r="I369" s="9" t="str">
        <f ca="1">+WORLDCUP!BD62</f>
        <v>Ivory Coast</v>
      </c>
      <c r="J369" s="9" t="str">
        <f ca="1">+WORLDCUP!BD67</f>
        <v>Algeria</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Saudi Arabia</v>
      </c>
      <c r="D370" s="9" t="str">
        <f ca="1">+WORLDCUP!BD64</f>
        <v>Egypt</v>
      </c>
      <c r="E370" s="9" t="str">
        <f ca="1">+WORLDCUP!BD59</f>
        <v>Bosnia and Herzegovina</v>
      </c>
      <c r="F370" s="9" t="str">
        <f ca="1">+WORLDCUP!BD61</f>
        <v>United States</v>
      </c>
      <c r="G370" s="9" t="str">
        <f ca="1">+WORLDCUP!BD58</f>
        <v>South Korea</v>
      </c>
      <c r="H370" s="9" t="str">
        <f ca="1">+WORLDCUP!BD63</f>
        <v>Sweden</v>
      </c>
      <c r="I370" s="9" t="str">
        <f ca="1">+WORLDCUP!BD62</f>
        <v>Ivory Coast</v>
      </c>
      <c r="J370" s="9" t="str">
        <f ca="1">+WORLDCUP!BD66</f>
        <v>Norway</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Norway</v>
      </c>
      <c r="D371" s="9" t="str">
        <f ca="1">+WORLDCUP!BD67</f>
        <v>Algeria</v>
      </c>
      <c r="E371" s="9" t="str">
        <f ca="1">+WORLDCUP!BD59</f>
        <v>Bosnia and Herzegovina</v>
      </c>
      <c r="F371" s="9" t="str">
        <f ca="1">+WORLDCUP!BD60</f>
        <v>Scotland</v>
      </c>
      <c r="G371" s="9" t="str">
        <f ca="1">+WORLDCUP!BD58</f>
        <v>South Korea</v>
      </c>
      <c r="H371" s="9" t="str">
        <f ca="1">+WORLDCUP!BD65</f>
        <v>Saudi Arabia</v>
      </c>
      <c r="I371" s="9" t="str">
        <f ca="1">+WORLDCUP!BD69</f>
        <v>Panama</v>
      </c>
      <c r="J371" s="9" t="str">
        <f ca="1">+WORLDCUP!BD68</f>
        <v>DR Congo</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Norway</v>
      </c>
      <c r="D372" s="9" t="str">
        <f ca="1">+WORLDCUP!BD67</f>
        <v>Algeria</v>
      </c>
      <c r="E372" s="9" t="str">
        <f ca="1">+WORLDCUP!BD59</f>
        <v>Bosnia and Herzegovina</v>
      </c>
      <c r="F372" s="9" t="str">
        <f ca="1">+WORLDCUP!BD60</f>
        <v>Scotland</v>
      </c>
      <c r="G372" s="9" t="str">
        <f ca="1">+WORLDCUP!BD58</f>
        <v>South Korea</v>
      </c>
      <c r="H372" s="9" t="str">
        <f ca="1">+WORLDCUP!BD64</f>
        <v>Egypt</v>
      </c>
      <c r="I372" s="9" t="str">
        <f ca="1">+WORLDCUP!BD69</f>
        <v>Panama</v>
      </c>
      <c r="J372" s="9" t="str">
        <f ca="1">+WORLDCUP!BD68</f>
        <v>DR Congo</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Saudi Arabia</v>
      </c>
      <c r="D373" s="9" t="str">
        <f ca="1">+WORLDCUP!BD67</f>
        <v>Algeria</v>
      </c>
      <c r="E373" s="9" t="str">
        <f ca="1">+WORLDCUP!BD59</f>
        <v>Bosnia and Herzegovina</v>
      </c>
      <c r="F373" s="9" t="str">
        <f ca="1">+WORLDCUP!BD60</f>
        <v>Scotland</v>
      </c>
      <c r="G373" s="9" t="str">
        <f ca="1">+WORLDCUP!BD58</f>
        <v>South Korea</v>
      </c>
      <c r="H373" s="9" t="str">
        <f ca="1">+WORLDCUP!BD64</f>
        <v>Egypt</v>
      </c>
      <c r="I373" s="9" t="str">
        <f ca="1">+WORLDCUP!BD69</f>
        <v>Panama</v>
      </c>
      <c r="J373" s="9" t="str">
        <f ca="1">+WORLDCUP!BD68</f>
        <v>DR Congo</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Norway</v>
      </c>
      <c r="D374" s="9" t="str">
        <f ca="1">+WORLDCUP!BD64</f>
        <v>Egypt</v>
      </c>
      <c r="E374" s="9" t="str">
        <f ca="1">+WORLDCUP!BD59</f>
        <v>Bosnia and Herzegovina</v>
      </c>
      <c r="F374" s="9" t="str">
        <f ca="1">+WORLDCUP!BD60</f>
        <v>Scotland</v>
      </c>
      <c r="G374" s="9" t="str">
        <f ca="1">+WORLDCUP!BD58</f>
        <v>South Korea</v>
      </c>
      <c r="H374" s="9" t="str">
        <f ca="1">+WORLDCUP!BD65</f>
        <v>Saudi Arabia</v>
      </c>
      <c r="I374" s="9" t="str">
        <f ca="1">+WORLDCUP!BD69</f>
        <v>Panama</v>
      </c>
      <c r="J374" s="9" t="str">
        <f ca="1">+WORLDCUP!BD68</f>
        <v>DR Congo</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Saudi Arabia</v>
      </c>
      <c r="D375" s="9" t="str">
        <f ca="1">+WORLDCUP!BD67</f>
        <v>Algeria</v>
      </c>
      <c r="E375" s="9" t="str">
        <f ca="1">+WORLDCUP!BD59</f>
        <v>Bosnia and Herzegovina</v>
      </c>
      <c r="F375" s="9" t="str">
        <f ca="1">+WORLDCUP!BD60</f>
        <v>Scotland</v>
      </c>
      <c r="G375" s="9" t="str">
        <f ca="1">+WORLDCUP!BD58</f>
        <v>South Korea</v>
      </c>
      <c r="H375" s="9" t="str">
        <f ca="1">+WORLDCUP!BD64</f>
        <v>Egypt</v>
      </c>
      <c r="I375" s="9" t="str">
        <f ca="1">+WORLDCUP!BD69</f>
        <v>Panama</v>
      </c>
      <c r="J375" s="9" t="str">
        <f ca="1">+WORLDCUP!BD66</f>
        <v>Norway</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Saudi Arabia</v>
      </c>
      <c r="D376" s="9" t="str">
        <f ca="1">+WORLDCUP!BD67</f>
        <v>Algeria</v>
      </c>
      <c r="E376" s="9" t="str">
        <f ca="1">+WORLDCUP!BD59</f>
        <v>Bosnia and Herzegovina</v>
      </c>
      <c r="F376" s="9" t="str">
        <f ca="1">+WORLDCUP!BD60</f>
        <v>Scotland</v>
      </c>
      <c r="G376" s="9" t="str">
        <f ca="1">+WORLDCUP!BD58</f>
        <v>South Korea</v>
      </c>
      <c r="H376" s="9" t="str">
        <f ca="1">+WORLDCUP!BD64</f>
        <v>Egypt</v>
      </c>
      <c r="I376" s="9" t="str">
        <f ca="1">+WORLDCUP!BD66</f>
        <v>Norway</v>
      </c>
      <c r="J376" s="9" t="str">
        <f ca="1">+WORLDCUP!BD68</f>
        <v>DR Congo</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Norway</v>
      </c>
      <c r="D377" s="9" t="str">
        <f ca="1">+WORLDCUP!BD67</f>
        <v>Algeria</v>
      </c>
      <c r="E377" s="9" t="str">
        <f ca="1">+WORLDCUP!BD59</f>
        <v>Bosnia and Herzegovina</v>
      </c>
      <c r="F377" s="9" t="str">
        <f ca="1">+WORLDCUP!BD60</f>
        <v>Scotland</v>
      </c>
      <c r="G377" s="9" t="str">
        <f ca="1">+WORLDCUP!BD58</f>
        <v>South Korea</v>
      </c>
      <c r="H377" s="9" t="str">
        <f ca="1">+WORLDCUP!BD63</f>
        <v>Sweden</v>
      </c>
      <c r="I377" s="9" t="str">
        <f ca="1">+WORLDCUP!BD69</f>
        <v>Panama</v>
      </c>
      <c r="J377" s="9" t="str">
        <f ca="1">+WORLDCUP!BD68</f>
        <v>DR Congo</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Saudi Arabia</v>
      </c>
      <c r="D378" s="9" t="str">
        <f ca="1">+WORLDCUP!BD67</f>
        <v>Algeria</v>
      </c>
      <c r="E378" s="9" t="str">
        <f ca="1">+WORLDCUP!BD59</f>
        <v>Bosnia and Herzegovina</v>
      </c>
      <c r="F378" s="9" t="str">
        <f ca="1">+WORLDCUP!BD60</f>
        <v>Scotland</v>
      </c>
      <c r="G378" s="9" t="str">
        <f ca="1">+WORLDCUP!BD58</f>
        <v>South Korea</v>
      </c>
      <c r="H378" s="9" t="str">
        <f ca="1">+WORLDCUP!BD63</f>
        <v>Sweden</v>
      </c>
      <c r="I378" s="9" t="str">
        <f ca="1">+WORLDCUP!BD69</f>
        <v>Panama</v>
      </c>
      <c r="J378" s="9" t="str">
        <f ca="1">+WORLDCUP!BD68</f>
        <v>DR Congo</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Saudi Arabia</v>
      </c>
      <c r="D379" s="9" t="str">
        <f ca="1">+WORLDCUP!BD66</f>
        <v>Norway</v>
      </c>
      <c r="E379" s="9" t="str">
        <f ca="1">+WORLDCUP!BD59</f>
        <v>Bosnia and Herzegovina</v>
      </c>
      <c r="F379" s="9" t="str">
        <f ca="1">+WORLDCUP!BD60</f>
        <v>Scotland</v>
      </c>
      <c r="G379" s="9" t="str">
        <f ca="1">+WORLDCUP!BD58</f>
        <v>South Korea</v>
      </c>
      <c r="H379" s="9" t="str">
        <f ca="1">+WORLDCUP!BD63</f>
        <v>Sweden</v>
      </c>
      <c r="I379" s="9" t="str">
        <f ca="1">+WORLDCUP!BD69</f>
        <v>Panama</v>
      </c>
      <c r="J379" s="9" t="str">
        <f ca="1">+WORLDCUP!BD68</f>
        <v>DR Congo</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Saudi Arabia</v>
      </c>
      <c r="D380" s="9" t="str">
        <f ca="1">+WORLDCUP!BD67</f>
        <v>Algeria</v>
      </c>
      <c r="E380" s="9" t="str">
        <f ca="1">+WORLDCUP!BD59</f>
        <v>Bosnia and Herzegovina</v>
      </c>
      <c r="F380" s="9" t="str">
        <f ca="1">+WORLDCUP!BD60</f>
        <v>Scotland</v>
      </c>
      <c r="G380" s="9" t="str">
        <f ca="1">+WORLDCUP!BD58</f>
        <v>South Korea</v>
      </c>
      <c r="H380" s="9" t="str">
        <f ca="1">+WORLDCUP!BD63</f>
        <v>Sweden</v>
      </c>
      <c r="I380" s="9" t="str">
        <f ca="1">+WORLDCUP!BD69</f>
        <v>Panama</v>
      </c>
      <c r="J380" s="9" t="str">
        <f ca="1">+WORLDCUP!BD66</f>
        <v>Norway</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Saudi Arabia</v>
      </c>
      <c r="D381" s="9" t="str">
        <f ca="1">+WORLDCUP!BD67</f>
        <v>Algeria</v>
      </c>
      <c r="E381" s="9" t="str">
        <f ca="1">+WORLDCUP!BD59</f>
        <v>Bosnia and Herzegovina</v>
      </c>
      <c r="F381" s="9" t="str">
        <f ca="1">+WORLDCUP!BD60</f>
        <v>Scotland</v>
      </c>
      <c r="G381" s="9" t="str">
        <f ca="1">+WORLDCUP!BD58</f>
        <v>South Korea</v>
      </c>
      <c r="H381" s="9" t="str">
        <f ca="1">+WORLDCUP!BD63</f>
        <v>Sweden</v>
      </c>
      <c r="I381" s="9" t="str">
        <f ca="1">+WORLDCUP!BD66</f>
        <v>Norway</v>
      </c>
      <c r="J381" s="9" t="str">
        <f ca="1">+WORLDCUP!BD68</f>
        <v>DR Congo</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Scotland</v>
      </c>
      <c r="D382" s="9" t="str">
        <f ca="1">+WORLDCUP!BD67</f>
        <v>Algeria</v>
      </c>
      <c r="E382" s="9" t="str">
        <f ca="1">+WORLDCUP!BD59</f>
        <v>Bosnia and Herzegovina</v>
      </c>
      <c r="F382" s="9" t="str">
        <f ca="1">+WORLDCUP!BD63</f>
        <v>Sweden</v>
      </c>
      <c r="G382" s="9" t="str">
        <f ca="1">+WORLDCUP!BD58</f>
        <v>South Korea</v>
      </c>
      <c r="H382" s="9" t="str">
        <f ca="1">+WORLDCUP!BD64</f>
        <v>Egypt</v>
      </c>
      <c r="I382" s="9" t="str">
        <f ca="1">+WORLDCUP!BD69</f>
        <v>Panama</v>
      </c>
      <c r="J382" s="9" t="str">
        <f ca="1">+WORLDCUP!BD68</f>
        <v>DR Congo</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Norway</v>
      </c>
      <c r="D383" s="9" t="str">
        <f ca="1">+WORLDCUP!BD64</f>
        <v>Egypt</v>
      </c>
      <c r="E383" s="9" t="str">
        <f ca="1">+WORLDCUP!BD59</f>
        <v>Bosnia and Herzegovina</v>
      </c>
      <c r="F383" s="9" t="str">
        <f ca="1">+WORLDCUP!BD60</f>
        <v>Scotland</v>
      </c>
      <c r="G383" s="9" t="str">
        <f ca="1">+WORLDCUP!BD58</f>
        <v>South Korea</v>
      </c>
      <c r="H383" s="9" t="str">
        <f ca="1">+WORLDCUP!BD63</f>
        <v>Sweden</v>
      </c>
      <c r="I383" s="9" t="str">
        <f ca="1">+WORLDCUP!BD69</f>
        <v>Panama</v>
      </c>
      <c r="J383" s="9" t="str">
        <f ca="1">+WORLDCUP!BD68</f>
        <v>DR Congo</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Scotland</v>
      </c>
      <c r="D384" s="9" t="str">
        <f ca="1">+WORLDCUP!BD67</f>
        <v>Algeria</v>
      </c>
      <c r="E384" s="9" t="str">
        <f ca="1">+WORLDCUP!BD59</f>
        <v>Bosnia and Herzegovina</v>
      </c>
      <c r="F384" s="9" t="str">
        <f ca="1">+WORLDCUP!BD63</f>
        <v>Sweden</v>
      </c>
      <c r="G384" s="9" t="str">
        <f ca="1">+WORLDCUP!BD58</f>
        <v>South Korea</v>
      </c>
      <c r="H384" s="9" t="str">
        <f ca="1">+WORLDCUP!BD64</f>
        <v>Egypt</v>
      </c>
      <c r="I384" s="9" t="str">
        <f ca="1">+WORLDCUP!BD69</f>
        <v>Panama</v>
      </c>
      <c r="J384" s="9" t="str">
        <f ca="1">+WORLDCUP!BD66</f>
        <v>Norway</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Scotland</v>
      </c>
      <c r="D385" s="9" t="str">
        <f ca="1">+WORLDCUP!BD67</f>
        <v>Algeria</v>
      </c>
      <c r="E385" s="9" t="str">
        <f ca="1">+WORLDCUP!BD59</f>
        <v>Bosnia and Herzegovina</v>
      </c>
      <c r="F385" s="9" t="str">
        <f ca="1">+WORLDCUP!BD63</f>
        <v>Sweden</v>
      </c>
      <c r="G385" s="9" t="str">
        <f ca="1">+WORLDCUP!BD58</f>
        <v>South Korea</v>
      </c>
      <c r="H385" s="9" t="str">
        <f ca="1">+WORLDCUP!BD64</f>
        <v>Egypt</v>
      </c>
      <c r="I385" s="9" t="str">
        <f ca="1">+WORLDCUP!BD66</f>
        <v>Norway</v>
      </c>
      <c r="J385" s="9" t="str">
        <f ca="1">+WORLDCUP!BD68</f>
        <v>DR Congo</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Saudi Arabia</v>
      </c>
      <c r="D386" s="9" t="str">
        <f ca="1">+WORLDCUP!BD64</f>
        <v>Egypt</v>
      </c>
      <c r="E386" s="9" t="str">
        <f ca="1">+WORLDCUP!BD59</f>
        <v>Bosnia and Herzegovina</v>
      </c>
      <c r="F386" s="9" t="str">
        <f ca="1">+WORLDCUP!BD60</f>
        <v>Scotland</v>
      </c>
      <c r="G386" s="9" t="str">
        <f ca="1">+WORLDCUP!BD58</f>
        <v>South Korea</v>
      </c>
      <c r="H386" s="9" t="str">
        <f ca="1">+WORLDCUP!BD63</f>
        <v>Sweden</v>
      </c>
      <c r="I386" s="9" t="str">
        <f ca="1">+WORLDCUP!BD69</f>
        <v>Panama</v>
      </c>
      <c r="J386" s="9" t="str">
        <f ca="1">+WORLDCUP!BD68</f>
        <v>DR Congo</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Saudi Arabia</v>
      </c>
      <c r="D387" s="9" t="str">
        <f ca="1">+WORLDCUP!BD64</f>
        <v>Egypt</v>
      </c>
      <c r="E387" s="9" t="str">
        <f ca="1">+WORLDCUP!BD59</f>
        <v>Bosnia and Herzegovina</v>
      </c>
      <c r="F387" s="9" t="str">
        <f ca="1">+WORLDCUP!BD60</f>
        <v>Scotland</v>
      </c>
      <c r="G387" s="9" t="str">
        <f ca="1">+WORLDCUP!BD58</f>
        <v>South Korea</v>
      </c>
      <c r="H387" s="9" t="str">
        <f ca="1">+WORLDCUP!BD63</f>
        <v>Sweden</v>
      </c>
      <c r="I387" s="9" t="str">
        <f ca="1">+WORLDCUP!BD69</f>
        <v>Panama</v>
      </c>
      <c r="J387" s="9" t="str">
        <f ca="1">+WORLDCUP!BD67</f>
        <v>Algeria</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Saudi Arabia</v>
      </c>
      <c r="D388" s="9" t="str">
        <f ca="1">+WORLDCUP!BD64</f>
        <v>Egypt</v>
      </c>
      <c r="E388" s="9" t="str">
        <f ca="1">+WORLDCUP!BD59</f>
        <v>Bosnia and Herzegovina</v>
      </c>
      <c r="F388" s="9" t="str">
        <f ca="1">+WORLDCUP!BD60</f>
        <v>Scotland</v>
      </c>
      <c r="G388" s="9" t="str">
        <f ca="1">+WORLDCUP!BD58</f>
        <v>South Korea</v>
      </c>
      <c r="H388" s="9" t="str">
        <f ca="1">+WORLDCUP!BD63</f>
        <v>Sweden</v>
      </c>
      <c r="I388" s="9" t="str">
        <f ca="1">+WORLDCUP!BD67</f>
        <v>Algeria</v>
      </c>
      <c r="J388" s="9" t="str">
        <f ca="1">+WORLDCUP!BD68</f>
        <v>DR Congo</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Saudi Arabia</v>
      </c>
      <c r="D389" s="9" t="str">
        <f ca="1">+WORLDCUP!BD64</f>
        <v>Egypt</v>
      </c>
      <c r="E389" s="9" t="str">
        <f ca="1">+WORLDCUP!BD59</f>
        <v>Bosnia and Herzegovina</v>
      </c>
      <c r="F389" s="9" t="str">
        <f ca="1">+WORLDCUP!BD60</f>
        <v>Scotland</v>
      </c>
      <c r="G389" s="9" t="str">
        <f ca="1">+WORLDCUP!BD58</f>
        <v>South Korea</v>
      </c>
      <c r="H389" s="9" t="str">
        <f ca="1">+WORLDCUP!BD63</f>
        <v>Sweden</v>
      </c>
      <c r="I389" s="9" t="str">
        <f ca="1">+WORLDCUP!BD69</f>
        <v>Panama</v>
      </c>
      <c r="J389" s="9" t="str">
        <f ca="1">+WORLDCUP!BD66</f>
        <v>Norway</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Saudi Arabia</v>
      </c>
      <c r="D390" s="9" t="str">
        <f ca="1">+WORLDCUP!BD64</f>
        <v>Egypt</v>
      </c>
      <c r="E390" s="9" t="str">
        <f ca="1">+WORLDCUP!BD59</f>
        <v>Bosnia and Herzegovina</v>
      </c>
      <c r="F390" s="9" t="str">
        <f ca="1">+WORLDCUP!BD60</f>
        <v>Scotland</v>
      </c>
      <c r="G390" s="9" t="str">
        <f ca="1">+WORLDCUP!BD58</f>
        <v>South Korea</v>
      </c>
      <c r="H390" s="9" t="str">
        <f ca="1">+WORLDCUP!BD63</f>
        <v>Sweden</v>
      </c>
      <c r="I390" s="9" t="str">
        <f ca="1">+WORLDCUP!BD66</f>
        <v>Norway</v>
      </c>
      <c r="J390" s="9" t="str">
        <f ca="1">+WORLDCUP!BD68</f>
        <v>DR Congo</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Saudi Arabia</v>
      </c>
      <c r="D391" s="9" t="str">
        <f ca="1">+WORLDCUP!BD64</f>
        <v>Egypt</v>
      </c>
      <c r="E391" s="9" t="str">
        <f ca="1">+WORLDCUP!BD59</f>
        <v>Bosnia and Herzegovina</v>
      </c>
      <c r="F391" s="9" t="str">
        <f ca="1">+WORLDCUP!BD60</f>
        <v>Scotland</v>
      </c>
      <c r="G391" s="9" t="str">
        <f ca="1">+WORLDCUP!BD58</f>
        <v>South Korea</v>
      </c>
      <c r="H391" s="9" t="str">
        <f ca="1">+WORLDCUP!BD63</f>
        <v>Sweden</v>
      </c>
      <c r="I391" s="9" t="str">
        <f ca="1">+WORLDCUP!BD66</f>
        <v>Norway</v>
      </c>
      <c r="J391" s="9" t="str">
        <f ca="1">+WORLDCUP!BD67</f>
        <v>Algeria</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Ivory Coast</v>
      </c>
      <c r="D392" s="9" t="str">
        <f ca="1">+WORLDCUP!BD67</f>
        <v>Algeria</v>
      </c>
      <c r="E392" s="9" t="str">
        <f ca="1">+WORLDCUP!BD59</f>
        <v>Bosnia and Herzegovina</v>
      </c>
      <c r="F392" s="9" t="str">
        <f ca="1">+WORLDCUP!BD58</f>
        <v>South Korea</v>
      </c>
      <c r="G392" s="9" t="str">
        <f ca="1">+WORLDCUP!BD66</f>
        <v>Norway</v>
      </c>
      <c r="H392" s="9" t="str">
        <f ca="1">+WORLDCUP!BD60</f>
        <v>Scotland</v>
      </c>
      <c r="I392" s="9" t="str">
        <f ca="1">+WORLDCUP!BD69</f>
        <v>Panama</v>
      </c>
      <c r="J392" s="9" t="str">
        <f ca="1">+WORLDCUP!BD68</f>
        <v>DR Congo</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Ivory Coast</v>
      </c>
      <c r="D393" s="9" t="str">
        <f ca="1">+WORLDCUP!BD67</f>
        <v>Algeria</v>
      </c>
      <c r="E393" s="9" t="str">
        <f ca="1">+WORLDCUP!BD59</f>
        <v>Bosnia and Herzegovina</v>
      </c>
      <c r="F393" s="9" t="str">
        <f ca="1">+WORLDCUP!BD60</f>
        <v>Scotland</v>
      </c>
      <c r="G393" s="9" t="str">
        <f ca="1">+WORLDCUP!BD58</f>
        <v>South Korea</v>
      </c>
      <c r="H393" s="9" t="str">
        <f ca="1">+WORLDCUP!BD65</f>
        <v>Saudi Arabia</v>
      </c>
      <c r="I393" s="9" t="str">
        <f ca="1">+WORLDCUP!BD69</f>
        <v>Panama</v>
      </c>
      <c r="J393" s="9" t="str">
        <f ca="1">+WORLDCUP!BD68</f>
        <v>DR Congo</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Ivory Coast</v>
      </c>
      <c r="D394" s="9" t="str">
        <f ca="1">+WORLDCUP!BD66</f>
        <v>Norway</v>
      </c>
      <c r="E394" s="9" t="str">
        <f ca="1">+WORLDCUP!BD59</f>
        <v>Bosnia and Herzegovina</v>
      </c>
      <c r="F394" s="9" t="str">
        <f ca="1">+WORLDCUP!BD60</f>
        <v>Scotland</v>
      </c>
      <c r="G394" s="9" t="str">
        <f ca="1">+WORLDCUP!BD58</f>
        <v>South Korea</v>
      </c>
      <c r="H394" s="9" t="str">
        <f ca="1">+WORLDCUP!BD65</f>
        <v>Saudi Arabia</v>
      </c>
      <c r="I394" s="9" t="str">
        <f ca="1">+WORLDCUP!BD69</f>
        <v>Panama</v>
      </c>
      <c r="J394" s="9" t="str">
        <f ca="1">+WORLDCUP!BD68</f>
        <v>DR Congo</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Ivory Coast</v>
      </c>
      <c r="D395" s="9" t="str">
        <f ca="1">+WORLDCUP!BD67</f>
        <v>Algeria</v>
      </c>
      <c r="E395" s="9" t="str">
        <f ca="1">+WORLDCUP!BD59</f>
        <v>Bosnia and Herzegovina</v>
      </c>
      <c r="F395" s="9" t="str">
        <f ca="1">+WORLDCUP!BD60</f>
        <v>Scotland</v>
      </c>
      <c r="G395" s="9" t="str">
        <f ca="1">+WORLDCUP!BD58</f>
        <v>South Korea</v>
      </c>
      <c r="H395" s="9" t="str">
        <f ca="1">+WORLDCUP!BD65</f>
        <v>Saudi Arabia</v>
      </c>
      <c r="I395" s="9" t="str">
        <f ca="1">+WORLDCUP!BD69</f>
        <v>Panama</v>
      </c>
      <c r="J395" s="9" t="str">
        <f ca="1">+WORLDCUP!BD66</f>
        <v>Norway</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Ivory Coast</v>
      </c>
      <c r="D396" s="9" t="str">
        <f ca="1">+WORLDCUP!BD67</f>
        <v>Algeria</v>
      </c>
      <c r="E396" s="9" t="str">
        <f ca="1">+WORLDCUP!BD59</f>
        <v>Bosnia and Herzegovina</v>
      </c>
      <c r="F396" s="9" t="str">
        <f ca="1">+WORLDCUP!BD60</f>
        <v>Scotland</v>
      </c>
      <c r="G396" s="9" t="str">
        <f ca="1">+WORLDCUP!BD58</f>
        <v>South Korea</v>
      </c>
      <c r="H396" s="9" t="str">
        <f ca="1">+WORLDCUP!BD65</f>
        <v>Saudi Arabia</v>
      </c>
      <c r="I396" s="9" t="str">
        <f ca="1">+WORLDCUP!BD66</f>
        <v>Norway</v>
      </c>
      <c r="J396" s="9" t="str">
        <f ca="1">+WORLDCUP!BD68</f>
        <v>DR Congo</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Ivory Coast</v>
      </c>
      <c r="D397" s="9" t="str">
        <f ca="1">+WORLDCUP!BD67</f>
        <v>Algeria</v>
      </c>
      <c r="E397" s="9" t="str">
        <f ca="1">+WORLDCUP!BD59</f>
        <v>Bosnia and Herzegovina</v>
      </c>
      <c r="F397" s="9" t="str">
        <f ca="1">+WORLDCUP!BD60</f>
        <v>Scotland</v>
      </c>
      <c r="G397" s="9" t="str">
        <f ca="1">+WORLDCUP!BD58</f>
        <v>South Korea</v>
      </c>
      <c r="H397" s="9" t="str">
        <f ca="1">+WORLDCUP!BD64</f>
        <v>Egypt</v>
      </c>
      <c r="I397" s="9" t="str">
        <f ca="1">+WORLDCUP!BD69</f>
        <v>Panama</v>
      </c>
      <c r="J397" s="9" t="str">
        <f ca="1">+WORLDCUP!BD68</f>
        <v>DR Congo</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Ivory Coast</v>
      </c>
      <c r="D398" s="9" t="str">
        <f ca="1">+WORLDCUP!BD64</f>
        <v>Egypt</v>
      </c>
      <c r="E398" s="9" t="str">
        <f ca="1">+WORLDCUP!BD59</f>
        <v>Bosnia and Herzegovina</v>
      </c>
      <c r="F398" s="9" t="str">
        <f ca="1">+WORLDCUP!BD58</f>
        <v>South Korea</v>
      </c>
      <c r="G398" s="9" t="str">
        <f ca="1">+WORLDCUP!BD66</f>
        <v>Norway</v>
      </c>
      <c r="H398" s="9" t="str">
        <f ca="1">+WORLDCUP!BD60</f>
        <v>Scotland</v>
      </c>
      <c r="I398" s="9" t="str">
        <f ca="1">+WORLDCUP!BD69</f>
        <v>Panama</v>
      </c>
      <c r="J398" s="9" t="str">
        <f ca="1">+WORLDCUP!BD68</f>
        <v>DR Congo</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Ivory Coast</v>
      </c>
      <c r="D399" s="9" t="str">
        <f ca="1">+WORLDCUP!BD67</f>
        <v>Algeria</v>
      </c>
      <c r="E399" s="9" t="str">
        <f ca="1">+WORLDCUP!BD59</f>
        <v>Bosnia and Herzegovina</v>
      </c>
      <c r="F399" s="9" t="str">
        <f ca="1">+WORLDCUP!BD60</f>
        <v>Scotland</v>
      </c>
      <c r="G399" s="9" t="str">
        <f ca="1">+WORLDCUP!BD58</f>
        <v>South Korea</v>
      </c>
      <c r="H399" s="9" t="str">
        <f ca="1">+WORLDCUP!BD64</f>
        <v>Egypt</v>
      </c>
      <c r="I399" s="9" t="str">
        <f ca="1">+WORLDCUP!BD69</f>
        <v>Panama</v>
      </c>
      <c r="J399" s="9" t="str">
        <f ca="1">+WORLDCUP!BD66</f>
        <v>Norway</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Ivory Coast</v>
      </c>
      <c r="D400" s="9" t="str">
        <f ca="1">+WORLDCUP!BD67</f>
        <v>Algeria</v>
      </c>
      <c r="E400" s="9" t="str">
        <f ca="1">+WORLDCUP!BD59</f>
        <v>Bosnia and Herzegovina</v>
      </c>
      <c r="F400" s="9" t="str">
        <f ca="1">+WORLDCUP!BD60</f>
        <v>Scotland</v>
      </c>
      <c r="G400" s="9" t="str">
        <f ca="1">+WORLDCUP!BD58</f>
        <v>South Korea</v>
      </c>
      <c r="H400" s="9" t="str">
        <f ca="1">+WORLDCUP!BD64</f>
        <v>Egypt</v>
      </c>
      <c r="I400" s="9" t="str">
        <f ca="1">+WORLDCUP!BD66</f>
        <v>Norway</v>
      </c>
      <c r="J400" s="9" t="str">
        <f ca="1">+WORLDCUP!BD68</f>
        <v>DR Congo</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Ivory Coast</v>
      </c>
      <c r="D401" s="9" t="str">
        <f ca="1">+WORLDCUP!BD64</f>
        <v>Egypt</v>
      </c>
      <c r="E401" s="9" t="str">
        <f ca="1">+WORLDCUP!BD59</f>
        <v>Bosnia and Herzegovina</v>
      </c>
      <c r="F401" s="9" t="str">
        <f ca="1">+WORLDCUP!BD60</f>
        <v>Scotland</v>
      </c>
      <c r="G401" s="9" t="str">
        <f ca="1">+WORLDCUP!BD58</f>
        <v>South Korea</v>
      </c>
      <c r="H401" s="9" t="str">
        <f ca="1">+WORLDCUP!BD65</f>
        <v>Saudi Arabia</v>
      </c>
      <c r="I401" s="9" t="str">
        <f ca="1">+WORLDCUP!BD69</f>
        <v>Panama</v>
      </c>
      <c r="J401" s="9" t="str">
        <f ca="1">+WORLDCUP!BD68</f>
        <v>DR Congo</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Saudi Arabia</v>
      </c>
      <c r="D402" s="9" t="str">
        <f ca="1">+WORLDCUP!BD67</f>
        <v>Algeria</v>
      </c>
      <c r="E402" s="9" t="str">
        <f ca="1">+WORLDCUP!BD59</f>
        <v>Bosnia and Herzegovina</v>
      </c>
      <c r="F402" s="9" t="str">
        <f ca="1">+WORLDCUP!BD60</f>
        <v>Scotland</v>
      </c>
      <c r="G402" s="9" t="str">
        <f ca="1">+WORLDCUP!BD58</f>
        <v>South Korea</v>
      </c>
      <c r="H402" s="9" t="str">
        <f ca="1">+WORLDCUP!BD64</f>
        <v>Egypt</v>
      </c>
      <c r="I402" s="9" t="str">
        <f ca="1">+WORLDCUP!BD69</f>
        <v>Panama</v>
      </c>
      <c r="J402" s="9" t="str">
        <f ca="1">+WORLDCUP!BD62</f>
        <v>Ivory Coast</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Saudi Arabia</v>
      </c>
      <c r="D403" s="9" t="str">
        <f ca="1">+WORLDCUP!BD67</f>
        <v>Algeria</v>
      </c>
      <c r="E403" s="9" t="str">
        <f ca="1">+WORLDCUP!BD59</f>
        <v>Bosnia and Herzegovina</v>
      </c>
      <c r="F403" s="9" t="str">
        <f ca="1">+WORLDCUP!BD60</f>
        <v>Scotland</v>
      </c>
      <c r="G403" s="9" t="str">
        <f ca="1">+WORLDCUP!BD58</f>
        <v>South Korea</v>
      </c>
      <c r="H403" s="9" t="str">
        <f ca="1">+WORLDCUP!BD64</f>
        <v>Egypt</v>
      </c>
      <c r="I403" s="9" t="str">
        <f ca="1">+WORLDCUP!BD62</f>
        <v>Ivory Coast</v>
      </c>
      <c r="J403" s="9" t="str">
        <f ca="1">+WORLDCUP!BD68</f>
        <v>DR Congo</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Ivory Coast</v>
      </c>
      <c r="D404" s="9" t="str">
        <f ca="1">+WORLDCUP!BD64</f>
        <v>Egypt</v>
      </c>
      <c r="E404" s="9" t="str">
        <f ca="1">+WORLDCUP!BD59</f>
        <v>Bosnia and Herzegovina</v>
      </c>
      <c r="F404" s="9" t="str">
        <f ca="1">+WORLDCUP!BD60</f>
        <v>Scotland</v>
      </c>
      <c r="G404" s="9" t="str">
        <f ca="1">+WORLDCUP!BD58</f>
        <v>South Korea</v>
      </c>
      <c r="H404" s="9" t="str">
        <f ca="1">+WORLDCUP!BD65</f>
        <v>Saudi Arabia</v>
      </c>
      <c r="I404" s="9" t="str">
        <f ca="1">+WORLDCUP!BD69</f>
        <v>Panama</v>
      </c>
      <c r="J404" s="9" t="str">
        <f ca="1">+WORLDCUP!BD66</f>
        <v>Norway</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Ivory Coast</v>
      </c>
      <c r="D405" s="9" t="str">
        <f ca="1">+WORLDCUP!BD64</f>
        <v>Egypt</v>
      </c>
      <c r="E405" s="9" t="str">
        <f ca="1">+WORLDCUP!BD59</f>
        <v>Bosnia and Herzegovina</v>
      </c>
      <c r="F405" s="9" t="str">
        <f ca="1">+WORLDCUP!BD60</f>
        <v>Scotland</v>
      </c>
      <c r="G405" s="9" t="str">
        <f ca="1">+WORLDCUP!BD58</f>
        <v>South Korea</v>
      </c>
      <c r="H405" s="9" t="str">
        <f ca="1">+WORLDCUP!BD65</f>
        <v>Saudi Arabia</v>
      </c>
      <c r="I405" s="9" t="str">
        <f ca="1">+WORLDCUP!BD66</f>
        <v>Norway</v>
      </c>
      <c r="J405" s="9" t="str">
        <f ca="1">+WORLDCUP!BD68</f>
        <v>DR Congo</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Saudi Arabia</v>
      </c>
      <c r="D406" s="9" t="str">
        <f ca="1">+WORLDCUP!BD67</f>
        <v>Algeria</v>
      </c>
      <c r="E406" s="9" t="str">
        <f ca="1">+WORLDCUP!BD59</f>
        <v>Bosnia and Herzegovina</v>
      </c>
      <c r="F406" s="9" t="str">
        <f ca="1">+WORLDCUP!BD60</f>
        <v>Scotland</v>
      </c>
      <c r="G406" s="9" t="str">
        <f ca="1">+WORLDCUP!BD58</f>
        <v>South Korea</v>
      </c>
      <c r="H406" s="9" t="str">
        <f ca="1">+WORLDCUP!BD64</f>
        <v>Egypt</v>
      </c>
      <c r="I406" s="9" t="str">
        <f ca="1">+WORLDCUP!BD62</f>
        <v>Ivory Coast</v>
      </c>
      <c r="J406" s="9" t="str">
        <f ca="1">+WORLDCUP!BD66</f>
        <v>Norway</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Ivory Coast</v>
      </c>
      <c r="D407" s="9" t="str">
        <f ca="1">+WORLDCUP!BD67</f>
        <v>Algeria</v>
      </c>
      <c r="E407" s="9" t="str">
        <f ca="1">+WORLDCUP!BD59</f>
        <v>Bosnia and Herzegovina</v>
      </c>
      <c r="F407" s="9" t="str">
        <f ca="1">+WORLDCUP!BD60</f>
        <v>Scotland</v>
      </c>
      <c r="G407" s="9" t="str">
        <f ca="1">+WORLDCUP!BD58</f>
        <v>South Korea</v>
      </c>
      <c r="H407" s="9" t="str">
        <f ca="1">+WORLDCUP!BD63</f>
        <v>Sweden</v>
      </c>
      <c r="I407" s="9" t="str">
        <f ca="1">+WORLDCUP!BD69</f>
        <v>Panama</v>
      </c>
      <c r="J407" s="9" t="str">
        <f ca="1">+WORLDCUP!BD68</f>
        <v>DR Congo</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Ivory Coast</v>
      </c>
      <c r="D408" s="9" t="str">
        <f ca="1">+WORLDCUP!BD66</f>
        <v>Norway</v>
      </c>
      <c r="E408" s="9" t="str">
        <f ca="1">+WORLDCUP!BD59</f>
        <v>Bosnia and Herzegovina</v>
      </c>
      <c r="F408" s="9" t="str">
        <f ca="1">+WORLDCUP!BD60</f>
        <v>Scotland</v>
      </c>
      <c r="G408" s="9" t="str">
        <f ca="1">+WORLDCUP!BD58</f>
        <v>South Korea</v>
      </c>
      <c r="H408" s="9" t="str">
        <f ca="1">+WORLDCUP!BD63</f>
        <v>Sweden</v>
      </c>
      <c r="I408" s="9" t="str">
        <f ca="1">+WORLDCUP!BD69</f>
        <v>Panama</v>
      </c>
      <c r="J408" s="9" t="str">
        <f ca="1">+WORLDCUP!BD68</f>
        <v>DR Congo</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Ivory Coast</v>
      </c>
      <c r="D409" s="9" t="str">
        <f ca="1">+WORLDCUP!BD67</f>
        <v>Algeria</v>
      </c>
      <c r="E409" s="9" t="str">
        <f ca="1">+WORLDCUP!BD59</f>
        <v>Bosnia and Herzegovina</v>
      </c>
      <c r="F409" s="9" t="str">
        <f ca="1">+WORLDCUP!BD60</f>
        <v>Scotland</v>
      </c>
      <c r="G409" s="9" t="str">
        <f ca="1">+WORLDCUP!BD58</f>
        <v>South Korea</v>
      </c>
      <c r="H409" s="9" t="str">
        <f ca="1">+WORLDCUP!BD63</f>
        <v>Sweden</v>
      </c>
      <c r="I409" s="9" t="str">
        <f ca="1">+WORLDCUP!BD69</f>
        <v>Panama</v>
      </c>
      <c r="J409" s="9" t="str">
        <f ca="1">+WORLDCUP!BD66</f>
        <v>Norway</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Ivory Coast</v>
      </c>
      <c r="D410" s="9" t="str">
        <f ca="1">+WORLDCUP!BD67</f>
        <v>Algeria</v>
      </c>
      <c r="E410" s="9" t="str">
        <f ca="1">+WORLDCUP!BD59</f>
        <v>Bosnia and Herzegovina</v>
      </c>
      <c r="F410" s="9" t="str">
        <f ca="1">+WORLDCUP!BD60</f>
        <v>Scotland</v>
      </c>
      <c r="G410" s="9" t="str">
        <f ca="1">+WORLDCUP!BD58</f>
        <v>South Korea</v>
      </c>
      <c r="H410" s="9" t="str">
        <f ca="1">+WORLDCUP!BD63</f>
        <v>Sweden</v>
      </c>
      <c r="I410" s="9" t="str">
        <f ca="1">+WORLDCUP!BD66</f>
        <v>Norway</v>
      </c>
      <c r="J410" s="9" t="str">
        <f ca="1">+WORLDCUP!BD68</f>
        <v>DR Congo</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Saudi Arabia</v>
      </c>
      <c r="D411" s="9" t="str">
        <f ca="1">+WORLDCUP!BD62</f>
        <v>Ivory Coast</v>
      </c>
      <c r="E411" s="9" t="str">
        <f ca="1">+WORLDCUP!BD59</f>
        <v>Bosnia and Herzegovina</v>
      </c>
      <c r="F411" s="9" t="str">
        <f ca="1">+WORLDCUP!BD60</f>
        <v>Scotland</v>
      </c>
      <c r="G411" s="9" t="str">
        <f ca="1">+WORLDCUP!BD58</f>
        <v>South Korea</v>
      </c>
      <c r="H411" s="9" t="str">
        <f ca="1">+WORLDCUP!BD63</f>
        <v>Sweden</v>
      </c>
      <c r="I411" s="9" t="str">
        <f ca="1">+WORLDCUP!BD69</f>
        <v>Panama</v>
      </c>
      <c r="J411" s="9" t="str">
        <f ca="1">+WORLDCUP!BD68</f>
        <v>DR Congo</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Saudi Arabia</v>
      </c>
      <c r="D412" s="9" t="str">
        <f ca="1">+WORLDCUP!BD67</f>
        <v>Algeria</v>
      </c>
      <c r="E412" s="9" t="str">
        <f ca="1">+WORLDCUP!BD59</f>
        <v>Bosnia and Herzegovina</v>
      </c>
      <c r="F412" s="9" t="str">
        <f ca="1">+WORLDCUP!BD60</f>
        <v>Scotland</v>
      </c>
      <c r="G412" s="9" t="str">
        <f ca="1">+WORLDCUP!BD58</f>
        <v>South Korea</v>
      </c>
      <c r="H412" s="9" t="str">
        <f ca="1">+WORLDCUP!BD63</f>
        <v>Sweden</v>
      </c>
      <c r="I412" s="9" t="str">
        <f ca="1">+WORLDCUP!BD69</f>
        <v>Panama</v>
      </c>
      <c r="J412" s="9" t="str">
        <f ca="1">+WORLDCUP!BD62</f>
        <v>Ivory Coast</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Saudi Arabia</v>
      </c>
      <c r="D413" s="9" t="str">
        <f ca="1">+WORLDCUP!BD67</f>
        <v>Algeria</v>
      </c>
      <c r="E413" s="9" t="str">
        <f ca="1">+WORLDCUP!BD59</f>
        <v>Bosnia and Herzegovina</v>
      </c>
      <c r="F413" s="9" t="str">
        <f ca="1">+WORLDCUP!BD60</f>
        <v>Scotland</v>
      </c>
      <c r="G413" s="9" t="str">
        <f ca="1">+WORLDCUP!BD58</f>
        <v>South Korea</v>
      </c>
      <c r="H413" s="9" t="str">
        <f ca="1">+WORLDCUP!BD63</f>
        <v>Sweden</v>
      </c>
      <c r="I413" s="9" t="str">
        <f ca="1">+WORLDCUP!BD62</f>
        <v>Ivory Coast</v>
      </c>
      <c r="J413" s="9" t="str">
        <f ca="1">+WORLDCUP!BD68</f>
        <v>DR Congo</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Saudi Arabia</v>
      </c>
      <c r="D414" s="9" t="str">
        <f ca="1">+WORLDCUP!BD62</f>
        <v>Ivory Coast</v>
      </c>
      <c r="E414" s="9" t="str">
        <f ca="1">+WORLDCUP!BD59</f>
        <v>Bosnia and Herzegovina</v>
      </c>
      <c r="F414" s="9" t="str">
        <f ca="1">+WORLDCUP!BD60</f>
        <v>Scotland</v>
      </c>
      <c r="G414" s="9" t="str">
        <f ca="1">+WORLDCUP!BD58</f>
        <v>South Korea</v>
      </c>
      <c r="H414" s="9" t="str">
        <f ca="1">+WORLDCUP!BD63</f>
        <v>Sweden</v>
      </c>
      <c r="I414" s="9" t="str">
        <f ca="1">+WORLDCUP!BD69</f>
        <v>Panama</v>
      </c>
      <c r="J414" s="9" t="str">
        <f ca="1">+WORLDCUP!BD66</f>
        <v>Norway</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Saudi Arabia</v>
      </c>
      <c r="D415" s="9" t="str">
        <f ca="1">+WORLDCUP!BD62</f>
        <v>Ivory Coast</v>
      </c>
      <c r="E415" s="9" t="str">
        <f ca="1">+WORLDCUP!BD59</f>
        <v>Bosnia and Herzegovina</v>
      </c>
      <c r="F415" s="9" t="str">
        <f ca="1">+WORLDCUP!BD60</f>
        <v>Scotland</v>
      </c>
      <c r="G415" s="9" t="str">
        <f ca="1">+WORLDCUP!BD58</f>
        <v>South Korea</v>
      </c>
      <c r="H415" s="9" t="str">
        <f ca="1">+WORLDCUP!BD63</f>
        <v>Sweden</v>
      </c>
      <c r="I415" s="9" t="str">
        <f ca="1">+WORLDCUP!BD66</f>
        <v>Norway</v>
      </c>
      <c r="J415" s="9" t="str">
        <f ca="1">+WORLDCUP!BD68</f>
        <v>DR Congo</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Saudi Arabia</v>
      </c>
      <c r="D416" s="9" t="str">
        <f ca="1">+WORLDCUP!BD67</f>
        <v>Algeria</v>
      </c>
      <c r="E416" s="9" t="str">
        <f ca="1">+WORLDCUP!BD59</f>
        <v>Bosnia and Herzegovina</v>
      </c>
      <c r="F416" s="9" t="str">
        <f ca="1">+WORLDCUP!BD60</f>
        <v>Scotland</v>
      </c>
      <c r="G416" s="9" t="str">
        <f ca="1">+WORLDCUP!BD58</f>
        <v>South Korea</v>
      </c>
      <c r="H416" s="9" t="str">
        <f ca="1">+WORLDCUP!BD63</f>
        <v>Sweden</v>
      </c>
      <c r="I416" s="9" t="str">
        <f ca="1">+WORLDCUP!BD62</f>
        <v>Ivory Coast</v>
      </c>
      <c r="J416" s="9" t="str">
        <f ca="1">+WORLDCUP!BD66</f>
        <v>Norway</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Ivory Coast</v>
      </c>
      <c r="D417" s="9" t="str">
        <f ca="1">+WORLDCUP!BD64</f>
        <v>Egypt</v>
      </c>
      <c r="E417" s="9" t="str">
        <f ca="1">+WORLDCUP!BD59</f>
        <v>Bosnia and Herzegovina</v>
      </c>
      <c r="F417" s="9" t="str">
        <f ca="1">+WORLDCUP!BD60</f>
        <v>Scotland</v>
      </c>
      <c r="G417" s="9" t="str">
        <f ca="1">+WORLDCUP!BD58</f>
        <v>South Korea</v>
      </c>
      <c r="H417" s="9" t="str">
        <f ca="1">+WORLDCUP!BD63</f>
        <v>Sweden</v>
      </c>
      <c r="I417" s="9" t="str">
        <f ca="1">+WORLDCUP!BD69</f>
        <v>Panama</v>
      </c>
      <c r="J417" s="9" t="str">
        <f ca="1">+WORLDCUP!BD68</f>
        <v>DR Congo</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Ivory Coast</v>
      </c>
      <c r="D418" s="9" t="str">
        <f ca="1">+WORLDCUP!BD64</f>
        <v>Egypt</v>
      </c>
      <c r="E418" s="9" t="str">
        <f ca="1">+WORLDCUP!BD59</f>
        <v>Bosnia and Herzegovina</v>
      </c>
      <c r="F418" s="9" t="str">
        <f ca="1">+WORLDCUP!BD60</f>
        <v>Scotland</v>
      </c>
      <c r="G418" s="9" t="str">
        <f ca="1">+WORLDCUP!BD58</f>
        <v>South Korea</v>
      </c>
      <c r="H418" s="9" t="str">
        <f ca="1">+WORLDCUP!BD63</f>
        <v>Sweden</v>
      </c>
      <c r="I418" s="9" t="str">
        <f ca="1">+WORLDCUP!BD69</f>
        <v>Panama</v>
      </c>
      <c r="J418" s="9" t="str">
        <f ca="1">+WORLDCUP!BD67</f>
        <v>Algeria</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Ivory Coast</v>
      </c>
      <c r="D419" s="9" t="str">
        <f ca="1">+WORLDCUP!BD64</f>
        <v>Egypt</v>
      </c>
      <c r="E419" s="9" t="str">
        <f ca="1">+WORLDCUP!BD59</f>
        <v>Bosnia and Herzegovina</v>
      </c>
      <c r="F419" s="9" t="str">
        <f ca="1">+WORLDCUP!BD60</f>
        <v>Scotland</v>
      </c>
      <c r="G419" s="9" t="str">
        <f ca="1">+WORLDCUP!BD58</f>
        <v>South Korea</v>
      </c>
      <c r="H419" s="9" t="str">
        <f ca="1">+WORLDCUP!BD63</f>
        <v>Sweden</v>
      </c>
      <c r="I419" s="9" t="str">
        <f ca="1">+WORLDCUP!BD67</f>
        <v>Algeria</v>
      </c>
      <c r="J419" s="9" t="str">
        <f ca="1">+WORLDCUP!BD68</f>
        <v>DR Congo</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Ivory Coast</v>
      </c>
      <c r="D420" s="9" t="str">
        <f ca="1">+WORLDCUP!BD64</f>
        <v>Egypt</v>
      </c>
      <c r="E420" s="9" t="str">
        <f ca="1">+WORLDCUP!BD59</f>
        <v>Bosnia and Herzegovina</v>
      </c>
      <c r="F420" s="9" t="str">
        <f ca="1">+WORLDCUP!BD60</f>
        <v>Scotland</v>
      </c>
      <c r="G420" s="9" t="str">
        <f ca="1">+WORLDCUP!BD58</f>
        <v>South Korea</v>
      </c>
      <c r="H420" s="9" t="str">
        <f ca="1">+WORLDCUP!BD63</f>
        <v>Sweden</v>
      </c>
      <c r="I420" s="9" t="str">
        <f ca="1">+WORLDCUP!BD69</f>
        <v>Panama</v>
      </c>
      <c r="J420" s="9" t="str">
        <f ca="1">+WORLDCUP!BD66</f>
        <v>Norway</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Ivory Coast</v>
      </c>
      <c r="D421" s="9" t="str">
        <f ca="1">+WORLDCUP!BD64</f>
        <v>Egypt</v>
      </c>
      <c r="E421" s="9" t="str">
        <f ca="1">+WORLDCUP!BD59</f>
        <v>Bosnia and Herzegovina</v>
      </c>
      <c r="F421" s="9" t="str">
        <f ca="1">+WORLDCUP!BD60</f>
        <v>Scotland</v>
      </c>
      <c r="G421" s="9" t="str">
        <f ca="1">+WORLDCUP!BD58</f>
        <v>South Korea</v>
      </c>
      <c r="H421" s="9" t="str">
        <f ca="1">+WORLDCUP!BD63</f>
        <v>Sweden</v>
      </c>
      <c r="I421" s="9" t="str">
        <f ca="1">+WORLDCUP!BD66</f>
        <v>Norway</v>
      </c>
      <c r="J421" s="9" t="str">
        <f ca="1">+WORLDCUP!BD68</f>
        <v>DR Congo</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Ivory Coast</v>
      </c>
      <c r="D422" s="9" t="str">
        <f ca="1">+WORLDCUP!BD64</f>
        <v>Egypt</v>
      </c>
      <c r="E422" s="9" t="str">
        <f ca="1">+WORLDCUP!BD59</f>
        <v>Bosnia and Herzegovina</v>
      </c>
      <c r="F422" s="9" t="str">
        <f ca="1">+WORLDCUP!BD60</f>
        <v>Scotland</v>
      </c>
      <c r="G422" s="9" t="str">
        <f ca="1">+WORLDCUP!BD58</f>
        <v>South Korea</v>
      </c>
      <c r="H422" s="9" t="str">
        <f ca="1">+WORLDCUP!BD63</f>
        <v>Sweden</v>
      </c>
      <c r="I422" s="9" t="str">
        <f ca="1">+WORLDCUP!BD66</f>
        <v>Norway</v>
      </c>
      <c r="J422" s="9" t="str">
        <f ca="1">+WORLDCUP!BD67</f>
        <v>Algeria</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0</v>
      </c>
      <c r="C423" s="9" t="str">
        <f ca="1">+WORLDCUP!BD65</f>
        <v>Saudi Arabia</v>
      </c>
      <c r="D423" s="9" t="str">
        <f ca="1">+WORLDCUP!BD64</f>
        <v>Egypt</v>
      </c>
      <c r="E423" s="9" t="str">
        <f ca="1">+WORLDCUP!BD59</f>
        <v>Bosnia and Herzegovina</v>
      </c>
      <c r="F423" s="9" t="str">
        <f ca="1">+WORLDCUP!BD60</f>
        <v>Scotland</v>
      </c>
      <c r="G423" s="9" t="str">
        <f ca="1">+WORLDCUP!BD58</f>
        <v>South Korea</v>
      </c>
      <c r="H423" s="9" t="str">
        <f ca="1">+WORLDCUP!BD63</f>
        <v>Sweden</v>
      </c>
      <c r="I423" s="9" t="str">
        <f ca="1">+WORLDCUP!BD69</f>
        <v>Panama</v>
      </c>
      <c r="J423" s="9" t="str">
        <f ca="1">+WORLDCUP!BD62</f>
        <v>Ivory Coast</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Saudi Arabia</v>
      </c>
      <c r="D424" s="9" t="str">
        <f ca="1">+WORLDCUP!BD64</f>
        <v>Egypt</v>
      </c>
      <c r="E424" s="9" t="str">
        <f ca="1">+WORLDCUP!BD59</f>
        <v>Bosnia and Herzegovina</v>
      </c>
      <c r="F424" s="9" t="str">
        <f ca="1">+WORLDCUP!BD60</f>
        <v>Scotland</v>
      </c>
      <c r="G424" s="9" t="str">
        <f ca="1">+WORLDCUP!BD58</f>
        <v>South Korea</v>
      </c>
      <c r="H424" s="9" t="str">
        <f ca="1">+WORLDCUP!BD63</f>
        <v>Sweden</v>
      </c>
      <c r="I424" s="9" t="str">
        <f ca="1">+WORLDCUP!BD62</f>
        <v>Ivory Coast</v>
      </c>
      <c r="J424" s="9" t="str">
        <f ca="1">+WORLDCUP!BD68</f>
        <v>DR Congo</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Saudi Arabia</v>
      </c>
      <c r="D425" s="9" t="str">
        <f ca="1">+WORLDCUP!BD64</f>
        <v>Egypt</v>
      </c>
      <c r="E425" s="9" t="str">
        <f ca="1">+WORLDCUP!BD59</f>
        <v>Bosnia and Herzegovina</v>
      </c>
      <c r="F425" s="9" t="str">
        <f ca="1">+WORLDCUP!BD60</f>
        <v>Scotland</v>
      </c>
      <c r="G425" s="9" t="str">
        <f ca="1">+WORLDCUP!BD58</f>
        <v>South Korea</v>
      </c>
      <c r="H425" s="9" t="str">
        <f ca="1">+WORLDCUP!BD63</f>
        <v>Sweden</v>
      </c>
      <c r="I425" s="9" t="str">
        <f ca="1">+WORLDCUP!BD62</f>
        <v>Ivory Coast</v>
      </c>
      <c r="J425" s="9" t="str">
        <f ca="1">+WORLDCUP!BD67</f>
        <v>Algeria</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Saudi Arabia</v>
      </c>
      <c r="D426" s="9" t="str">
        <f ca="1">+WORLDCUP!BD64</f>
        <v>Egypt</v>
      </c>
      <c r="E426" s="9" t="str">
        <f ca="1">+WORLDCUP!BD59</f>
        <v>Bosnia and Herzegovina</v>
      </c>
      <c r="F426" s="9" t="str">
        <f ca="1">+WORLDCUP!BD60</f>
        <v>Scotland</v>
      </c>
      <c r="G426" s="9" t="str">
        <f ca="1">+WORLDCUP!BD58</f>
        <v>South Korea</v>
      </c>
      <c r="H426" s="9" t="str">
        <f ca="1">+WORLDCUP!BD63</f>
        <v>Sweden</v>
      </c>
      <c r="I426" s="9" t="str">
        <f ca="1">+WORLDCUP!BD62</f>
        <v>Ivory Coast</v>
      </c>
      <c r="J426" s="9" t="str">
        <f ca="1">+WORLDCUP!BD66</f>
        <v>Norway</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Norway</v>
      </c>
      <c r="D427" s="9" t="str">
        <f ca="1">+WORLDCUP!BD67</f>
        <v>Algeria</v>
      </c>
      <c r="E427" s="9" t="str">
        <f ca="1">+WORLDCUP!BD59</f>
        <v>Bosnia and Herzegovina</v>
      </c>
      <c r="F427" s="9" t="str">
        <f ca="1">+WORLDCUP!BD60</f>
        <v>Scotland</v>
      </c>
      <c r="G427" s="9" t="str">
        <f ca="1">+WORLDCUP!BD58</f>
        <v>South Korea</v>
      </c>
      <c r="H427" s="9" t="str">
        <f ca="1">+WORLDCUP!BD61</f>
        <v>United States</v>
      </c>
      <c r="I427" s="9" t="str">
        <f ca="1">+WORLDCUP!BD69</f>
        <v>Panama</v>
      </c>
      <c r="J427" s="9" t="str">
        <f ca="1">+WORLDCUP!BD68</f>
        <v>DR Congo</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Saudi Arabia</v>
      </c>
      <c r="D428" s="9" t="str">
        <f ca="1">+WORLDCUP!BD67</f>
        <v>Algeria</v>
      </c>
      <c r="E428" s="9" t="str">
        <f ca="1">+WORLDCUP!BD59</f>
        <v>Bosnia and Herzegovina</v>
      </c>
      <c r="F428" s="9" t="str">
        <f ca="1">+WORLDCUP!BD60</f>
        <v>Scotland</v>
      </c>
      <c r="G428" s="9" t="str">
        <f ca="1">+WORLDCUP!BD58</f>
        <v>South Korea</v>
      </c>
      <c r="H428" s="9" t="str">
        <f ca="1">+WORLDCUP!BD61</f>
        <v>United States</v>
      </c>
      <c r="I428" s="9" t="str">
        <f ca="1">+WORLDCUP!BD69</f>
        <v>Panama</v>
      </c>
      <c r="J428" s="9" t="str">
        <f ca="1">+WORLDCUP!BD68</f>
        <v>DR Congo</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Saudi Arabia</v>
      </c>
      <c r="D429" s="9" t="str">
        <f ca="1">+WORLDCUP!BD66</f>
        <v>Norway</v>
      </c>
      <c r="E429" s="9" t="str">
        <f ca="1">+WORLDCUP!BD59</f>
        <v>Bosnia and Herzegovina</v>
      </c>
      <c r="F429" s="9" t="str">
        <f ca="1">+WORLDCUP!BD60</f>
        <v>Scotland</v>
      </c>
      <c r="G429" s="9" t="str">
        <f ca="1">+WORLDCUP!BD58</f>
        <v>South Korea</v>
      </c>
      <c r="H429" s="9" t="str">
        <f ca="1">+WORLDCUP!BD61</f>
        <v>United States</v>
      </c>
      <c r="I429" s="9" t="str">
        <f ca="1">+WORLDCUP!BD69</f>
        <v>Panama</v>
      </c>
      <c r="J429" s="9" t="str">
        <f ca="1">+WORLDCUP!BD68</f>
        <v>DR Congo</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Saudi Arabia</v>
      </c>
      <c r="D430" s="9" t="str">
        <f ca="1">+WORLDCUP!BD67</f>
        <v>Algeria</v>
      </c>
      <c r="E430" s="9" t="str">
        <f ca="1">+WORLDCUP!BD59</f>
        <v>Bosnia and Herzegovina</v>
      </c>
      <c r="F430" s="9" t="str">
        <f ca="1">+WORLDCUP!BD60</f>
        <v>Scotland</v>
      </c>
      <c r="G430" s="9" t="str">
        <f ca="1">+WORLDCUP!BD58</f>
        <v>South Korea</v>
      </c>
      <c r="H430" s="9" t="str">
        <f ca="1">+WORLDCUP!BD61</f>
        <v>United States</v>
      </c>
      <c r="I430" s="9" t="str">
        <f ca="1">+WORLDCUP!BD69</f>
        <v>Panama</v>
      </c>
      <c r="J430" s="9" t="str">
        <f ca="1">+WORLDCUP!BD66</f>
        <v>Norway</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Saudi Arabia</v>
      </c>
      <c r="D431" s="9" t="str">
        <f ca="1">+WORLDCUP!BD67</f>
        <v>Algeria</v>
      </c>
      <c r="E431" s="9" t="str">
        <f ca="1">+WORLDCUP!BD59</f>
        <v>Bosnia and Herzegovina</v>
      </c>
      <c r="F431" s="9" t="str">
        <f ca="1">+WORLDCUP!BD60</f>
        <v>Scotland</v>
      </c>
      <c r="G431" s="9" t="str">
        <f ca="1">+WORLDCUP!BD58</f>
        <v>South Korea</v>
      </c>
      <c r="H431" s="9" t="str">
        <f ca="1">+WORLDCUP!BD61</f>
        <v>United States</v>
      </c>
      <c r="I431" s="9" t="str">
        <f ca="1">+WORLDCUP!BD66</f>
        <v>Norway</v>
      </c>
      <c r="J431" s="9" t="str">
        <f ca="1">+WORLDCUP!BD68</f>
        <v>DR Congo</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Scotland</v>
      </c>
      <c r="D432" s="9" t="str">
        <f ca="1">+WORLDCUP!BD67</f>
        <v>Algeria</v>
      </c>
      <c r="E432" s="9" t="str">
        <f ca="1">+WORLDCUP!BD59</f>
        <v>Bosnia and Herzegovina</v>
      </c>
      <c r="F432" s="9" t="str">
        <f ca="1">+WORLDCUP!BD61</f>
        <v>United States</v>
      </c>
      <c r="G432" s="9" t="str">
        <f ca="1">+WORLDCUP!BD58</f>
        <v>South Korea</v>
      </c>
      <c r="H432" s="9" t="str">
        <f ca="1">+WORLDCUP!BD64</f>
        <v>Egypt</v>
      </c>
      <c r="I432" s="9" t="str">
        <f ca="1">+WORLDCUP!BD69</f>
        <v>Panama</v>
      </c>
      <c r="J432" s="9" t="str">
        <f ca="1">+WORLDCUP!BD68</f>
        <v>DR Congo</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Norway</v>
      </c>
      <c r="D433" s="9" t="str">
        <f ca="1">+WORLDCUP!BD64</f>
        <v>Egypt</v>
      </c>
      <c r="E433" s="9" t="str">
        <f ca="1">+WORLDCUP!BD59</f>
        <v>Bosnia and Herzegovina</v>
      </c>
      <c r="F433" s="9" t="str">
        <f ca="1">+WORLDCUP!BD60</f>
        <v>Scotland</v>
      </c>
      <c r="G433" s="9" t="str">
        <f ca="1">+WORLDCUP!BD58</f>
        <v>South Korea</v>
      </c>
      <c r="H433" s="9" t="str">
        <f ca="1">+WORLDCUP!BD61</f>
        <v>United States</v>
      </c>
      <c r="I433" s="9" t="str">
        <f ca="1">+WORLDCUP!BD69</f>
        <v>Panama</v>
      </c>
      <c r="J433" s="9" t="str">
        <f ca="1">+WORLDCUP!BD68</f>
        <v>DR Congo</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Scotland</v>
      </c>
      <c r="D434" s="9" t="str">
        <f ca="1">+WORLDCUP!BD67</f>
        <v>Algeria</v>
      </c>
      <c r="E434" s="9" t="str">
        <f ca="1">+WORLDCUP!BD59</f>
        <v>Bosnia and Herzegovina</v>
      </c>
      <c r="F434" s="9" t="str">
        <f ca="1">+WORLDCUP!BD61</f>
        <v>United States</v>
      </c>
      <c r="G434" s="9" t="str">
        <f ca="1">+WORLDCUP!BD58</f>
        <v>South Korea</v>
      </c>
      <c r="H434" s="9" t="str">
        <f ca="1">+WORLDCUP!BD64</f>
        <v>Egypt</v>
      </c>
      <c r="I434" s="9" t="str">
        <f ca="1">+WORLDCUP!BD69</f>
        <v>Panama</v>
      </c>
      <c r="J434" s="9" t="str">
        <f ca="1">+WORLDCUP!BD66</f>
        <v>Norway</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Scotland</v>
      </c>
      <c r="D435" s="9" t="str">
        <f ca="1">+WORLDCUP!BD67</f>
        <v>Algeria</v>
      </c>
      <c r="E435" s="9" t="str">
        <f ca="1">+WORLDCUP!BD59</f>
        <v>Bosnia and Herzegovina</v>
      </c>
      <c r="F435" s="9" t="str">
        <f ca="1">+WORLDCUP!BD61</f>
        <v>United States</v>
      </c>
      <c r="G435" s="9" t="str">
        <f ca="1">+WORLDCUP!BD58</f>
        <v>South Korea</v>
      </c>
      <c r="H435" s="9" t="str">
        <f ca="1">+WORLDCUP!BD64</f>
        <v>Egypt</v>
      </c>
      <c r="I435" s="9" t="str">
        <f ca="1">+WORLDCUP!BD66</f>
        <v>Norway</v>
      </c>
      <c r="J435" s="9" t="str">
        <f ca="1">+WORLDCUP!BD68</f>
        <v>DR Congo</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Saudi Arabia</v>
      </c>
      <c r="D436" s="9" t="str">
        <f ca="1">+WORLDCUP!BD64</f>
        <v>Egypt</v>
      </c>
      <c r="E436" s="9" t="str">
        <f ca="1">+WORLDCUP!BD59</f>
        <v>Bosnia and Herzegovina</v>
      </c>
      <c r="F436" s="9" t="str">
        <f ca="1">+WORLDCUP!BD60</f>
        <v>Scotland</v>
      </c>
      <c r="G436" s="9" t="str">
        <f ca="1">+WORLDCUP!BD58</f>
        <v>South Korea</v>
      </c>
      <c r="H436" s="9" t="str">
        <f ca="1">+WORLDCUP!BD61</f>
        <v>United States</v>
      </c>
      <c r="I436" s="9" t="str">
        <f ca="1">+WORLDCUP!BD69</f>
        <v>Panama</v>
      </c>
      <c r="J436" s="9" t="str">
        <f ca="1">+WORLDCUP!BD68</f>
        <v>DR Congo</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Saudi Arabia</v>
      </c>
      <c r="D437" s="9" t="str">
        <f ca="1">+WORLDCUP!BD64</f>
        <v>Egypt</v>
      </c>
      <c r="E437" s="9" t="str">
        <f ca="1">+WORLDCUP!BD59</f>
        <v>Bosnia and Herzegovina</v>
      </c>
      <c r="F437" s="9" t="str">
        <f ca="1">+WORLDCUP!BD60</f>
        <v>Scotland</v>
      </c>
      <c r="G437" s="9" t="str">
        <f ca="1">+WORLDCUP!BD58</f>
        <v>South Korea</v>
      </c>
      <c r="H437" s="9" t="str">
        <f ca="1">+WORLDCUP!BD61</f>
        <v>United States</v>
      </c>
      <c r="I437" s="9" t="str">
        <f ca="1">+WORLDCUP!BD69</f>
        <v>Panama</v>
      </c>
      <c r="J437" s="9" t="str">
        <f ca="1">+WORLDCUP!BD67</f>
        <v>Algeria</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Saudi Arabia</v>
      </c>
      <c r="D438" s="9" t="str">
        <f ca="1">+WORLDCUP!BD64</f>
        <v>Egypt</v>
      </c>
      <c r="E438" s="9" t="str">
        <f ca="1">+WORLDCUP!BD59</f>
        <v>Bosnia and Herzegovina</v>
      </c>
      <c r="F438" s="9" t="str">
        <f ca="1">+WORLDCUP!BD60</f>
        <v>Scotland</v>
      </c>
      <c r="G438" s="9" t="str">
        <f ca="1">+WORLDCUP!BD58</f>
        <v>South Korea</v>
      </c>
      <c r="H438" s="9" t="str">
        <f ca="1">+WORLDCUP!BD61</f>
        <v>United States</v>
      </c>
      <c r="I438" s="9" t="str">
        <f ca="1">+WORLDCUP!BD67</f>
        <v>Algeria</v>
      </c>
      <c r="J438" s="9" t="str">
        <f ca="1">+WORLDCUP!BD68</f>
        <v>DR Congo</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Saudi Arabia</v>
      </c>
      <c r="D439" s="9" t="str">
        <f ca="1">+WORLDCUP!BD64</f>
        <v>Egypt</v>
      </c>
      <c r="E439" s="9" t="str">
        <f ca="1">+WORLDCUP!BD59</f>
        <v>Bosnia and Herzegovina</v>
      </c>
      <c r="F439" s="9" t="str">
        <f ca="1">+WORLDCUP!BD60</f>
        <v>Scotland</v>
      </c>
      <c r="G439" s="9" t="str">
        <f ca="1">+WORLDCUP!BD58</f>
        <v>South Korea</v>
      </c>
      <c r="H439" s="9" t="str">
        <f ca="1">+WORLDCUP!BD61</f>
        <v>United States</v>
      </c>
      <c r="I439" s="9" t="str">
        <f ca="1">+WORLDCUP!BD69</f>
        <v>Panama</v>
      </c>
      <c r="J439" s="9" t="str">
        <f ca="1">+WORLDCUP!BD66</f>
        <v>Norway</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Saudi Arabia</v>
      </c>
      <c r="D440" s="9" t="str">
        <f ca="1">+WORLDCUP!BD64</f>
        <v>Egypt</v>
      </c>
      <c r="E440" s="9" t="str">
        <f ca="1">+WORLDCUP!BD59</f>
        <v>Bosnia and Herzegovina</v>
      </c>
      <c r="F440" s="9" t="str">
        <f ca="1">+WORLDCUP!BD60</f>
        <v>Scotland</v>
      </c>
      <c r="G440" s="9" t="str">
        <f ca="1">+WORLDCUP!BD58</f>
        <v>South Korea</v>
      </c>
      <c r="H440" s="9" t="str">
        <f ca="1">+WORLDCUP!BD61</f>
        <v>United States</v>
      </c>
      <c r="I440" s="9" t="str">
        <f ca="1">+WORLDCUP!BD66</f>
        <v>Norway</v>
      </c>
      <c r="J440" s="9" t="str">
        <f ca="1">+WORLDCUP!BD68</f>
        <v>DR Congo</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Saudi Arabia</v>
      </c>
      <c r="D441" s="9" t="str">
        <f ca="1">+WORLDCUP!BD64</f>
        <v>Egypt</v>
      </c>
      <c r="E441" s="9" t="str">
        <f ca="1">+WORLDCUP!BD59</f>
        <v>Bosnia and Herzegovina</v>
      </c>
      <c r="F441" s="9" t="str">
        <f ca="1">+WORLDCUP!BD60</f>
        <v>Scotland</v>
      </c>
      <c r="G441" s="9" t="str">
        <f ca="1">+WORLDCUP!BD58</f>
        <v>South Korea</v>
      </c>
      <c r="H441" s="9" t="str">
        <f ca="1">+WORLDCUP!BD61</f>
        <v>United States</v>
      </c>
      <c r="I441" s="9" t="str">
        <f ca="1">+WORLDCUP!BD66</f>
        <v>Norway</v>
      </c>
      <c r="J441" s="9" t="str">
        <f ca="1">+WORLDCUP!BD67</f>
        <v>Algeria</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Scotland</v>
      </c>
      <c r="D442" s="9" t="str">
        <f ca="1">+WORLDCUP!BD67</f>
        <v>Algeria</v>
      </c>
      <c r="E442" s="9" t="str">
        <f ca="1">+WORLDCUP!BD59</f>
        <v>Bosnia and Herzegovina</v>
      </c>
      <c r="F442" s="9" t="str">
        <f ca="1">+WORLDCUP!BD61</f>
        <v>United States</v>
      </c>
      <c r="G442" s="9" t="str">
        <f ca="1">+WORLDCUP!BD58</f>
        <v>South Korea</v>
      </c>
      <c r="H442" s="9" t="str">
        <f ca="1">+WORLDCUP!BD63</f>
        <v>Sweden</v>
      </c>
      <c r="I442" s="9" t="str">
        <f ca="1">+WORLDCUP!BD69</f>
        <v>Panama</v>
      </c>
      <c r="J442" s="9" t="str">
        <f ca="1">+WORLDCUP!BD68</f>
        <v>DR Congo</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Scotland</v>
      </c>
      <c r="D443" s="9" t="str">
        <f ca="1">+WORLDCUP!BD66</f>
        <v>Norway</v>
      </c>
      <c r="E443" s="9" t="str">
        <f ca="1">+WORLDCUP!BD59</f>
        <v>Bosnia and Herzegovina</v>
      </c>
      <c r="F443" s="9" t="str">
        <f ca="1">+WORLDCUP!BD61</f>
        <v>United States</v>
      </c>
      <c r="G443" s="9" t="str">
        <f ca="1">+WORLDCUP!BD58</f>
        <v>South Korea</v>
      </c>
      <c r="H443" s="9" t="str">
        <f ca="1">+WORLDCUP!BD63</f>
        <v>Sweden</v>
      </c>
      <c r="I443" s="9" t="str">
        <f ca="1">+WORLDCUP!BD69</f>
        <v>Panama</v>
      </c>
      <c r="J443" s="9" t="str">
        <f ca="1">+WORLDCUP!BD68</f>
        <v>DR Congo</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Scotland</v>
      </c>
      <c r="D444" s="9" t="str">
        <f ca="1">+WORLDCUP!BD67</f>
        <v>Algeria</v>
      </c>
      <c r="E444" s="9" t="str">
        <f ca="1">+WORLDCUP!BD59</f>
        <v>Bosnia and Herzegovina</v>
      </c>
      <c r="F444" s="9" t="str">
        <f ca="1">+WORLDCUP!BD61</f>
        <v>United States</v>
      </c>
      <c r="G444" s="9" t="str">
        <f ca="1">+WORLDCUP!BD58</f>
        <v>South Korea</v>
      </c>
      <c r="H444" s="9" t="str">
        <f ca="1">+WORLDCUP!BD63</f>
        <v>Sweden</v>
      </c>
      <c r="I444" s="9" t="str">
        <f ca="1">+WORLDCUP!BD69</f>
        <v>Panama</v>
      </c>
      <c r="J444" s="9" t="str">
        <f ca="1">+WORLDCUP!BD66</f>
        <v>Norway</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Scotland</v>
      </c>
      <c r="D445" s="9" t="str">
        <f ca="1">+WORLDCUP!BD67</f>
        <v>Algeria</v>
      </c>
      <c r="E445" s="9" t="str">
        <f ca="1">+WORLDCUP!BD59</f>
        <v>Bosnia and Herzegovina</v>
      </c>
      <c r="F445" s="9" t="str">
        <f ca="1">+WORLDCUP!BD61</f>
        <v>United States</v>
      </c>
      <c r="G445" s="9" t="str">
        <f ca="1">+WORLDCUP!BD58</f>
        <v>South Korea</v>
      </c>
      <c r="H445" s="9" t="str">
        <f ca="1">+WORLDCUP!BD63</f>
        <v>Sweden</v>
      </c>
      <c r="I445" s="9" t="str">
        <f ca="1">+WORLDCUP!BD66</f>
        <v>Norway</v>
      </c>
      <c r="J445" s="9" t="str">
        <f ca="1">+WORLDCUP!BD68</f>
        <v>DR Congo</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Saudi Arabia</v>
      </c>
      <c r="D446" s="9" t="str">
        <f ca="1">+WORLDCUP!BD63</f>
        <v>Sweden</v>
      </c>
      <c r="E446" s="9" t="str">
        <f ca="1">+WORLDCUP!BD59</f>
        <v>Bosnia and Herzegovina</v>
      </c>
      <c r="F446" s="9" t="str">
        <f ca="1">+WORLDCUP!BD60</f>
        <v>Scotland</v>
      </c>
      <c r="G446" s="9" t="str">
        <f ca="1">+WORLDCUP!BD58</f>
        <v>South Korea</v>
      </c>
      <c r="H446" s="9" t="str">
        <f ca="1">+WORLDCUP!BD61</f>
        <v>United States</v>
      </c>
      <c r="I446" s="9" t="str">
        <f ca="1">+WORLDCUP!BD69</f>
        <v>Panama</v>
      </c>
      <c r="J446" s="9" t="str">
        <f ca="1">+WORLDCUP!BD68</f>
        <v>DR Congo</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Scotland</v>
      </c>
      <c r="D447" s="9" t="str">
        <f ca="1">+WORLDCUP!BD67</f>
        <v>Algeria</v>
      </c>
      <c r="E447" s="9" t="str">
        <f ca="1">+WORLDCUP!BD59</f>
        <v>Bosnia and Herzegovina</v>
      </c>
      <c r="F447" s="9" t="str">
        <f ca="1">+WORLDCUP!BD61</f>
        <v>United States</v>
      </c>
      <c r="G447" s="9" t="str">
        <f ca="1">+WORLDCUP!BD58</f>
        <v>South Korea</v>
      </c>
      <c r="H447" s="9" t="str">
        <f ca="1">+WORLDCUP!BD63</f>
        <v>Sweden</v>
      </c>
      <c r="I447" s="9" t="str">
        <f ca="1">+WORLDCUP!BD69</f>
        <v>Panama</v>
      </c>
      <c r="J447" s="9" t="str">
        <f ca="1">+WORLDCUP!BD65</f>
        <v>Saudi Arabia</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Saudi Arabia</v>
      </c>
      <c r="D448" s="9" t="str">
        <f ca="1">+WORLDCUP!BD67</f>
        <v>Algeria</v>
      </c>
      <c r="E448" s="9" t="str">
        <f ca="1">+WORLDCUP!BD59</f>
        <v>Bosnia and Herzegovina</v>
      </c>
      <c r="F448" s="9" t="str">
        <f ca="1">+WORLDCUP!BD60</f>
        <v>Scotland</v>
      </c>
      <c r="G448" s="9" t="str">
        <f ca="1">+WORLDCUP!BD58</f>
        <v>South Korea</v>
      </c>
      <c r="H448" s="9" t="str">
        <f ca="1">+WORLDCUP!BD63</f>
        <v>Sweden</v>
      </c>
      <c r="I448" s="9" t="str">
        <f ca="1">+WORLDCUP!BD61</f>
        <v>United States</v>
      </c>
      <c r="J448" s="9" t="str">
        <f ca="1">+WORLDCUP!BD68</f>
        <v>DR Congo</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Saudi Arabia</v>
      </c>
      <c r="D449" s="9" t="str">
        <f ca="1">+WORLDCUP!BD63</f>
        <v>Sweden</v>
      </c>
      <c r="E449" s="9" t="str">
        <f ca="1">+WORLDCUP!BD59</f>
        <v>Bosnia and Herzegovina</v>
      </c>
      <c r="F449" s="9" t="str">
        <f ca="1">+WORLDCUP!BD60</f>
        <v>Scotland</v>
      </c>
      <c r="G449" s="9" t="str">
        <f ca="1">+WORLDCUP!BD58</f>
        <v>South Korea</v>
      </c>
      <c r="H449" s="9" t="str">
        <f ca="1">+WORLDCUP!BD61</f>
        <v>United States</v>
      </c>
      <c r="I449" s="9" t="str">
        <f ca="1">+WORLDCUP!BD69</f>
        <v>Panama</v>
      </c>
      <c r="J449" s="9" t="str">
        <f ca="1">+WORLDCUP!BD66</f>
        <v>Norway</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Saudi Arabia</v>
      </c>
      <c r="D450" s="9" t="str">
        <f ca="1">+WORLDCUP!BD63</f>
        <v>Sweden</v>
      </c>
      <c r="E450" s="9" t="str">
        <f ca="1">+WORLDCUP!BD59</f>
        <v>Bosnia and Herzegovina</v>
      </c>
      <c r="F450" s="9" t="str">
        <f ca="1">+WORLDCUP!BD60</f>
        <v>Scotland</v>
      </c>
      <c r="G450" s="9" t="str">
        <f ca="1">+WORLDCUP!BD58</f>
        <v>South Korea</v>
      </c>
      <c r="H450" s="9" t="str">
        <f ca="1">+WORLDCUP!BD61</f>
        <v>United States</v>
      </c>
      <c r="I450" s="9" t="str">
        <f ca="1">+WORLDCUP!BD66</f>
        <v>Norway</v>
      </c>
      <c r="J450" s="9" t="str">
        <f ca="1">+WORLDCUP!BD68</f>
        <v>DR Congo</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Saudi Arabia</v>
      </c>
      <c r="D451" s="9" t="str">
        <f ca="1">+WORLDCUP!BD67</f>
        <v>Algeria</v>
      </c>
      <c r="E451" s="9" t="str">
        <f ca="1">+WORLDCUP!BD59</f>
        <v>Bosnia and Herzegovina</v>
      </c>
      <c r="F451" s="9" t="str">
        <f ca="1">+WORLDCUP!BD60</f>
        <v>Scotland</v>
      </c>
      <c r="G451" s="9" t="str">
        <f ca="1">+WORLDCUP!BD58</f>
        <v>South Korea</v>
      </c>
      <c r="H451" s="9" t="str">
        <f ca="1">+WORLDCUP!BD63</f>
        <v>Sweden</v>
      </c>
      <c r="I451" s="9" t="str">
        <f ca="1">+WORLDCUP!BD61</f>
        <v>United States</v>
      </c>
      <c r="J451" s="9" t="str">
        <f ca="1">+WORLDCUP!BD66</f>
        <v>Norway</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Scotland</v>
      </c>
      <c r="D452" s="9" t="str">
        <f ca="1">+WORLDCUP!BD64</f>
        <v>Egypt</v>
      </c>
      <c r="E452" s="9" t="str">
        <f ca="1">+WORLDCUP!BD59</f>
        <v>Bosnia and Herzegovina</v>
      </c>
      <c r="F452" s="9" t="str">
        <f ca="1">+WORLDCUP!BD61</f>
        <v>United States</v>
      </c>
      <c r="G452" s="9" t="str">
        <f ca="1">+WORLDCUP!BD58</f>
        <v>South Korea</v>
      </c>
      <c r="H452" s="9" t="str">
        <f ca="1">+WORLDCUP!BD63</f>
        <v>Sweden</v>
      </c>
      <c r="I452" s="9" t="str">
        <f ca="1">+WORLDCUP!BD69</f>
        <v>Panama</v>
      </c>
      <c r="J452" s="9" t="str">
        <f ca="1">+WORLDCUP!BD68</f>
        <v>DR Congo</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Scotland</v>
      </c>
      <c r="D453" s="9" t="str">
        <f ca="1">+WORLDCUP!BD64</f>
        <v>Egypt</v>
      </c>
      <c r="E453" s="9" t="str">
        <f ca="1">+WORLDCUP!BD59</f>
        <v>Bosnia and Herzegovina</v>
      </c>
      <c r="F453" s="9" t="str">
        <f ca="1">+WORLDCUP!BD61</f>
        <v>United States</v>
      </c>
      <c r="G453" s="9" t="str">
        <f ca="1">+WORLDCUP!BD58</f>
        <v>South Korea</v>
      </c>
      <c r="H453" s="9" t="str">
        <f ca="1">+WORLDCUP!BD63</f>
        <v>Sweden</v>
      </c>
      <c r="I453" s="9" t="str">
        <f ca="1">+WORLDCUP!BD69</f>
        <v>Panama</v>
      </c>
      <c r="J453" s="9" t="str">
        <f ca="1">+WORLDCUP!BD67</f>
        <v>Algeria</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Scotland</v>
      </c>
      <c r="D454" s="9" t="str">
        <f ca="1">+WORLDCUP!BD64</f>
        <v>Egypt</v>
      </c>
      <c r="E454" s="9" t="str">
        <f ca="1">+WORLDCUP!BD59</f>
        <v>Bosnia and Herzegovina</v>
      </c>
      <c r="F454" s="9" t="str">
        <f ca="1">+WORLDCUP!BD61</f>
        <v>United States</v>
      </c>
      <c r="G454" s="9" t="str">
        <f ca="1">+WORLDCUP!BD58</f>
        <v>South Korea</v>
      </c>
      <c r="H454" s="9" t="str">
        <f ca="1">+WORLDCUP!BD63</f>
        <v>Sweden</v>
      </c>
      <c r="I454" s="9" t="str">
        <f ca="1">+WORLDCUP!BD67</f>
        <v>Algeria</v>
      </c>
      <c r="J454" s="9" t="str">
        <f ca="1">+WORLDCUP!BD68</f>
        <v>DR Congo</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Scotland</v>
      </c>
      <c r="D455" s="9" t="str">
        <f ca="1">+WORLDCUP!BD64</f>
        <v>Egypt</v>
      </c>
      <c r="E455" s="9" t="str">
        <f ca="1">+WORLDCUP!BD59</f>
        <v>Bosnia and Herzegovina</v>
      </c>
      <c r="F455" s="9" t="str">
        <f ca="1">+WORLDCUP!BD61</f>
        <v>United States</v>
      </c>
      <c r="G455" s="9" t="str">
        <f ca="1">+WORLDCUP!BD58</f>
        <v>South Korea</v>
      </c>
      <c r="H455" s="9" t="str">
        <f ca="1">+WORLDCUP!BD63</f>
        <v>Sweden</v>
      </c>
      <c r="I455" s="9" t="str">
        <f ca="1">+WORLDCUP!BD69</f>
        <v>Panama</v>
      </c>
      <c r="J455" s="9" t="str">
        <f ca="1">+WORLDCUP!BD66</f>
        <v>Norway</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Scotland</v>
      </c>
      <c r="D456" s="9" t="str">
        <f ca="1">+WORLDCUP!BD64</f>
        <v>Egypt</v>
      </c>
      <c r="E456" s="9" t="str">
        <f ca="1">+WORLDCUP!BD59</f>
        <v>Bosnia and Herzegovina</v>
      </c>
      <c r="F456" s="9" t="str">
        <f ca="1">+WORLDCUP!BD61</f>
        <v>United States</v>
      </c>
      <c r="G456" s="9" t="str">
        <f ca="1">+WORLDCUP!BD58</f>
        <v>South Korea</v>
      </c>
      <c r="H456" s="9" t="str">
        <f ca="1">+WORLDCUP!BD63</f>
        <v>Sweden</v>
      </c>
      <c r="I456" s="9" t="str">
        <f ca="1">+WORLDCUP!BD66</f>
        <v>Norway</v>
      </c>
      <c r="J456" s="9" t="str">
        <f ca="1">+WORLDCUP!BD68</f>
        <v>DR Congo</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Scotland</v>
      </c>
      <c r="D457" s="9" t="str">
        <f ca="1">+WORLDCUP!BD64</f>
        <v>Egypt</v>
      </c>
      <c r="E457" s="9" t="str">
        <f ca="1">+WORLDCUP!BD59</f>
        <v>Bosnia and Herzegovina</v>
      </c>
      <c r="F457" s="9" t="str">
        <f ca="1">+WORLDCUP!BD61</f>
        <v>United States</v>
      </c>
      <c r="G457" s="9" t="str">
        <f ca="1">+WORLDCUP!BD58</f>
        <v>South Korea</v>
      </c>
      <c r="H457" s="9" t="str">
        <f ca="1">+WORLDCUP!BD63</f>
        <v>Sweden</v>
      </c>
      <c r="I457" s="9" t="str">
        <f ca="1">+WORLDCUP!BD66</f>
        <v>Norway</v>
      </c>
      <c r="J457" s="9" t="str">
        <f ca="1">+WORLDCUP!BD67</f>
        <v>Algeria</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Scotland</v>
      </c>
      <c r="D458" s="9" t="str">
        <f ca="1">+WORLDCUP!BD64</f>
        <v>Egypt</v>
      </c>
      <c r="E458" s="9" t="str">
        <f ca="1">+WORLDCUP!BD59</f>
        <v>Bosnia and Herzegovina</v>
      </c>
      <c r="F458" s="9" t="str">
        <f ca="1">+WORLDCUP!BD61</f>
        <v>United States</v>
      </c>
      <c r="G458" s="9" t="str">
        <f ca="1">+WORLDCUP!BD58</f>
        <v>South Korea</v>
      </c>
      <c r="H458" s="9" t="str">
        <f ca="1">+WORLDCUP!BD63</f>
        <v>Sweden</v>
      </c>
      <c r="I458" s="9" t="str">
        <f ca="1">+WORLDCUP!BD69</f>
        <v>Panama</v>
      </c>
      <c r="J458" s="9" t="str">
        <f ca="1">+WORLDCUP!BD65</f>
        <v>Saudi Arabia</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Saudi Arabia</v>
      </c>
      <c r="D459" s="9" t="str">
        <f ca="1">+WORLDCUP!BD64</f>
        <v>Egypt</v>
      </c>
      <c r="E459" s="9" t="str">
        <f ca="1">+WORLDCUP!BD59</f>
        <v>Bosnia and Herzegovina</v>
      </c>
      <c r="F459" s="9" t="str">
        <f ca="1">+WORLDCUP!BD60</f>
        <v>Scotland</v>
      </c>
      <c r="G459" s="9" t="str">
        <f ca="1">+WORLDCUP!BD58</f>
        <v>South Korea</v>
      </c>
      <c r="H459" s="9" t="str">
        <f ca="1">+WORLDCUP!BD63</f>
        <v>Sweden</v>
      </c>
      <c r="I459" s="9" t="str">
        <f ca="1">+WORLDCUP!BD61</f>
        <v>United States</v>
      </c>
      <c r="J459" s="9" t="str">
        <f ca="1">+WORLDCUP!BD68</f>
        <v>DR Congo</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Saudi Arabia</v>
      </c>
      <c r="D460" s="9" t="str">
        <f ca="1">+WORLDCUP!BD64</f>
        <v>Egypt</v>
      </c>
      <c r="E460" s="9" t="str">
        <f ca="1">+WORLDCUP!BD59</f>
        <v>Bosnia and Herzegovina</v>
      </c>
      <c r="F460" s="9" t="str">
        <f ca="1">+WORLDCUP!BD60</f>
        <v>Scotland</v>
      </c>
      <c r="G460" s="9" t="str">
        <f ca="1">+WORLDCUP!BD58</f>
        <v>South Korea</v>
      </c>
      <c r="H460" s="9" t="str">
        <f ca="1">+WORLDCUP!BD63</f>
        <v>Sweden</v>
      </c>
      <c r="I460" s="9" t="str">
        <f ca="1">+WORLDCUP!BD61</f>
        <v>United States</v>
      </c>
      <c r="J460" s="9" t="str">
        <f ca="1">+WORLDCUP!BD67</f>
        <v>Algeria</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Saudi Arabia</v>
      </c>
      <c r="D461" s="9" t="str">
        <f ca="1">+WORLDCUP!BD64</f>
        <v>Egypt</v>
      </c>
      <c r="E461" s="9" t="str">
        <f ca="1">+WORLDCUP!BD59</f>
        <v>Bosnia and Herzegovina</v>
      </c>
      <c r="F461" s="9" t="str">
        <f ca="1">+WORLDCUP!BD60</f>
        <v>Scotland</v>
      </c>
      <c r="G461" s="9" t="str">
        <f ca="1">+WORLDCUP!BD58</f>
        <v>South Korea</v>
      </c>
      <c r="H461" s="9" t="str">
        <f ca="1">+WORLDCUP!BD63</f>
        <v>Sweden</v>
      </c>
      <c r="I461" s="9" t="str">
        <f ca="1">+WORLDCUP!BD61</f>
        <v>United States</v>
      </c>
      <c r="J461" s="9" t="str">
        <f ca="1">+WORLDCUP!BD66</f>
        <v>Norway</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Ivory Coast</v>
      </c>
      <c r="D462" s="9" t="str">
        <f ca="1">+WORLDCUP!BD67</f>
        <v>Algeria</v>
      </c>
      <c r="E462" s="9" t="str">
        <f ca="1">+WORLDCUP!BD59</f>
        <v>Bosnia and Herzegovina</v>
      </c>
      <c r="F462" s="9" t="str">
        <f ca="1">+WORLDCUP!BD60</f>
        <v>Scotland</v>
      </c>
      <c r="G462" s="9" t="str">
        <f ca="1">+WORLDCUP!BD58</f>
        <v>South Korea</v>
      </c>
      <c r="H462" s="9" t="str">
        <f ca="1">+WORLDCUP!BD61</f>
        <v>United States</v>
      </c>
      <c r="I462" s="9" t="str">
        <f ca="1">+WORLDCUP!BD69</f>
        <v>Panama</v>
      </c>
      <c r="J462" s="9" t="str">
        <f ca="1">+WORLDCUP!BD68</f>
        <v>DR Congo</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Ivory Coast</v>
      </c>
      <c r="D463" s="9" t="str">
        <f ca="1">+WORLDCUP!BD66</f>
        <v>Norway</v>
      </c>
      <c r="E463" s="9" t="str">
        <f ca="1">+WORLDCUP!BD59</f>
        <v>Bosnia and Herzegovina</v>
      </c>
      <c r="F463" s="9" t="str">
        <f ca="1">+WORLDCUP!BD60</f>
        <v>Scotland</v>
      </c>
      <c r="G463" s="9" t="str">
        <f ca="1">+WORLDCUP!BD58</f>
        <v>South Korea</v>
      </c>
      <c r="H463" s="9" t="str">
        <f ca="1">+WORLDCUP!BD61</f>
        <v>United States</v>
      </c>
      <c r="I463" s="9" t="str">
        <f ca="1">+WORLDCUP!BD69</f>
        <v>Panama</v>
      </c>
      <c r="J463" s="9" t="str">
        <f ca="1">+WORLDCUP!BD68</f>
        <v>DR Congo</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Ivory Coast</v>
      </c>
      <c r="D464" s="9" t="str">
        <f ca="1">+WORLDCUP!BD67</f>
        <v>Algeria</v>
      </c>
      <c r="E464" s="9" t="str">
        <f ca="1">+WORLDCUP!BD59</f>
        <v>Bosnia and Herzegovina</v>
      </c>
      <c r="F464" s="9" t="str">
        <f ca="1">+WORLDCUP!BD60</f>
        <v>Scotland</v>
      </c>
      <c r="G464" s="9" t="str">
        <f ca="1">+WORLDCUP!BD58</f>
        <v>South Korea</v>
      </c>
      <c r="H464" s="9" t="str">
        <f ca="1">+WORLDCUP!BD61</f>
        <v>United States</v>
      </c>
      <c r="I464" s="9" t="str">
        <f ca="1">+WORLDCUP!BD69</f>
        <v>Panama</v>
      </c>
      <c r="J464" s="9" t="str">
        <f ca="1">+WORLDCUP!BD66</f>
        <v>Norway</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Ivory Coast</v>
      </c>
      <c r="D465" s="9" t="str">
        <f ca="1">+WORLDCUP!BD67</f>
        <v>Algeria</v>
      </c>
      <c r="E465" s="9" t="str">
        <f ca="1">+WORLDCUP!BD59</f>
        <v>Bosnia and Herzegovina</v>
      </c>
      <c r="F465" s="9" t="str">
        <f ca="1">+WORLDCUP!BD60</f>
        <v>Scotland</v>
      </c>
      <c r="G465" s="9" t="str">
        <f ca="1">+WORLDCUP!BD58</f>
        <v>South Korea</v>
      </c>
      <c r="H465" s="9" t="str">
        <f ca="1">+WORLDCUP!BD61</f>
        <v>United States</v>
      </c>
      <c r="I465" s="9" t="str">
        <f ca="1">+WORLDCUP!BD66</f>
        <v>Norway</v>
      </c>
      <c r="J465" s="9" t="str">
        <f ca="1">+WORLDCUP!BD68</f>
        <v>DR Congo</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Saudi Arabia</v>
      </c>
      <c r="D466" s="9" t="str">
        <f ca="1">+WORLDCUP!BD62</f>
        <v>Ivory Coast</v>
      </c>
      <c r="E466" s="9" t="str">
        <f ca="1">+WORLDCUP!BD59</f>
        <v>Bosnia and Herzegovina</v>
      </c>
      <c r="F466" s="9" t="str">
        <f ca="1">+WORLDCUP!BD60</f>
        <v>Scotland</v>
      </c>
      <c r="G466" s="9" t="str">
        <f ca="1">+WORLDCUP!BD58</f>
        <v>South Korea</v>
      </c>
      <c r="H466" s="9" t="str">
        <f ca="1">+WORLDCUP!BD61</f>
        <v>United States</v>
      </c>
      <c r="I466" s="9" t="str">
        <f ca="1">+WORLDCUP!BD69</f>
        <v>Panama</v>
      </c>
      <c r="J466" s="9" t="str">
        <f ca="1">+WORLDCUP!BD68</f>
        <v>DR Congo</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Saudi Arabia</v>
      </c>
      <c r="D467" s="9" t="str">
        <f ca="1">+WORLDCUP!BD67</f>
        <v>Algeria</v>
      </c>
      <c r="E467" s="9" t="str">
        <f ca="1">+WORLDCUP!BD59</f>
        <v>Bosnia and Herzegovina</v>
      </c>
      <c r="F467" s="9" t="str">
        <f ca="1">+WORLDCUP!BD60</f>
        <v>Scotland</v>
      </c>
      <c r="G467" s="9" t="str">
        <f ca="1">+WORLDCUP!BD58</f>
        <v>South Korea</v>
      </c>
      <c r="H467" s="9" t="str">
        <f ca="1">+WORLDCUP!BD61</f>
        <v>United States</v>
      </c>
      <c r="I467" s="9" t="str">
        <f ca="1">+WORLDCUP!BD69</f>
        <v>Panama</v>
      </c>
      <c r="J467" s="9" t="str">
        <f ca="1">+WORLDCUP!BD62</f>
        <v>Ivory Coast</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Saudi Arabia</v>
      </c>
      <c r="D468" s="9" t="str">
        <f ca="1">+WORLDCUP!BD67</f>
        <v>Algeria</v>
      </c>
      <c r="E468" s="9" t="str">
        <f ca="1">+WORLDCUP!BD59</f>
        <v>Bosnia and Herzegovina</v>
      </c>
      <c r="F468" s="9" t="str">
        <f ca="1">+WORLDCUP!BD60</f>
        <v>Scotland</v>
      </c>
      <c r="G468" s="9" t="str">
        <f ca="1">+WORLDCUP!BD58</f>
        <v>South Korea</v>
      </c>
      <c r="H468" s="9" t="str">
        <f ca="1">+WORLDCUP!BD61</f>
        <v>United States</v>
      </c>
      <c r="I468" s="9" t="str">
        <f ca="1">+WORLDCUP!BD62</f>
        <v>Ivory Coast</v>
      </c>
      <c r="J468" s="9" t="str">
        <f ca="1">+WORLDCUP!BD68</f>
        <v>DR Congo</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Saudi Arabia</v>
      </c>
      <c r="D469" s="9" t="str">
        <f ca="1">+WORLDCUP!BD62</f>
        <v>Ivory Coast</v>
      </c>
      <c r="E469" s="9" t="str">
        <f ca="1">+WORLDCUP!BD59</f>
        <v>Bosnia and Herzegovina</v>
      </c>
      <c r="F469" s="9" t="str">
        <f ca="1">+WORLDCUP!BD60</f>
        <v>Scotland</v>
      </c>
      <c r="G469" s="9" t="str">
        <f ca="1">+WORLDCUP!BD58</f>
        <v>South Korea</v>
      </c>
      <c r="H469" s="9" t="str">
        <f ca="1">+WORLDCUP!BD61</f>
        <v>United States</v>
      </c>
      <c r="I469" s="9" t="str">
        <f ca="1">+WORLDCUP!BD69</f>
        <v>Panama</v>
      </c>
      <c r="J469" s="9" t="str">
        <f ca="1">+WORLDCUP!BD66</f>
        <v>Norway</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Saudi Arabia</v>
      </c>
      <c r="D470" s="9" t="str">
        <f ca="1">+WORLDCUP!BD62</f>
        <v>Ivory Coast</v>
      </c>
      <c r="E470" s="9" t="str">
        <f ca="1">+WORLDCUP!BD59</f>
        <v>Bosnia and Herzegovina</v>
      </c>
      <c r="F470" s="9" t="str">
        <f ca="1">+WORLDCUP!BD60</f>
        <v>Scotland</v>
      </c>
      <c r="G470" s="9" t="str">
        <f ca="1">+WORLDCUP!BD58</f>
        <v>South Korea</v>
      </c>
      <c r="H470" s="9" t="str">
        <f ca="1">+WORLDCUP!BD61</f>
        <v>United States</v>
      </c>
      <c r="I470" s="9" t="str">
        <f ca="1">+WORLDCUP!BD66</f>
        <v>Norway</v>
      </c>
      <c r="J470" s="9" t="str">
        <f ca="1">+WORLDCUP!BD68</f>
        <v>DR Congo</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Saudi Arabia</v>
      </c>
      <c r="D471" s="9" t="str">
        <f ca="1">+WORLDCUP!BD67</f>
        <v>Algeria</v>
      </c>
      <c r="E471" s="9" t="str">
        <f ca="1">+WORLDCUP!BD59</f>
        <v>Bosnia and Herzegovina</v>
      </c>
      <c r="F471" s="9" t="str">
        <f ca="1">+WORLDCUP!BD60</f>
        <v>Scotland</v>
      </c>
      <c r="G471" s="9" t="str">
        <f ca="1">+WORLDCUP!BD58</f>
        <v>South Korea</v>
      </c>
      <c r="H471" s="9" t="str">
        <f ca="1">+WORLDCUP!BD61</f>
        <v>United States</v>
      </c>
      <c r="I471" s="9" t="str">
        <f ca="1">+WORLDCUP!BD62</f>
        <v>Ivory Coast</v>
      </c>
      <c r="J471" s="9" t="str">
        <f ca="1">+WORLDCUP!BD66</f>
        <v>Norway</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Ivory Coast</v>
      </c>
      <c r="D472" s="9" t="str">
        <f ca="1">+WORLDCUP!BD64</f>
        <v>Egypt</v>
      </c>
      <c r="E472" s="9" t="str">
        <f ca="1">+WORLDCUP!BD59</f>
        <v>Bosnia and Herzegovina</v>
      </c>
      <c r="F472" s="9" t="str">
        <f ca="1">+WORLDCUP!BD60</f>
        <v>Scotland</v>
      </c>
      <c r="G472" s="9" t="str">
        <f ca="1">+WORLDCUP!BD58</f>
        <v>South Korea</v>
      </c>
      <c r="H472" s="9" t="str">
        <f ca="1">+WORLDCUP!BD61</f>
        <v>United States</v>
      </c>
      <c r="I472" s="9" t="str">
        <f ca="1">+WORLDCUP!BD69</f>
        <v>Panama</v>
      </c>
      <c r="J472" s="9" t="str">
        <f ca="1">+WORLDCUP!BD68</f>
        <v>DR Congo</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Ivory Coast</v>
      </c>
      <c r="D473" s="9" t="str">
        <f ca="1">+WORLDCUP!BD64</f>
        <v>Egypt</v>
      </c>
      <c r="E473" s="9" t="str">
        <f ca="1">+WORLDCUP!BD59</f>
        <v>Bosnia and Herzegovina</v>
      </c>
      <c r="F473" s="9" t="str">
        <f ca="1">+WORLDCUP!BD60</f>
        <v>Scotland</v>
      </c>
      <c r="G473" s="9" t="str">
        <f ca="1">+WORLDCUP!BD58</f>
        <v>South Korea</v>
      </c>
      <c r="H473" s="9" t="str">
        <f ca="1">+WORLDCUP!BD61</f>
        <v>United States</v>
      </c>
      <c r="I473" s="9" t="str">
        <f ca="1">+WORLDCUP!BD69</f>
        <v>Panama</v>
      </c>
      <c r="J473" s="9" t="str">
        <f ca="1">+WORLDCUP!BD67</f>
        <v>Algeria</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Ivory Coast</v>
      </c>
      <c r="D474" s="9" t="str">
        <f ca="1">+WORLDCUP!BD64</f>
        <v>Egypt</v>
      </c>
      <c r="E474" s="9" t="str">
        <f ca="1">+WORLDCUP!BD59</f>
        <v>Bosnia and Herzegovina</v>
      </c>
      <c r="F474" s="9" t="str">
        <f ca="1">+WORLDCUP!BD60</f>
        <v>Scotland</v>
      </c>
      <c r="G474" s="9" t="str">
        <f ca="1">+WORLDCUP!BD58</f>
        <v>South Korea</v>
      </c>
      <c r="H474" s="9" t="str">
        <f ca="1">+WORLDCUP!BD61</f>
        <v>United States</v>
      </c>
      <c r="I474" s="9" t="str">
        <f ca="1">+WORLDCUP!BD67</f>
        <v>Algeria</v>
      </c>
      <c r="J474" s="9" t="str">
        <f ca="1">+WORLDCUP!BD68</f>
        <v>DR Congo</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Ivory Coast</v>
      </c>
      <c r="D475" s="9" t="str">
        <f ca="1">+WORLDCUP!BD64</f>
        <v>Egypt</v>
      </c>
      <c r="E475" s="9" t="str">
        <f ca="1">+WORLDCUP!BD59</f>
        <v>Bosnia and Herzegovina</v>
      </c>
      <c r="F475" s="9" t="str">
        <f ca="1">+WORLDCUP!BD60</f>
        <v>Scotland</v>
      </c>
      <c r="G475" s="9" t="str">
        <f ca="1">+WORLDCUP!BD58</f>
        <v>South Korea</v>
      </c>
      <c r="H475" s="9" t="str">
        <f ca="1">+WORLDCUP!BD61</f>
        <v>United States</v>
      </c>
      <c r="I475" s="9" t="str">
        <f ca="1">+WORLDCUP!BD69</f>
        <v>Panama</v>
      </c>
      <c r="J475" s="9" t="str">
        <f ca="1">+WORLDCUP!BD66</f>
        <v>Norway</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Ivory Coast</v>
      </c>
      <c r="D476" s="9" t="str">
        <f ca="1">+WORLDCUP!BD64</f>
        <v>Egypt</v>
      </c>
      <c r="E476" s="9" t="str">
        <f ca="1">+WORLDCUP!BD59</f>
        <v>Bosnia and Herzegovina</v>
      </c>
      <c r="F476" s="9" t="str">
        <f ca="1">+WORLDCUP!BD60</f>
        <v>Scotland</v>
      </c>
      <c r="G476" s="9" t="str">
        <f ca="1">+WORLDCUP!BD58</f>
        <v>South Korea</v>
      </c>
      <c r="H476" s="9" t="str">
        <f ca="1">+WORLDCUP!BD61</f>
        <v>United States</v>
      </c>
      <c r="I476" s="9" t="str">
        <f ca="1">+WORLDCUP!BD66</f>
        <v>Norway</v>
      </c>
      <c r="J476" s="9" t="str">
        <f ca="1">+WORLDCUP!BD68</f>
        <v>DR Congo</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Ivory Coast</v>
      </c>
      <c r="D477" s="9" t="str">
        <f ca="1">+WORLDCUP!BD64</f>
        <v>Egypt</v>
      </c>
      <c r="E477" s="9" t="str">
        <f ca="1">+WORLDCUP!BD59</f>
        <v>Bosnia and Herzegovina</v>
      </c>
      <c r="F477" s="9" t="str">
        <f ca="1">+WORLDCUP!BD60</f>
        <v>Scotland</v>
      </c>
      <c r="G477" s="9" t="str">
        <f ca="1">+WORLDCUP!BD58</f>
        <v>South Korea</v>
      </c>
      <c r="H477" s="9" t="str">
        <f ca="1">+WORLDCUP!BD61</f>
        <v>United States</v>
      </c>
      <c r="I477" s="9" t="str">
        <f ca="1">+WORLDCUP!BD66</f>
        <v>Norway</v>
      </c>
      <c r="J477" s="9" t="str">
        <f ca="1">+WORLDCUP!BD67</f>
        <v>Algeria</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Saudi Arabia</v>
      </c>
      <c r="D478" s="9" t="str">
        <f ca="1">+WORLDCUP!BD64</f>
        <v>Egypt</v>
      </c>
      <c r="E478" s="9" t="str">
        <f ca="1">+WORLDCUP!BD59</f>
        <v>Bosnia and Herzegovina</v>
      </c>
      <c r="F478" s="9" t="str">
        <f ca="1">+WORLDCUP!BD60</f>
        <v>Scotland</v>
      </c>
      <c r="G478" s="9" t="str">
        <f ca="1">+WORLDCUP!BD58</f>
        <v>South Korea</v>
      </c>
      <c r="H478" s="9" t="str">
        <f ca="1">+WORLDCUP!BD61</f>
        <v>United States</v>
      </c>
      <c r="I478" s="9" t="str">
        <f ca="1">+WORLDCUP!BD69</f>
        <v>Panama</v>
      </c>
      <c r="J478" s="9" t="str">
        <f ca="1">+WORLDCUP!BD62</f>
        <v>Ivory Coast</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Saudi Arabia</v>
      </c>
      <c r="D479" s="9" t="str">
        <f ca="1">+WORLDCUP!BD64</f>
        <v>Egypt</v>
      </c>
      <c r="E479" s="9" t="str">
        <f ca="1">+WORLDCUP!BD59</f>
        <v>Bosnia and Herzegovina</v>
      </c>
      <c r="F479" s="9" t="str">
        <f ca="1">+WORLDCUP!BD60</f>
        <v>Scotland</v>
      </c>
      <c r="G479" s="9" t="str">
        <f ca="1">+WORLDCUP!BD58</f>
        <v>South Korea</v>
      </c>
      <c r="H479" s="9" t="str">
        <f ca="1">+WORLDCUP!BD61</f>
        <v>United States</v>
      </c>
      <c r="I479" s="9" t="str">
        <f ca="1">+WORLDCUP!BD62</f>
        <v>Ivory Coast</v>
      </c>
      <c r="J479" s="9" t="str">
        <f ca="1">+WORLDCUP!BD68</f>
        <v>DR Congo</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Saudi Arabia</v>
      </c>
      <c r="D480" s="9" t="str">
        <f ca="1">+WORLDCUP!BD64</f>
        <v>Egypt</v>
      </c>
      <c r="E480" s="9" t="str">
        <f ca="1">+WORLDCUP!BD59</f>
        <v>Bosnia and Herzegovina</v>
      </c>
      <c r="F480" s="9" t="str">
        <f ca="1">+WORLDCUP!BD60</f>
        <v>Scotland</v>
      </c>
      <c r="G480" s="9" t="str">
        <f ca="1">+WORLDCUP!BD58</f>
        <v>South Korea</v>
      </c>
      <c r="H480" s="9" t="str">
        <f ca="1">+WORLDCUP!BD61</f>
        <v>United States</v>
      </c>
      <c r="I480" s="9" t="str">
        <f ca="1">+WORLDCUP!BD62</f>
        <v>Ivory Coast</v>
      </c>
      <c r="J480" s="9" t="str">
        <f ca="1">+WORLDCUP!BD67</f>
        <v>Algeria</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Saudi Arabia</v>
      </c>
      <c r="D481" s="9" t="str">
        <f ca="1">+WORLDCUP!BD64</f>
        <v>Egypt</v>
      </c>
      <c r="E481" s="9" t="str">
        <f ca="1">+WORLDCUP!BD59</f>
        <v>Bosnia and Herzegovina</v>
      </c>
      <c r="F481" s="9" t="str">
        <f ca="1">+WORLDCUP!BD60</f>
        <v>Scotland</v>
      </c>
      <c r="G481" s="9" t="str">
        <f ca="1">+WORLDCUP!BD58</f>
        <v>South Korea</v>
      </c>
      <c r="H481" s="9" t="str">
        <f ca="1">+WORLDCUP!BD61</f>
        <v>United States</v>
      </c>
      <c r="I481" s="9" t="str">
        <f ca="1">+WORLDCUP!BD62</f>
        <v>Ivory Coast</v>
      </c>
      <c r="J481" s="9" t="str">
        <f ca="1">+WORLDCUP!BD66</f>
        <v>Norway</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Scotland</v>
      </c>
      <c r="D482" s="9" t="str">
        <f ca="1">+WORLDCUP!BD62</f>
        <v>Ivory Coast</v>
      </c>
      <c r="E482" s="9" t="str">
        <f ca="1">+WORLDCUP!BD59</f>
        <v>Bosnia and Herzegovina</v>
      </c>
      <c r="F482" s="9" t="str">
        <f ca="1">+WORLDCUP!BD61</f>
        <v>United States</v>
      </c>
      <c r="G482" s="9" t="str">
        <f ca="1">+WORLDCUP!BD58</f>
        <v>South Korea</v>
      </c>
      <c r="H482" s="9" t="str">
        <f ca="1">+WORLDCUP!BD63</f>
        <v>Sweden</v>
      </c>
      <c r="I482" s="9" t="str">
        <f ca="1">+WORLDCUP!BD69</f>
        <v>Panama</v>
      </c>
      <c r="J482" s="9" t="str">
        <f ca="1">+WORLDCUP!BD68</f>
        <v>DR Congo</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Scotland</v>
      </c>
      <c r="D483" s="9" t="str">
        <f ca="1">+WORLDCUP!BD67</f>
        <v>Algeria</v>
      </c>
      <c r="E483" s="9" t="str">
        <f ca="1">+WORLDCUP!BD59</f>
        <v>Bosnia and Herzegovina</v>
      </c>
      <c r="F483" s="9" t="str">
        <f ca="1">+WORLDCUP!BD61</f>
        <v>United States</v>
      </c>
      <c r="G483" s="9" t="str">
        <f ca="1">+WORLDCUP!BD58</f>
        <v>South Korea</v>
      </c>
      <c r="H483" s="9" t="str">
        <f ca="1">+WORLDCUP!BD63</f>
        <v>Sweden</v>
      </c>
      <c r="I483" s="9" t="str">
        <f ca="1">+WORLDCUP!BD69</f>
        <v>Panama</v>
      </c>
      <c r="J483" s="9" t="str">
        <f ca="1">+WORLDCUP!BD62</f>
        <v>Ivory Coast</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Scotland</v>
      </c>
      <c r="D484" s="9" t="str">
        <f ca="1">+WORLDCUP!BD67</f>
        <v>Algeria</v>
      </c>
      <c r="E484" s="9" t="str">
        <f ca="1">+WORLDCUP!BD59</f>
        <v>Bosnia and Herzegovina</v>
      </c>
      <c r="F484" s="9" t="str">
        <f ca="1">+WORLDCUP!BD61</f>
        <v>United States</v>
      </c>
      <c r="G484" s="9" t="str">
        <f ca="1">+WORLDCUP!BD58</f>
        <v>South Korea</v>
      </c>
      <c r="H484" s="9" t="str">
        <f ca="1">+WORLDCUP!BD63</f>
        <v>Sweden</v>
      </c>
      <c r="I484" s="9" t="str">
        <f ca="1">+WORLDCUP!BD62</f>
        <v>Ivory Coast</v>
      </c>
      <c r="J484" s="9" t="str">
        <f ca="1">+WORLDCUP!BD68</f>
        <v>DR Congo</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Scotland</v>
      </c>
      <c r="D485" s="9" t="str">
        <f ca="1">+WORLDCUP!BD62</f>
        <v>Ivory Coast</v>
      </c>
      <c r="E485" s="9" t="str">
        <f ca="1">+WORLDCUP!BD59</f>
        <v>Bosnia and Herzegovina</v>
      </c>
      <c r="F485" s="9" t="str">
        <f ca="1">+WORLDCUP!BD61</f>
        <v>United States</v>
      </c>
      <c r="G485" s="9" t="str">
        <f ca="1">+WORLDCUP!BD58</f>
        <v>South Korea</v>
      </c>
      <c r="H485" s="9" t="str">
        <f ca="1">+WORLDCUP!BD63</f>
        <v>Sweden</v>
      </c>
      <c r="I485" s="9" t="str">
        <f ca="1">+WORLDCUP!BD69</f>
        <v>Panama</v>
      </c>
      <c r="J485" s="9" t="str">
        <f ca="1">+WORLDCUP!BD66</f>
        <v>Norway</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Scotland</v>
      </c>
      <c r="D486" s="9" t="str">
        <f ca="1">+WORLDCUP!BD62</f>
        <v>Ivory Coast</v>
      </c>
      <c r="E486" s="9" t="str">
        <f ca="1">+WORLDCUP!BD59</f>
        <v>Bosnia and Herzegovina</v>
      </c>
      <c r="F486" s="9" t="str">
        <f ca="1">+WORLDCUP!BD61</f>
        <v>United States</v>
      </c>
      <c r="G486" s="9" t="str">
        <f ca="1">+WORLDCUP!BD58</f>
        <v>South Korea</v>
      </c>
      <c r="H486" s="9" t="str">
        <f ca="1">+WORLDCUP!BD63</f>
        <v>Sweden</v>
      </c>
      <c r="I486" s="9" t="str">
        <f ca="1">+WORLDCUP!BD66</f>
        <v>Norway</v>
      </c>
      <c r="J486" s="9" t="str">
        <f ca="1">+WORLDCUP!BD68</f>
        <v>DR Congo</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Scotland</v>
      </c>
      <c r="D487" s="9" t="str">
        <f ca="1">+WORLDCUP!BD67</f>
        <v>Algeria</v>
      </c>
      <c r="E487" s="9" t="str">
        <f ca="1">+WORLDCUP!BD59</f>
        <v>Bosnia and Herzegovina</v>
      </c>
      <c r="F487" s="9" t="str">
        <f ca="1">+WORLDCUP!BD61</f>
        <v>United States</v>
      </c>
      <c r="G487" s="9" t="str">
        <f ca="1">+WORLDCUP!BD58</f>
        <v>South Korea</v>
      </c>
      <c r="H487" s="9" t="str">
        <f ca="1">+WORLDCUP!BD63</f>
        <v>Sweden</v>
      </c>
      <c r="I487" s="9" t="str">
        <f ca="1">+WORLDCUP!BD62</f>
        <v>Ivory Coast</v>
      </c>
      <c r="J487" s="9" t="str">
        <f ca="1">+WORLDCUP!BD66</f>
        <v>Norway</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Saudi Arabia</v>
      </c>
      <c r="D488" s="9" t="str">
        <f ca="1">+WORLDCUP!BD63</f>
        <v>Sweden</v>
      </c>
      <c r="E488" s="9" t="str">
        <f ca="1">+WORLDCUP!BD59</f>
        <v>Bosnia and Herzegovina</v>
      </c>
      <c r="F488" s="9" t="str">
        <f ca="1">+WORLDCUP!BD60</f>
        <v>Scotland</v>
      </c>
      <c r="G488" s="9" t="str">
        <f ca="1">+WORLDCUP!BD58</f>
        <v>South Korea</v>
      </c>
      <c r="H488" s="9" t="str">
        <f ca="1">+WORLDCUP!BD61</f>
        <v>United States</v>
      </c>
      <c r="I488" s="9" t="str">
        <f ca="1">+WORLDCUP!BD69</f>
        <v>Panama</v>
      </c>
      <c r="J488" s="9" t="str">
        <f ca="1">+WORLDCUP!BD62</f>
        <v>Ivory Coast</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Saudi Arabia</v>
      </c>
      <c r="D489" s="9" t="str">
        <f ca="1">+WORLDCUP!BD62</f>
        <v>Ivory Coast</v>
      </c>
      <c r="E489" s="9" t="str">
        <f ca="1">+WORLDCUP!BD59</f>
        <v>Bosnia and Herzegovina</v>
      </c>
      <c r="F489" s="9" t="str">
        <f ca="1">+WORLDCUP!BD60</f>
        <v>Scotland</v>
      </c>
      <c r="G489" s="9" t="str">
        <f ca="1">+WORLDCUP!BD58</f>
        <v>South Korea</v>
      </c>
      <c r="H489" s="9" t="str">
        <f ca="1">+WORLDCUP!BD63</f>
        <v>Sweden</v>
      </c>
      <c r="I489" s="9" t="str">
        <f ca="1">+WORLDCUP!BD61</f>
        <v>United States</v>
      </c>
      <c r="J489" s="9" t="str">
        <f ca="1">+WORLDCUP!BD68</f>
        <v>DR Congo</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Saudi Arabia</v>
      </c>
      <c r="D490" s="9" t="str">
        <f ca="1">+WORLDCUP!BD67</f>
        <v>Algeria</v>
      </c>
      <c r="E490" s="9" t="str">
        <f ca="1">+WORLDCUP!BD59</f>
        <v>Bosnia and Herzegovina</v>
      </c>
      <c r="F490" s="9" t="str">
        <f ca="1">+WORLDCUP!BD60</f>
        <v>Scotland</v>
      </c>
      <c r="G490" s="9" t="str">
        <f ca="1">+WORLDCUP!BD58</f>
        <v>South Korea</v>
      </c>
      <c r="H490" s="9" t="str">
        <f ca="1">+WORLDCUP!BD63</f>
        <v>Sweden</v>
      </c>
      <c r="I490" s="9" t="str">
        <f ca="1">+WORLDCUP!BD61</f>
        <v>United States</v>
      </c>
      <c r="J490" s="9" t="str">
        <f ca="1">+WORLDCUP!BD62</f>
        <v>Ivory Coast</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Saudi Arabia</v>
      </c>
      <c r="D491" s="9" t="str">
        <f ca="1">+WORLDCUP!BD62</f>
        <v>Ivory Coast</v>
      </c>
      <c r="E491" s="9" t="str">
        <f ca="1">+WORLDCUP!BD59</f>
        <v>Bosnia and Herzegovina</v>
      </c>
      <c r="F491" s="9" t="str">
        <f ca="1">+WORLDCUP!BD60</f>
        <v>Scotland</v>
      </c>
      <c r="G491" s="9" t="str">
        <f ca="1">+WORLDCUP!BD58</f>
        <v>South Korea</v>
      </c>
      <c r="H491" s="9" t="str">
        <f ca="1">+WORLDCUP!BD63</f>
        <v>Sweden</v>
      </c>
      <c r="I491" s="9" t="str">
        <f ca="1">+WORLDCUP!BD61</f>
        <v>United States</v>
      </c>
      <c r="J491" s="9" t="str">
        <f ca="1">+WORLDCUP!BD66</f>
        <v>Norway</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Scotland</v>
      </c>
      <c r="D492" s="9" t="str">
        <f ca="1">+WORLDCUP!BD64</f>
        <v>Egypt</v>
      </c>
      <c r="E492" s="9" t="str">
        <f ca="1">+WORLDCUP!BD59</f>
        <v>Bosnia and Herzegovina</v>
      </c>
      <c r="F492" s="9" t="str">
        <f ca="1">+WORLDCUP!BD61</f>
        <v>United States</v>
      </c>
      <c r="G492" s="9" t="str">
        <f ca="1">+WORLDCUP!BD58</f>
        <v>South Korea</v>
      </c>
      <c r="H492" s="9" t="str">
        <f ca="1">+WORLDCUP!BD63</f>
        <v>Sweden</v>
      </c>
      <c r="I492" s="9" t="str">
        <f ca="1">+WORLDCUP!BD69</f>
        <v>Panama</v>
      </c>
      <c r="J492" s="9" t="str">
        <f ca="1">+WORLDCUP!BD62</f>
        <v>Ivory Coast</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Scotland</v>
      </c>
      <c r="D493" s="9" t="str">
        <f ca="1">+WORLDCUP!BD64</f>
        <v>Egypt</v>
      </c>
      <c r="E493" s="9" t="str">
        <f ca="1">+WORLDCUP!BD59</f>
        <v>Bosnia and Herzegovina</v>
      </c>
      <c r="F493" s="9" t="str">
        <f ca="1">+WORLDCUP!BD61</f>
        <v>United States</v>
      </c>
      <c r="G493" s="9" t="str">
        <f ca="1">+WORLDCUP!BD58</f>
        <v>South Korea</v>
      </c>
      <c r="H493" s="9" t="str">
        <f ca="1">+WORLDCUP!BD63</f>
        <v>Sweden</v>
      </c>
      <c r="I493" s="9" t="str">
        <f ca="1">+WORLDCUP!BD62</f>
        <v>Ivory Coast</v>
      </c>
      <c r="J493" s="9" t="str">
        <f ca="1">+WORLDCUP!BD68</f>
        <v>DR Congo</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Scotland</v>
      </c>
      <c r="D494" s="9" t="str">
        <f ca="1">+WORLDCUP!BD64</f>
        <v>Egypt</v>
      </c>
      <c r="E494" s="9" t="str">
        <f ca="1">+WORLDCUP!BD59</f>
        <v>Bosnia and Herzegovina</v>
      </c>
      <c r="F494" s="9" t="str">
        <f ca="1">+WORLDCUP!BD61</f>
        <v>United States</v>
      </c>
      <c r="G494" s="9" t="str">
        <f ca="1">+WORLDCUP!BD58</f>
        <v>South Korea</v>
      </c>
      <c r="H494" s="9" t="str">
        <f ca="1">+WORLDCUP!BD63</f>
        <v>Sweden</v>
      </c>
      <c r="I494" s="9" t="str">
        <f ca="1">+WORLDCUP!BD62</f>
        <v>Ivory Coast</v>
      </c>
      <c r="J494" s="9" t="str">
        <f ca="1">+WORLDCUP!BD67</f>
        <v>Algeria</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Scotland</v>
      </c>
      <c r="D495" s="9" t="str">
        <f ca="1">+WORLDCUP!BD64</f>
        <v>Egypt</v>
      </c>
      <c r="E495" s="9" t="str">
        <f ca="1">+WORLDCUP!BD59</f>
        <v>Bosnia and Herzegovina</v>
      </c>
      <c r="F495" s="9" t="str">
        <f ca="1">+WORLDCUP!BD61</f>
        <v>United States</v>
      </c>
      <c r="G495" s="9" t="str">
        <f ca="1">+WORLDCUP!BD58</f>
        <v>South Korea</v>
      </c>
      <c r="H495" s="9" t="str">
        <f ca="1">+WORLDCUP!BD63</f>
        <v>Sweden</v>
      </c>
      <c r="I495" s="9" t="str">
        <f ca="1">+WORLDCUP!BD62</f>
        <v>Ivory Coast</v>
      </c>
      <c r="J495" s="9" t="str">
        <f ca="1">+WORLDCUP!BD66</f>
        <v>Norway</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Saudi Arabia</v>
      </c>
      <c r="D496" s="9" t="str">
        <f ca="1">+WORLDCUP!BD64</f>
        <v>Egypt</v>
      </c>
      <c r="E496" s="9" t="str">
        <f ca="1">+WORLDCUP!BD59</f>
        <v>Bosnia and Herzegovina</v>
      </c>
      <c r="F496" s="9" t="str">
        <f ca="1">+WORLDCUP!BD60</f>
        <v>Scotland</v>
      </c>
      <c r="G496" s="9" t="str">
        <f ca="1">+WORLDCUP!BD58</f>
        <v>South Korea</v>
      </c>
      <c r="H496" s="9" t="str">
        <f ca="1">+WORLDCUP!BD63</f>
        <v>Sweden</v>
      </c>
      <c r="I496" s="9" t="str">
        <f ca="1">+WORLDCUP!BD61</f>
        <v>United States</v>
      </c>
      <c r="J496" s="9" t="str">
        <f ca="1">+WORLDCUP!BD62</f>
        <v>Ivory Coast</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5546875" defaultRowHeight="15"/>
  <cols>
    <col min="1" max="1" width="3" style="5" customWidth="1"/>
    <col min="2" max="2" width="15.85546875" style="5" customWidth="1"/>
    <col min="3" max="3" width="35.85546875" style="5" customWidth="1"/>
    <col min="4" max="4" width="0.42578125" style="5" customWidth="1"/>
    <col min="5" max="5" width="10.85546875" style="5"/>
    <col min="6" max="6" width="0.42578125" style="5" customWidth="1"/>
    <col min="7" max="9" width="10.85546875" style="5"/>
    <col min="10" max="10" width="10.85546875" style="5" customWidth="1"/>
    <col min="11" max="11" width="4" style="5" customWidth="1"/>
    <col min="12" max="12" width="19.140625" style="5" customWidth="1"/>
    <col min="13" max="13" width="10.85546875" style="5"/>
    <col min="14" max="17" width="15.85546875" style="5" customWidth="1"/>
    <col min="18" max="18" width="22.85546875" style="5" customWidth="1"/>
    <col min="20" max="20" width="10.85546875" style="16"/>
    <col min="21" max="22" width="10.85546875" style="582"/>
    <col min="23" max="24" width="10.85546875" style="582" hidden="1" customWidth="1"/>
    <col min="25" max="25" width="10.85546875" style="582"/>
    <col min="26" max="28" width="10.85546875" style="407"/>
    <col min="29" max="149" width="10.85546875" style="5"/>
    <col min="150" max="158" width="10.85546875" style="407"/>
    <col min="159" max="16384" width="10.85546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490</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75" thickBot="1">
      <c r="A33" s="227"/>
      <c r="K33" s="227"/>
    </row>
    <row r="34" spans="1:17" ht="27.95" customHeight="1" thickBot="1">
      <c r="A34" s="227"/>
      <c r="B34" s="721" t="str">
        <f>HYPERLINK(Idiomas!D10,Idiomas!D9)</f>
        <v>▼ Download Administrator Excel File ▼</v>
      </c>
      <c r="C34" s="722"/>
      <c r="D34" s="722"/>
      <c r="E34" s="722"/>
      <c r="F34" s="722"/>
      <c r="G34" s="722"/>
      <c r="H34" s="722"/>
      <c r="I34" s="722"/>
      <c r="J34" s="723"/>
      <c r="K34" s="227"/>
      <c r="L34" s="288" t="s">
        <v>1351</v>
      </c>
    </row>
    <row r="35" spans="1:17">
      <c r="A35" s="227"/>
      <c r="C35" s="227"/>
      <c r="D35" s="227"/>
      <c r="E35" s="227"/>
      <c r="F35" s="227"/>
      <c r="G35" s="227"/>
      <c r="H35" s="227"/>
      <c r="I35" s="227"/>
      <c r="J35" s="227"/>
      <c r="K35" s="227"/>
      <c r="L35" s="227"/>
      <c r="M35" s="226"/>
      <c r="N35" s="227"/>
      <c r="O35" s="227"/>
      <c r="P35" s="227"/>
      <c r="Q35" s="227"/>
    </row>
    <row r="36" spans="1:17" ht="27.95"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50000000000003"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50">
        <v>#VALUE!</v>
      </c>
      <c r="Y87" s="9">
        <v>3.5</v>
      </c>
      <c r="Z87" s="6"/>
      <c r="AA87" s="6"/>
      <c r="AB87" s="6"/>
    </row>
    <row r="88" spans="12:28">
      <c r="L88" s="3"/>
      <c r="M88" s="3"/>
      <c r="N88" s="3"/>
      <c r="O88" s="6"/>
      <c r="P88" s="6"/>
      <c r="Q88" s="6"/>
      <c r="R88" s="6"/>
      <c r="T88" s="16" t="s">
        <v>1479</v>
      </c>
      <c r="U88" s="9" t="s">
        <v>1464</v>
      </c>
      <c r="V88" s="9" t="s">
        <v>1465</v>
      </c>
      <c r="W88" s="9" t="s">
        <v>1466</v>
      </c>
      <c r="X88" s="584" t="e" vm="51">
        <v>#VALUE!</v>
      </c>
      <c r="Y88" s="9">
        <v>4</v>
      </c>
      <c r="Z88" s="6"/>
      <c r="AA88" s="6"/>
      <c r="AB88" s="6"/>
    </row>
    <row r="89" spans="12:28" ht="15.75">
      <c r="L89" s="3"/>
      <c r="M89" s="3"/>
      <c r="N89" s="3"/>
      <c r="O89" s="6"/>
      <c r="P89" s="6"/>
      <c r="Q89" s="6"/>
      <c r="R89" s="6"/>
      <c r="T89" s="16" t="s">
        <v>1480</v>
      </c>
      <c r="U89" s="9" t="s">
        <v>1467</v>
      </c>
      <c r="V89" s="9" t="s">
        <v>1467</v>
      </c>
      <c r="W89" s="585" t="s">
        <v>1469</v>
      </c>
      <c r="X89" s="584" t="e" vm="52">
        <v>#VALUE!</v>
      </c>
      <c r="Y89" s="9">
        <v>-4</v>
      </c>
      <c r="Z89" s="6"/>
      <c r="AA89" s="6"/>
      <c r="AB89" s="6"/>
    </row>
    <row r="90" spans="12:28" ht="15.75">
      <c r="L90" s="3"/>
      <c r="M90" s="3"/>
      <c r="N90" s="3"/>
      <c r="O90" s="6"/>
      <c r="P90" s="6"/>
      <c r="Q90" s="6"/>
      <c r="R90" s="6"/>
      <c r="T90" s="16" t="s">
        <v>1481</v>
      </c>
      <c r="U90" s="9" t="s">
        <v>1468</v>
      </c>
      <c r="V90" s="9" t="s">
        <v>1471</v>
      </c>
      <c r="W90" s="586" t="s">
        <v>1470</v>
      </c>
      <c r="X90" s="584" t="e" vm="53">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95" customHeight="1">
      <c r="L92" s="3"/>
      <c r="M92" s="3"/>
      <c r="N92" s="409" t="s">
        <v>1459</v>
      </c>
      <c r="O92" s="409" t="s">
        <v>1460</v>
      </c>
      <c r="P92" s="409" t="s">
        <v>1494</v>
      </c>
      <c r="Q92" s="409" t="s">
        <v>1482</v>
      </c>
      <c r="R92" s="409" t="s">
        <v>1474</v>
      </c>
      <c r="Z92" s="6"/>
      <c r="AA92" s="6"/>
      <c r="AB92" s="6"/>
    </row>
    <row r="93" spans="12:28" ht="24.95"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2578125" defaultRowHeight="15" customHeight="1"/>
  <cols>
    <col min="1" max="1" width="6.85546875" style="6" bestFit="1" customWidth="1"/>
    <col min="2" max="2" width="16.85546875" style="6" customWidth="1"/>
    <col min="3" max="3" width="11.42578125" style="6" customWidth="1"/>
    <col min="4" max="4" width="8.85546875" style="6" bestFit="1" customWidth="1"/>
    <col min="5" max="5" width="11.28515625" style="6" customWidth="1"/>
    <col min="6" max="6" width="15.28515625" style="6" customWidth="1"/>
    <col min="7" max="7" width="4.140625" style="6" bestFit="1" customWidth="1"/>
    <col min="8" max="8" width="20.42578125" style="6"/>
    <col min="9" max="9" width="13" style="6" customWidth="1"/>
    <col min="10" max="10" width="12" style="6" customWidth="1"/>
    <col min="11" max="11" width="20.42578125" style="6"/>
    <col min="12" max="13" width="0" style="6" hidden="1" customWidth="1"/>
    <col min="14" max="14" width="4.42578125" style="616" customWidth="1"/>
    <col min="15" max="16384" width="20.425781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4">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5">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6">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7">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8">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59">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60">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1">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2">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3">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4">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5">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6">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7">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8">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69">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70">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1">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2">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3">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4">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5">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6">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7">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8">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8">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79">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80">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1">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2">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3">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4">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5">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6">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7">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8">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89">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90">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1">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2">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3">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4">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95">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96">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97">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98">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99">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100">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5546875" defaultRowHeight="15"/>
  <cols>
    <col min="1" max="1" width="13.140625" style="14" bestFit="1" customWidth="1"/>
    <col min="2" max="2" width="5" style="14" customWidth="1"/>
    <col min="3" max="3" width="12.42578125" style="14" customWidth="1"/>
    <col min="4" max="4" width="13.140625" style="14" customWidth="1"/>
    <col min="5" max="5" width="12.28515625" style="14" bestFit="1" customWidth="1"/>
    <col min="6" max="6" width="10.85546875" style="14"/>
    <col min="7" max="7" width="12.28515625" style="14" bestFit="1" customWidth="1"/>
    <col min="8" max="9" width="10.85546875" style="14"/>
    <col min="10" max="10" width="13.42578125" style="14" customWidth="1"/>
    <col min="11" max="15" width="10.85546875" style="14"/>
    <col min="16" max="16" width="4.85546875" style="14" bestFit="1" customWidth="1"/>
    <col min="17" max="17" width="17.85546875" style="14" bestFit="1" customWidth="1"/>
    <col min="18" max="18" width="11.140625" style="14" bestFit="1" customWidth="1"/>
    <col min="19" max="19" width="11" style="14" bestFit="1" customWidth="1"/>
    <col min="20" max="20" width="10.28515625" style="14" bestFit="1" customWidth="1"/>
    <col min="21" max="21" width="10.42578125" style="14" customWidth="1"/>
    <col min="22" max="22" width="10.28515625" style="14" customWidth="1"/>
    <col min="23" max="23" width="3.28515625" style="14" bestFit="1" customWidth="1"/>
    <col min="24" max="26" width="10.85546875" style="14"/>
    <col min="27" max="27" width="6.42578125" style="14" customWidth="1"/>
    <col min="28" max="33" width="10.85546875" style="14"/>
    <col min="34" max="34" width="3.28515625" style="14" bestFit="1" customWidth="1"/>
    <col min="35" max="16384" width="10.85546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75">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75">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75">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75">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75">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75">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75">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75">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75">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75">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75">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75">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75">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75">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75">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75">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75">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75">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75">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75">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75">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75">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75">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75">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75">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75">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75">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75">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75">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75">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75">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75">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75">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75">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75">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75">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75">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75">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75">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75">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75">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75">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Hobie Duijn</cp:lastModifiedBy>
  <cp:lastPrinted>2018-12-06T18:06:35Z</cp:lastPrinted>
  <dcterms:created xsi:type="dcterms:W3CDTF">2015-10-31T09:41:54Z</dcterms:created>
  <dcterms:modified xsi:type="dcterms:W3CDTF">2026-06-09T05:58:40Z</dcterms:modified>
</cp:coreProperties>
</file>