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ables/table1.xml" ContentType="application/vnd.openxmlformats-officedocument.spreadsheetml.table+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xWindow="0" yWindow="0" windowWidth="16384" windowHeight="8192" tabRatio="500" firstSheet="0" activeTab="0" autoFilterDateGrouping="1"/>
  </bookViews>
  <sheets>
    <sheet xmlns:r="http://schemas.openxmlformats.org/officeDocument/2006/relationships" name="Home" sheetId="1" state="visible" r:id="rId1"/>
    <sheet xmlns:r="http://schemas.openxmlformats.org/officeDocument/2006/relationships" name="WORLDCUP" sheetId="2" state="visible" r:id="rId2"/>
    <sheet xmlns:r="http://schemas.openxmlformats.org/officeDocument/2006/relationships" name="Pool" sheetId="3" state="visible" r:id="rId3"/>
    <sheet xmlns:r="http://schemas.openxmlformats.org/officeDocument/2006/relationships" name="Fixture" sheetId="4" state="visible" r:id="rId4"/>
    <sheet xmlns:r="http://schemas.openxmlformats.org/officeDocument/2006/relationships" name="Idiomas" sheetId="5" state="hidden" r:id="rId5"/>
    <sheet xmlns:r="http://schemas.openxmlformats.org/officeDocument/2006/relationships" name="Combinaciones" sheetId="6" state="hidden" r:id="rId6"/>
    <sheet xmlns:r="http://schemas.openxmlformats.org/officeDocument/2006/relationships" name="Credits" sheetId="7" state="visible" r:id="rId7"/>
    <sheet xmlns:r="http://schemas.openxmlformats.org/officeDocument/2006/relationships" name="Equipos" sheetId="8" state="hidden" r:id="rId8"/>
    <sheet xmlns:r="http://schemas.openxmlformats.org/officeDocument/2006/relationships" name="Horarios" sheetId="9" state="hidden" r:id="rId9"/>
  </sheets>
  <definedNames>
    <definedName name="FGLocal" hidden="0" function="0" vbProcedure="0">WORLDCUP!$AA$4:$AA$97</definedName>
    <definedName name="FGVisitante" hidden="0" function="0" vbProcedure="0">WORLDCUP!$AF$4:$AF$97</definedName>
    <definedName name="FG_GolesLocal" hidden="0" function="0" vbProcedure="0">WORLDCUP!$AC$4:$AC$97</definedName>
    <definedName name="FG_GolesVisitante" hidden="0" function="0" vbProcedure="0">WORLDCUP!$AD$4:$AD$97</definedName>
    <definedName name="Ganador" hidden="0" function="0" vbProcedure="0">WORLDCUP!$D$4:$D$97</definedName>
    <definedName name="Part1Empate1L" hidden="0" function="0" vbProcedure="0">WORLDCUP!$E$4:$E$97</definedName>
    <definedName name="Part1Empate1V" hidden="0" function="0" vbProcedure="0">WORLDCUP!$F$4:$F$97</definedName>
    <definedName name="Part1Empate2L" hidden="0" function="0" vbProcedure="0">WORLDCUP!$H$4:$H$97</definedName>
    <definedName name="Part1Empate2V" hidden="0" function="0" vbProcedure="0">WORLDCUP!$I$4:$I$97</definedName>
    <definedName name="Part1Empate3L" hidden="0" function="0" vbProcedure="0">WORLDCUP!$K$4:$K$97</definedName>
    <definedName name="Part1Empate3V" hidden="0" function="0" vbProcedure="0">WORLDCUP!$L$4:$L$97</definedName>
    <definedName name="Part2Empate4L" hidden="0" function="0" vbProcedure="0">WORLDCUP!$N$4:$N$97</definedName>
    <definedName name="Part2Empate4V" hidden="0" function="0" vbProcedure="0">WORLDCUP!$O$4:$O$97</definedName>
    <definedName name="Part2Empate5L" hidden="0" function="0" vbProcedure="0">WORLDCUP!$Q$4:$Q$97</definedName>
    <definedName name="Part2Empate5V" hidden="0" function="0" vbProcedure="0">WORLDCUP!$R$4:$R$97</definedName>
    <definedName name="Part2Empate6L" hidden="0" function="0" vbProcedure="0">WORLDCUP!$T$4:$T$97</definedName>
    <definedName name="Part2Empate6V" hidden="0" function="0" vbProcedure="0">WORLDCUP!$U$4:$U$97</definedName>
    <definedName name="Ver_flag_local" hidden="0" function="0" vbProcedure="0">IFERROR(IF(TYPE(Equipos!$M$2)=128,IF(ISNUMBER(SEARCH("Mac",INFO("sistema"))),INDEX(Equipos!$L$2:$L$49,MATCH(WORLDCUP!XFD1,Equipos!$K$2:$K$49,0)),INDEX(Equipos!$M$2:$M$49,MATCH(WORLDCUP!XFD1,Equipos!$K$2:$K$49,0))),""),"")</definedName>
    <definedName name="Ver_flag_visit" hidden="0" function="0" vbProcedure="0">IFERROR(IF(TYPE(Equipos!$M$2)=128,IF(ISNUMBER(SEARCH("Mac",INFO("sistema"))),INDEX(Equipos!$L$2:$L$49,MATCH(WORLDCUP!B1,Equipos!$K$2:$K$49,0)),INDEX(Equipos!$M$2:$M$49,MATCH(WORLDCUP!B1,Equipos!$K$2:$K$49,0))),""),"")</definedName>
  </definedNames>
  <calcPr calcId="124519" fullCalcOnLoad="1" refMode="A1" iterate="0" iterateCount="100" iterateDelta="0.0001"/>
</workbook>
</file>

<file path=xl/styles.xml><?xml version="1.0" encoding="utf-8"?>
<styleSheet xmlns="http://schemas.openxmlformats.org/spreadsheetml/2006/main">
  <numFmts count="5">
    <numFmt numFmtId="164" formatCode="m/d/yyyy"/>
    <numFmt numFmtId="165" formatCode="h:mm;@"/>
    <numFmt numFmtId="166" formatCode="d\-mmm"/>
    <numFmt numFmtId="167" formatCode="&quot;&quot;;;"/>
    <numFmt numFmtId="168" formatCode="m/d/yyyy\ h:mm"/>
  </numFmts>
  <fonts count="96">
    <font>
      <name val="Calibri"/>
      <charset val="1"/>
      <family val="2"/>
      <color theme="1"/>
      <sz val="11"/>
    </font>
    <font>
      <name val="Arial"/>
      <family val="0"/>
      <sz val="10"/>
    </font>
    <font>
      <name val="Arial"/>
      <family val="0"/>
      <sz val="10"/>
    </font>
    <font>
      <name val="Arial"/>
      <family val="0"/>
      <sz val="10"/>
    </font>
    <font>
      <name val="Calibri"/>
      <charset val="1"/>
      <family val="2"/>
      <color theme="10"/>
      <sz val="11"/>
      <u val="single"/>
    </font>
    <font>
      <name val="Calibri"/>
      <charset val="1"/>
      <family val="2"/>
      <color theme="1"/>
      <sz val="12"/>
    </font>
    <font>
      <name val="Arial"/>
      <charset val="1"/>
      <family val="2"/>
      <color theme="1"/>
      <sz val="11"/>
    </font>
    <font>
      <name val="Arial"/>
      <charset val="1"/>
      <family val="2"/>
      <color theme="1"/>
      <sz val="11"/>
      <u val="single"/>
    </font>
    <font>
      <name val="Cambria"/>
      <charset val="1"/>
      <family val="1"/>
      <b val="1"/>
      <color rgb="FF133461"/>
      <sz val="26"/>
    </font>
    <font>
      <name val="Arial"/>
      <charset val="1"/>
      <family val="2"/>
      <color theme="10"/>
      <sz val="11"/>
      <u val="single"/>
    </font>
    <font>
      <name val="Arial"/>
      <charset val="1"/>
      <family val="2"/>
      <color rgb="FF1B4066"/>
      <sz val="11"/>
    </font>
    <font>
      <name val="Arial"/>
      <charset val="1"/>
      <family val="2"/>
      <color theme="1" tint="0.2499"/>
      <sz val="14"/>
    </font>
    <font>
      <name val="Arial"/>
      <charset val="1"/>
      <family val="2"/>
      <color theme="0" tint="-0.35"/>
      <sz val="11"/>
    </font>
    <font>
      <name val="Arial"/>
      <charset val="1"/>
      <family val="2"/>
      <color rgb="FF1B4066"/>
      <sz val="14"/>
    </font>
    <font>
      <name val="Arial"/>
      <charset val="1"/>
      <family val="2"/>
      <color rgb="FFEEEEEE"/>
      <sz val="14"/>
    </font>
    <font>
      <name val="Arial"/>
      <charset val="1"/>
      <family val="2"/>
      <sz val="11"/>
    </font>
    <font>
      <name val="Arial"/>
      <charset val="1"/>
      <family val="2"/>
      <sz val="12"/>
    </font>
    <font>
      <name val="Arial"/>
      <charset val="1"/>
      <family val="2"/>
      <color theme="0"/>
      <sz val="11"/>
    </font>
    <font>
      <name val="Arial"/>
      <charset val="1"/>
      <family val="2"/>
      <color rgb="FF828081"/>
      <sz val="11"/>
    </font>
    <font>
      <name val="Arial"/>
      <charset val="1"/>
      <family val="2"/>
      <b val="1"/>
      <color rgb="FFFFFFFF"/>
      <sz val="16"/>
    </font>
    <font>
      <name val="Arial"/>
      <charset val="1"/>
      <family val="2"/>
      <color rgb="FFFF0000"/>
      <sz val="14"/>
    </font>
    <font>
      <name val="Arial"/>
      <charset val="1"/>
      <family val="2"/>
      <color rgb="FFFF0000"/>
      <sz val="26"/>
    </font>
    <font>
      <name val="Arial"/>
      <charset val="1"/>
      <family val="2"/>
      <color rgb="FFFF0000"/>
      <sz val="48"/>
    </font>
    <font>
      <name val="Arial"/>
      <charset val="1"/>
      <family val="2"/>
      <color rgb="FFFF0000"/>
      <sz val="20"/>
    </font>
    <font>
      <name val="Arial"/>
      <charset val="1"/>
      <family val="2"/>
      <b val="1"/>
      <color theme="0"/>
      <sz val="12"/>
    </font>
    <font>
      <name val="Arial"/>
      <charset val="1"/>
      <family val="2"/>
      <color rgb="FF003087"/>
      <sz val="11"/>
    </font>
    <font>
      <name val="Verdana"/>
      <charset val="1"/>
      <family val="2"/>
      <b val="1"/>
      <color rgb="FF003087"/>
      <sz val="10"/>
    </font>
    <font>
      <name val="Arial"/>
      <charset val="1"/>
      <family val="2"/>
      <color rgb="FF828081"/>
      <sz val="10"/>
    </font>
    <font>
      <name val="Calibri"/>
      <charset val="1"/>
      <family val="2"/>
      <color rgb="FFEEEEEE"/>
      <sz val="11"/>
    </font>
    <font>
      <name val="Calibri"/>
      <charset val="1"/>
      <family val="2"/>
      <sz val="11"/>
    </font>
    <font>
      <name val="Calibri"/>
      <charset val="1"/>
      <family val="2"/>
      <color theme="0"/>
      <sz val="11"/>
    </font>
    <font>
      <name val="Cambria"/>
      <charset val="1"/>
      <family val="1"/>
      <b val="1"/>
      <color rgb="FF133461"/>
      <sz val="20"/>
    </font>
    <font>
      <name val="Calibri"/>
      <charset val="1"/>
      <family val="2"/>
      <b val="1"/>
      <color theme="1"/>
      <sz val="11"/>
    </font>
    <font>
      <name val="Calibri"/>
      <charset val="1"/>
      <family val="2"/>
      <b val="1"/>
      <color rgb="FFEEEEEE"/>
      <sz val="11"/>
    </font>
    <font>
      <name val="Arial"/>
      <charset val="1"/>
      <family val="2"/>
      <b val="1"/>
      <color theme="0"/>
      <sz val="8"/>
    </font>
    <font>
      <name val="Arial"/>
      <charset val="1"/>
      <family val="2"/>
      <color rgb="FFFF0000"/>
      <sz val="12"/>
    </font>
    <font>
      <name val="Calibri"/>
      <charset val="1"/>
      <family val="2"/>
      <b val="1"/>
      <sz val="11"/>
    </font>
    <font>
      <name val="Cambria"/>
      <charset val="1"/>
      <family val="1"/>
      <b val="1"/>
      <color rgb="FF1B4066"/>
      <sz val="11"/>
    </font>
    <font>
      <name val="Calibri"/>
      <charset val="1"/>
      <family val="2"/>
      <b val="1"/>
      <color rgb="FF0056A4"/>
      <sz val="11"/>
    </font>
    <font>
      <name val="Calibri"/>
      <charset val="1"/>
      <family val="2"/>
      <b val="1"/>
      <color theme="3"/>
      <sz val="11"/>
    </font>
    <font>
      <name val="Calibri"/>
      <charset val="1"/>
      <family val="2"/>
      <color rgb="FFEEEEEE"/>
      <sz val="8"/>
    </font>
    <font>
      <name val="Calibri"/>
      <charset val="1"/>
      <family val="2"/>
      <color rgb="FF1B4066"/>
      <sz val="10"/>
    </font>
    <font>
      <name val="Arial"/>
      <charset val="1"/>
      <family val="2"/>
      <color rgb="FF1B4066"/>
      <sz val="10"/>
    </font>
    <font>
      <name val="Calibri"/>
      <charset val="1"/>
      <family val="2"/>
      <b val="1"/>
      <color theme="0"/>
      <sz val="36"/>
    </font>
    <font>
      <name val="Calibri"/>
      <charset val="1"/>
      <family val="2"/>
      <color rgb="FF1B4066"/>
      <sz val="11"/>
    </font>
    <font>
      <name val="Calibri"/>
      <charset val="1"/>
      <family val="2"/>
      <color theme="1"/>
      <sz val="8"/>
    </font>
    <font>
      <name val="Calibri"/>
      <charset val="1"/>
      <family val="2"/>
      <color rgb="FFEEEEEE"/>
      <sz val="10"/>
    </font>
    <font>
      <name val="Calibri"/>
      <charset val="1"/>
      <family val="2"/>
      <color rgb="FF1B4066"/>
      <sz val="8"/>
    </font>
    <font>
      <name val="Calibri"/>
      <charset val="1"/>
      <family val="2"/>
      <color rgb="FF0056A3"/>
      <sz val="8"/>
    </font>
    <font>
      <name val="Cambria"/>
      <charset val="1"/>
      <family val="1"/>
      <b val="1"/>
      <color rgb="FF1B4066"/>
      <sz val="10"/>
    </font>
    <font>
      <name val="Calibri"/>
      <charset val="1"/>
      <family val="2"/>
      <b val="1"/>
      <color rgb="FF1B4066"/>
      <sz val="11"/>
    </font>
    <font>
      <name val="Calibri"/>
      <charset val="1"/>
      <family val="2"/>
      <b val="1"/>
      <color rgb="FFEEEEEE"/>
      <sz val="8"/>
    </font>
    <font>
      <name val="Calibri"/>
      <charset val="1"/>
      <family val="2"/>
      <b val="1"/>
      <color rgb="FFEEEEEE"/>
      <sz val="10"/>
    </font>
    <font>
      <name val="Calibri"/>
      <charset val="1"/>
      <family val="2"/>
      <color theme="1" tint="0.2499"/>
      <sz val="10"/>
    </font>
    <font>
      <name val="Calibri"/>
      <charset val="1"/>
      <family val="2"/>
      <b val="1"/>
      <color theme="1" tint="0.2499"/>
      <sz val="10"/>
    </font>
    <font>
      <name val="Calibri"/>
      <charset val="1"/>
      <family val="2"/>
      <color theme="0"/>
      <sz val="8"/>
    </font>
    <font>
      <name val="Calibri"/>
      <charset val="1"/>
      <family val="2"/>
      <b val="1"/>
      <color theme="0"/>
      <sz val="11"/>
    </font>
    <font>
      <name val="Calibri"/>
      <charset val="1"/>
      <family val="2"/>
      <b val="1"/>
      <color theme="1"/>
      <sz val="8"/>
    </font>
    <font>
      <name val="Calibri"/>
      <charset val="1"/>
      <family val="2"/>
      <color theme="1" tint="0.2499"/>
      <sz val="11"/>
    </font>
    <font>
      <name val="Calibri"/>
      <charset val="1"/>
      <family val="2"/>
      <b val="1"/>
      <color theme="1" tint="0.2499"/>
      <sz val="11"/>
    </font>
    <font>
      <name val="Calibri"/>
      <charset val="1"/>
      <family val="2"/>
      <color theme="1" tint="0.2499"/>
      <sz val="8"/>
    </font>
    <font>
      <name val="Calibri"/>
      <charset val="1"/>
      <family val="2"/>
      <color theme="0"/>
      <sz val="10"/>
    </font>
    <font>
      <name val="Calibri"/>
      <charset val="1"/>
      <family val="2"/>
      <b val="1"/>
      <color theme="0"/>
      <sz val="10"/>
    </font>
    <font>
      <name val="Calibri"/>
      <charset val="1"/>
      <family val="2"/>
      <color theme="3"/>
      <sz val="11"/>
    </font>
    <font>
      <name val="Calibri"/>
      <charset val="1"/>
      <family val="2"/>
      <b val="1"/>
      <color rgb="FF002060"/>
      <sz val="8"/>
    </font>
    <font>
      <name val="Calibri"/>
      <charset val="1"/>
      <family val="2"/>
      <b val="1"/>
      <color theme="0"/>
      <sz val="18"/>
    </font>
    <font>
      <name val="Calibri"/>
      <charset val="1"/>
      <family val="2"/>
      <sz val="10"/>
    </font>
    <font>
      <name val="Calibri"/>
      <charset val="1"/>
      <family val="2"/>
      <b val="1"/>
      <sz val="10"/>
    </font>
    <font>
      <name val="Calibri"/>
      <charset val="1"/>
      <family val="2"/>
      <b val="1"/>
      <color rgb="FF0056A3"/>
      <sz val="10"/>
    </font>
    <font>
      <name val="Calibri"/>
      <charset val="1"/>
      <family val="2"/>
      <b val="1"/>
      <color rgb="FF0056A3"/>
      <sz val="11"/>
    </font>
    <font>
      <name val="Calibri"/>
      <charset val="1"/>
      <family val="2"/>
      <b val="1"/>
      <color theme="0"/>
      <sz val="20"/>
    </font>
    <font>
      <name val="Calibri"/>
      <charset val="1"/>
      <family val="2"/>
      <b val="1"/>
      <color theme="0"/>
      <sz val="16"/>
    </font>
    <font>
      <name val="Calibri"/>
      <charset val="1"/>
      <family val="2"/>
      <b val="1"/>
      <color theme="0"/>
      <sz val="14"/>
    </font>
    <font>
      <name val="Cambria"/>
      <charset val="1"/>
      <family val="1"/>
      <b val="1"/>
      <color theme="1" tint="0.2499"/>
      <sz val="11"/>
    </font>
    <font>
      <name val="Calibri"/>
      <charset val="1"/>
      <family val="2"/>
      <b val="1"/>
      <color theme="0"/>
      <sz val="24"/>
    </font>
    <font>
      <name val="Calibri"/>
      <charset val="1"/>
      <family val="2"/>
      <color theme="0"/>
      <sz val="16"/>
    </font>
    <font>
      <name val="Calibri"/>
      <charset val="1"/>
      <family val="2"/>
      <color rgb="FFEEEEEE"/>
      <sz val="14"/>
    </font>
    <font>
      <name val="Calibri"/>
      <charset val="1"/>
      <family val="2"/>
      <b val="1"/>
      <color theme="1"/>
      <sz val="15"/>
    </font>
    <font>
      <name val="Cambria"/>
      <charset val="1"/>
      <family val="1"/>
      <b val="1"/>
      <color rgb="FF1B4066"/>
      <sz val="15"/>
    </font>
    <font>
      <name val="Calibri"/>
      <charset val="1"/>
      <family val="2"/>
      <b val="1"/>
      <color rgb="FF1B4066"/>
      <sz val="15"/>
    </font>
    <font>
      <name val="Cambria"/>
      <charset val="1"/>
      <family val="1"/>
      <b val="1"/>
      <color rgb="FF1B4066"/>
      <sz val="14"/>
    </font>
    <font>
      <name val="Cambria"/>
      <charset val="1"/>
      <family val="1"/>
      <b val="1"/>
      <color rgb="FFFF0000"/>
      <sz val="15"/>
    </font>
    <font>
      <name val="Calibri"/>
      <charset val="1"/>
      <family val="2"/>
      <b val="1"/>
      <color rgb="FF1B4066"/>
      <sz val="64"/>
    </font>
    <font>
      <name val="Calibri"/>
      <charset val="1"/>
      <family val="2"/>
      <b val="1"/>
      <color rgb="FF1B4066"/>
      <sz val="14"/>
    </font>
    <font>
      <name val="Calibri"/>
      <charset val="1"/>
      <family val="2"/>
      <b val="1"/>
      <color rgb="FF1B4066"/>
      <sz val="36"/>
    </font>
    <font>
      <name val="Calibri"/>
      <charset val="1"/>
      <family val="2"/>
      <b val="1"/>
      <color rgb="FF1B4066"/>
      <sz val="20"/>
    </font>
    <font>
      <name val="Calibri"/>
      <charset val="1"/>
      <family val="2"/>
      <b val="1"/>
      <color rgb="FF1B4066"/>
      <sz val="16"/>
    </font>
    <font>
      <name val="Calibri"/>
      <charset val="1"/>
      <family val="2"/>
      <color rgb="FF1B4066"/>
      <sz val="14"/>
    </font>
    <font>
      <name val="Calibri"/>
      <charset val="1"/>
      <family val="2"/>
      <color rgb="FF1B4066"/>
      <sz val="12"/>
    </font>
    <font>
      <name val="Calibri"/>
      <charset val="1"/>
      <family val="2"/>
      <color rgb="FF1B4066"/>
      <sz val="11"/>
      <u val="single"/>
    </font>
    <font>
      <name val="Calibri"/>
      <charset val="1"/>
      <family val="2"/>
      <b val="1"/>
      <color rgb="FF58B771"/>
      <sz val="11"/>
    </font>
    <font>
      <name val="Arial"/>
      <charset val="1"/>
      <family val="2"/>
      <b val="1"/>
      <color theme="0"/>
      <sz val="14"/>
    </font>
    <font>
      <name val="Calibri (Cuerpo)"/>
      <charset val="1"/>
      <family val="0"/>
      <sz val="11"/>
    </font>
    <font>
      <name val="Calibri (Cuerpo)"/>
      <charset val="1"/>
      <family val="0"/>
      <color theme="0"/>
      <sz val="11"/>
    </font>
    <font>
      <name val="Calibri"/>
      <charset val="1"/>
      <family val="2"/>
      <color theme="0"/>
      <sz val="12"/>
    </font>
    <font>
      <name val="Calibri"/>
      <charset val="1"/>
      <family val="2"/>
      <b val="1"/>
      <color theme="0"/>
      <sz val="8"/>
    </font>
  </fonts>
  <fills count="47">
    <fill>
      <patternFill/>
    </fill>
    <fill>
      <patternFill patternType="gray125"/>
    </fill>
    <fill>
      <patternFill patternType="solid">
        <fgColor rgb="FFEEEEEE"/>
        <bgColor rgb="FFF2F2F2"/>
      </patternFill>
    </fill>
    <fill>
      <patternFill patternType="solid">
        <fgColor theme="0"/>
        <bgColor rgb="FFF2F2F2"/>
      </patternFill>
    </fill>
    <fill>
      <patternFill patternType="solid">
        <fgColor rgb="FF3E70A6"/>
        <bgColor rgb="FF2E5DA6"/>
      </patternFill>
    </fill>
    <fill>
      <patternFill patternType="solid">
        <fgColor rgb="FFFF8800"/>
        <bgColor rgb="FFF27C0F"/>
      </patternFill>
    </fill>
    <fill>
      <patternFill patternType="solid">
        <fgColor theme="0" tint="-0.15"/>
        <bgColor rgb="FFE6E0EC"/>
      </patternFill>
    </fill>
    <fill>
      <patternFill patternType="solid">
        <fgColor rgb="FF017127"/>
        <bgColor rgb="FF3E70A6"/>
      </patternFill>
    </fill>
    <fill>
      <patternFill patternType="solid">
        <fgColor rgb="FF54B7C8"/>
        <bgColor rgb="FF6DBBB7"/>
      </patternFill>
    </fill>
    <fill>
      <patternFill patternType="solid">
        <fgColor rgb="FFE62125"/>
        <bgColor rgb="FFE50009"/>
      </patternFill>
    </fill>
    <fill>
      <patternFill patternType="solid">
        <fgColor theme="1"/>
        <bgColor rgb="FF00267A"/>
      </patternFill>
    </fill>
    <fill>
      <patternFill patternType="solid">
        <fgColor rgb="FF0061A9"/>
        <bgColor rgb="FF2E5DA6"/>
      </patternFill>
    </fill>
    <fill>
      <patternFill patternType="solid">
        <fgColor rgb="FFFFC439"/>
        <bgColor rgb="FFFFBE56"/>
      </patternFill>
    </fill>
    <fill>
      <patternFill patternType="solid">
        <fgColor theme="0" tint="-0.25"/>
        <bgColor rgb="FFC0C0C0"/>
      </patternFill>
    </fill>
    <fill>
      <patternFill patternType="solid">
        <fgColor theme="0" tint="-0.05"/>
        <bgColor rgb="FFEEEEEE"/>
      </patternFill>
    </fill>
    <fill>
      <patternFill patternType="solid">
        <fgColor rgb="FFE7E6E6"/>
        <bgColor rgb="FFE6E0EC"/>
      </patternFill>
    </fill>
    <fill>
      <patternFill patternType="solid">
        <fgColor rgb="FFE50009"/>
        <bgColor rgb="FFFF0000"/>
      </patternFill>
    </fill>
    <fill>
      <patternFill patternType="solid">
        <fgColor rgb="FFF2EB71"/>
        <bgColor rgb="FFF1E96B"/>
      </patternFill>
    </fill>
    <fill>
      <patternFill patternType="solid">
        <fgColor rgb="FF2E5DA6"/>
        <bgColor rgb="FF3E70A6"/>
      </patternFill>
    </fill>
    <fill>
      <patternFill patternType="solid">
        <fgColor rgb="FFF27C0F"/>
        <bgColor rgb="FFEE7701"/>
      </patternFill>
    </fill>
    <fill>
      <patternFill patternType="darkGray">
        <fgColor rgb="FF017127"/>
        <bgColor rgb="FF0061A9"/>
      </patternFill>
    </fill>
    <fill>
      <patternFill patternType="solid">
        <fgColor rgb="FFB9AFD2"/>
        <bgColor rgb="FFBFBFBF"/>
      </patternFill>
    </fill>
    <fill>
      <patternFill patternType="solid">
        <fgColor rgb="FF6DBBB7"/>
        <bgColor rgb="FF54B7C8"/>
      </patternFill>
    </fill>
    <fill>
      <patternFill patternType="solid">
        <fgColor rgb="FF532C92"/>
        <bgColor rgb="FF404040"/>
      </patternFill>
    </fill>
    <fill>
      <patternFill patternType="solid">
        <fgColor rgb="FFF6AB9E"/>
        <bgColor rgb="FFFFC7CE"/>
      </patternFill>
    </fill>
    <fill>
      <patternFill patternType="solid">
        <fgColor rgb="FFEA3270"/>
        <bgColor rgb="FFE62125"/>
      </patternFill>
    </fill>
    <fill>
      <patternFill patternType="solid">
        <fgColor rgb="FF860020"/>
        <bgColor rgb="FF9C0006"/>
      </patternFill>
    </fill>
    <fill>
      <patternFill patternType="solid">
        <fgColor rgb="FFEE7701"/>
        <bgColor rgb="FFF27C0F"/>
      </patternFill>
    </fill>
    <fill>
      <patternFill patternType="darkGray">
        <fgColor rgb="FF6DBBB7"/>
        <bgColor rgb="FF54B7C8"/>
      </patternFill>
    </fill>
    <fill>
      <patternFill patternType="solid">
        <fgColor theme="8" tint="0.5999"/>
        <bgColor rgb="FFC6EFCE"/>
      </patternFill>
    </fill>
    <fill>
      <patternFill patternType="solid">
        <fgColor rgb="FF92D050"/>
        <bgColor rgb="FF73BA6A"/>
      </patternFill>
    </fill>
    <fill>
      <patternFill patternType="solid">
        <fgColor theme="2" tint="-0.25"/>
        <bgColor rgb="FFC3BC96"/>
      </patternFill>
    </fill>
    <fill>
      <patternFill patternType="solid">
        <fgColor theme="6" tint="0.3999"/>
        <bgColor rgb="FFC4D79B"/>
      </patternFill>
    </fill>
    <fill>
      <patternFill patternType="solid">
        <fgColor rgb="FFC97D33"/>
        <bgColor rgb="FFEE7701"/>
      </patternFill>
    </fill>
    <fill>
      <patternFill patternType="solid">
        <fgColor rgb="FFC3BC96"/>
        <bgColor rgb="FFC4BD97"/>
      </patternFill>
    </fill>
    <fill>
      <patternFill patternType="solid">
        <fgColor rgb="FFFFBE56"/>
        <bgColor rgb="FFFFC439"/>
      </patternFill>
    </fill>
    <fill>
      <patternFill patternType="solid">
        <fgColor rgb="FF73BA6A"/>
        <bgColor rgb="FF92D050"/>
      </patternFill>
    </fill>
    <fill>
      <patternFill patternType="solid">
        <fgColor theme="9" tint="0.7999000000000001"/>
        <bgColor rgb="FFEEECE1"/>
      </patternFill>
    </fill>
    <fill>
      <patternFill patternType="solid">
        <fgColor theme="4" tint="0.7999000000000001"/>
        <bgColor rgb="FFE7E6E6"/>
      </patternFill>
    </fill>
    <fill>
      <patternFill patternType="solid">
        <fgColor theme="6" tint="0.7999000000000001"/>
        <bgColor rgb="FFEEECE1"/>
      </patternFill>
    </fill>
    <fill>
      <patternFill patternType="solid">
        <fgColor theme="7" tint="0.7999000000000001"/>
        <bgColor rgb="FFE7E6E6"/>
      </patternFill>
    </fill>
    <fill>
      <patternFill patternType="solid">
        <fgColor theme="5" tint="0.7999000000000001"/>
        <bgColor rgb="FFE6E0EC"/>
      </patternFill>
    </fill>
    <fill>
      <patternFill patternType="solid">
        <fgColor rgb="FFFFC7CE"/>
        <bgColor rgb="FFF2DCDB"/>
      </patternFill>
    </fill>
    <fill>
      <patternFill patternType="solid">
        <fgColor rgb="FFC97D33"/>
        <bgColor rgb="FFF27C0F"/>
      </patternFill>
    </fill>
    <fill>
      <patternFill patternType="solid">
        <fgColor rgb="FFC0C0C0"/>
        <bgColor rgb="FFBFBFBF"/>
      </patternFill>
    </fill>
    <fill>
      <patternFill patternType="solid">
        <fgColor rgb="FFEFB810"/>
        <bgColor rgb="FFFFC439"/>
      </patternFill>
    </fill>
    <fill>
      <patternFill patternType="solid">
        <fgColor rgb="FFF1E96B"/>
        <bgColor rgb="FFF2EB71"/>
      </patternFill>
    </fill>
  </fills>
  <borders count="136">
    <border>
      <left/>
      <right/>
      <top/>
      <bottom/>
      <diagonal/>
    </border>
    <border>
      <left style="thin">
        <color rgb="FF3E70A6"/>
      </left>
      <right/>
      <top style="thin">
        <color rgb="FF3E70A6"/>
      </top>
      <bottom/>
      <diagonal/>
    </border>
    <border>
      <left/>
      <right style="medium">
        <color rgb="FF224B78"/>
      </right>
      <top style="medium">
        <color theme="0"/>
      </top>
      <bottom style="medium">
        <color rgb="FF224B78"/>
      </bottom>
      <diagonal/>
    </border>
    <border>
      <left/>
      <right/>
      <top/>
      <bottom style="hair">
        <color rgb="FF1A3F66"/>
      </bottom>
      <diagonal/>
    </border>
    <border>
      <left style="medium">
        <color theme="0"/>
      </left>
      <right style="medium">
        <color theme="0" tint="-0.5"/>
      </right>
      <top style="medium">
        <color theme="0"/>
      </top>
      <bottom style="medium">
        <color theme="0" tint="-0.5"/>
      </bottom>
      <diagonal/>
    </border>
    <border>
      <left style="medium">
        <color theme="0"/>
      </left>
      <right style="medium">
        <color theme="0"/>
      </right>
      <top style="medium">
        <color theme="0"/>
      </top>
      <bottom style="medium">
        <color theme="0"/>
      </bottom>
      <diagonal/>
    </border>
    <border>
      <left style="thin">
        <color theme="0"/>
      </left>
      <right/>
      <top style="thin">
        <color theme="0"/>
      </top>
      <bottom style="thin">
        <color theme="0"/>
      </bottom>
      <diagonal/>
    </border>
    <border>
      <left style="medium">
        <color theme="0"/>
      </left>
      <right style="medium">
        <color rgb="FF224B78"/>
      </right>
      <top style="medium">
        <color theme="0"/>
      </top>
      <bottom style="medium">
        <color rgb="FF224B78"/>
      </bottom>
      <diagonal/>
    </border>
    <border>
      <left style="thin">
        <color theme="0"/>
      </left>
      <right style="thin">
        <color theme="0" tint="-0.5"/>
      </right>
      <top/>
      <bottom style="thin">
        <color theme="0" tint="-0.5"/>
      </bottom>
      <diagonal/>
    </border>
    <border>
      <left style="medium">
        <color theme="0" tint="-0.25"/>
      </left>
      <right/>
      <top style="medium">
        <color theme="0" tint="-0.25"/>
      </top>
      <bottom/>
      <diagonal/>
    </border>
    <border>
      <left/>
      <right/>
      <top style="medium">
        <color theme="0" tint="-0.25"/>
      </top>
      <bottom/>
      <diagonal/>
    </border>
    <border>
      <left/>
      <right style="medium">
        <color theme="0" tint="-0.25"/>
      </right>
      <top style="medium">
        <color theme="0" tint="-0.25"/>
      </top>
      <bottom/>
      <diagonal/>
    </border>
    <border>
      <left style="medium">
        <color theme="0" tint="-0.25"/>
      </left>
      <right/>
      <top/>
      <bottom style="medium">
        <color theme="0" tint="-0.25"/>
      </bottom>
      <diagonal/>
    </border>
    <border>
      <left/>
      <right style="thin">
        <color theme="0" tint="-0.25"/>
      </right>
      <top/>
      <bottom/>
      <diagonal/>
    </border>
    <border>
      <left/>
      <right style="thin">
        <color theme="0" tint="-0.25"/>
      </right>
      <top/>
      <bottom style="thin">
        <color theme="0" tint="-0.25"/>
      </bottom>
      <diagonal/>
    </border>
    <border>
      <left style="thin">
        <color theme="0" tint="-0.25"/>
      </left>
      <right style="thin">
        <color theme="0" tint="-0.25"/>
      </right>
      <top/>
      <bottom style="thin">
        <color theme="0" tint="-0.25"/>
      </bottom>
      <diagonal/>
    </border>
    <border>
      <left/>
      <right style="medium">
        <color theme="0" tint="-0.25"/>
      </right>
      <top/>
      <bottom/>
      <diagonal/>
    </border>
    <border>
      <left style="medium">
        <color theme="0" tint="-0.25"/>
      </left>
      <right style="medium">
        <color theme="0" tint="-0.25"/>
      </right>
      <top style="medium">
        <color theme="0" tint="-0.25"/>
      </top>
      <bottom/>
      <diagonal/>
    </border>
    <border>
      <left style="medium">
        <color theme="0" tint="-0.25"/>
      </left>
      <right/>
      <top/>
      <bottom style="thin">
        <color rgb="FFCACACA"/>
      </bottom>
      <diagonal/>
    </border>
    <border>
      <left/>
      <right/>
      <top/>
      <bottom style="thin">
        <color rgb="FFCACACA"/>
      </bottom>
      <diagonal/>
    </border>
    <border>
      <left/>
      <right style="medium">
        <color theme="0" tint="-0.25"/>
      </right>
      <top/>
      <bottom style="thin">
        <color rgb="FFCACACA"/>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theme="0" tint="-0.25"/>
      </left>
      <right/>
      <top style="thin">
        <color rgb="FFCACACA"/>
      </top>
      <bottom/>
      <diagonal/>
    </border>
    <border>
      <left/>
      <right/>
      <top style="thin">
        <color rgb="FFCACACA"/>
      </top>
      <bottom/>
      <diagonal/>
    </border>
    <border>
      <left/>
      <right style="medium">
        <color theme="0" tint="-0.25"/>
      </right>
      <top style="thin">
        <color rgb="FFCACACA"/>
      </top>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theme="0" tint="-0.25"/>
      </left>
      <right/>
      <top/>
      <bottom/>
      <diagonal/>
    </border>
    <border>
      <left/>
      <right/>
      <top/>
      <bottom style="medium">
        <color theme="0" tint="-0.25"/>
      </bottom>
      <diagonal/>
    </border>
    <border>
      <left/>
      <right style="thin">
        <color theme="0" tint="-0.25"/>
      </right>
      <top/>
      <bottom style="medium">
        <color theme="0" tint="-0.25"/>
      </bottom>
      <diagonal/>
    </border>
    <border>
      <left/>
      <right style="thin">
        <color theme="0" tint="-0.25"/>
      </right>
      <top style="thin">
        <color theme="0" tint="-0.25"/>
      </top>
      <bottom style="medium">
        <color theme="0" tint="-0.25"/>
      </bottom>
      <diagonal/>
    </border>
    <border>
      <left style="thin">
        <color theme="0" tint="-0.25"/>
      </left>
      <right style="thin">
        <color theme="0" tint="-0.25"/>
      </right>
      <top style="thin">
        <color theme="0" tint="-0.25"/>
      </top>
      <bottom style="medium">
        <color theme="0" tint="-0.25"/>
      </bottom>
      <diagonal/>
    </border>
    <border>
      <left/>
      <right style="medium">
        <color theme="0" tint="-0.25"/>
      </right>
      <top/>
      <bottom style="medium">
        <color theme="0" tint="-0.25"/>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diagonal/>
    </border>
    <border>
      <left/>
      <right style="medium">
        <color rgb="FFA9A9A9"/>
      </right>
      <top/>
      <bottom/>
      <diagonal/>
    </border>
    <border>
      <left style="medium">
        <color rgb="FFA9A9A9"/>
      </left>
      <right/>
      <top/>
      <bottom style="medium">
        <color rgb="FFA9A9A9"/>
      </bottom>
      <diagonal/>
    </border>
    <border>
      <left/>
      <right/>
      <top/>
      <bottom style="medium">
        <color rgb="FFA9A9A9"/>
      </bottom>
      <diagonal/>
    </border>
    <border>
      <left/>
      <right style="medium">
        <color rgb="FFA9A9A9"/>
      </right>
      <top/>
      <bottom style="medium">
        <color rgb="FFA9A9A9"/>
      </bottom>
      <diagonal/>
    </border>
    <border>
      <left style="thin">
        <color theme="0"/>
      </left>
      <right/>
      <top/>
      <bottom/>
      <diagonal/>
    </border>
    <border>
      <left style="thin">
        <color theme="0" tint="-0.25"/>
      </left>
      <right style="thin">
        <color theme="0" tint="-0.25"/>
      </right>
      <top style="thin">
        <color theme="0" tint="-0.25"/>
      </top>
      <bottom style="thin">
        <color theme="0" tint="-0.25"/>
      </bottom>
      <diagonal/>
    </border>
    <border>
      <left style="medium">
        <color theme="0" tint="-0.25"/>
      </left>
      <right style="medium">
        <color theme="0" tint="-0.25"/>
      </right>
      <top/>
      <bottom style="medium">
        <color theme="0" tint="-0.25"/>
      </bottom>
      <diagonal/>
    </border>
    <border>
      <left style="thin">
        <color theme="0"/>
      </left>
      <right style="thin">
        <color theme="0"/>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medium">
        <color rgb="FFBFBFBF"/>
      </bottom>
      <diagonal/>
    </border>
    <border>
      <left/>
      <right style="thin">
        <color theme="0" tint="-0.15"/>
      </right>
      <top/>
      <bottom/>
      <diagonal/>
    </border>
    <border>
      <left/>
      <right style="thin">
        <color theme="0" tint="-0.15"/>
      </right>
      <top/>
      <bottom style="medium">
        <color theme="0" tint="-0.25"/>
      </bottom>
      <diagonal/>
    </border>
    <border>
      <left style="thin">
        <color theme="0"/>
      </left>
      <right style="thin">
        <color theme="0"/>
      </right>
      <top/>
      <bottom style="thin">
        <color theme="0"/>
      </bottom>
      <diagonal/>
    </border>
    <border>
      <left style="thin">
        <color theme="0" tint="-0.15"/>
      </left>
      <right/>
      <top/>
      <bottom style="medium">
        <color rgb="FFBFBFBF"/>
      </bottom>
      <diagonal/>
    </border>
    <border>
      <left style="thin">
        <color theme="0"/>
      </left>
      <right style="thin">
        <color theme="0"/>
      </right>
      <top/>
      <bottom style="medium">
        <color rgb="FFBFBFBF"/>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hair">
        <color rgb="FFBFBFBF"/>
      </left>
      <right/>
      <top style="thin">
        <color theme="0"/>
      </top>
      <bottom style="thin">
        <color theme="0"/>
      </bottom>
      <diagonal/>
    </border>
    <border>
      <left/>
      <right/>
      <top style="thin">
        <color theme="0"/>
      </top>
      <bottom style="thin">
        <color theme="0"/>
      </bottom>
      <diagonal/>
    </border>
    <border>
      <left style="medium"/>
      <right/>
      <top style="medium"/>
      <bottom/>
      <diagonal/>
    </border>
    <border>
      <left/>
      <right/>
      <top style="medium"/>
      <bottom/>
      <diagonal/>
    </border>
    <border>
      <left style="medium"/>
      <right/>
      <top/>
      <bottom/>
      <diagonal/>
    </border>
    <border>
      <left/>
      <right/>
      <top style="thin">
        <color theme="0"/>
      </top>
      <bottom/>
      <diagonal/>
    </border>
    <border>
      <left/>
      <right/>
      <top/>
      <bottom style="thin">
        <color theme="0"/>
      </bottom>
      <diagonal/>
    </border>
    <border>
      <left/>
      <right style="thin">
        <color theme="0"/>
      </right>
      <top style="thin">
        <color theme="0"/>
      </top>
      <bottom/>
      <diagonal/>
    </border>
    <border>
      <left/>
      <right style="thin">
        <color theme="0" tint="-0.25"/>
      </right>
      <top style="thin">
        <color theme="0" tint="-0.25"/>
      </top>
      <bottom style="thin">
        <color theme="0" tint="-0.25"/>
      </bottom>
      <diagonal/>
    </border>
    <border>
      <left/>
      <right/>
      <top style="thin">
        <color theme="0" tint="-0.25"/>
      </top>
      <bottom style="thin">
        <color theme="0" tint="-0.25"/>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top/>
      <bottom style="thin">
        <color rgb="FFC3BC96"/>
      </bottom>
      <diagonal/>
    </border>
    <border>
      <left/>
      <right/>
      <top style="thin">
        <color theme="2" tint="-0.25"/>
      </top>
      <bottom/>
      <diagonal/>
    </border>
    <border>
      <left/>
      <right/>
      <top/>
      <bottom style="thin">
        <color theme="2" tint="-0.25"/>
      </bottom>
      <diagonal/>
    </border>
    <border>
      <left/>
      <right style="thin">
        <color theme="2" tint="-0.25"/>
      </right>
      <top/>
      <bottom style="thin">
        <color theme="2" tint="-0.25"/>
      </bottom>
      <diagonal/>
    </border>
    <border diagonalDown="1">
      <left/>
      <right/>
      <top/>
      <bottom/>
      <diagonal style="thin">
        <color rgb="FFC4BD97"/>
      </diagonal>
    </border>
    <border>
      <left style="thin">
        <color theme="0" tint="-0.25"/>
      </left>
      <right style="thin">
        <color theme="0" tint="-0.25"/>
      </right>
      <top style="medium">
        <color theme="0" tint="-0.25"/>
      </top>
      <bottom style="thin">
        <color theme="0" tint="-0.25"/>
      </bottom>
      <diagonal/>
    </border>
    <border>
      <left style="thin">
        <color theme="0" tint="-0.25"/>
      </left>
      <right/>
      <top style="medium">
        <color theme="0" tint="-0.25"/>
      </top>
      <bottom style="thin">
        <color theme="0" tint="-0.25"/>
      </bottom>
      <diagonal/>
    </border>
    <border>
      <left/>
      <right/>
      <top style="medium">
        <color theme="0" tint="-0.25"/>
      </top>
      <bottom style="thin">
        <color theme="0" tint="-0.25"/>
      </bottom>
      <diagonal/>
    </border>
    <border>
      <left/>
      <right style="medium">
        <color theme="0" tint="-0.25"/>
      </right>
      <top style="medium">
        <color theme="0" tint="-0.25"/>
      </top>
      <bottom style="thin">
        <color theme="0" tint="-0.25"/>
      </bottom>
      <diagonal/>
    </border>
    <border>
      <left style="thin">
        <color theme="0" tint="-0.35"/>
      </left>
      <right style="thin">
        <color theme="0" tint="-0.35"/>
      </right>
      <top style="thin">
        <color theme="0" tint="-0.35"/>
      </top>
      <bottom style="thin">
        <color theme="0" tint="-0.35"/>
      </bottom>
      <diagonal/>
    </border>
    <border>
      <left style="thin">
        <color theme="0" tint="-0.35"/>
      </left>
      <right/>
      <top/>
      <bottom style="mediumDashed">
        <color theme="0" tint="-0.35"/>
      </bottom>
      <diagonal/>
    </border>
    <border>
      <left style="thin">
        <color theme="0" tint="-0.15"/>
      </left>
      <right/>
      <top style="thin">
        <color theme="0" tint="-0.15"/>
      </top>
      <bottom style="thin">
        <color rgb="FFF2F2F2"/>
      </bottom>
      <diagonal/>
    </border>
    <border>
      <left/>
      <right/>
      <top style="thin">
        <color theme="0" tint="-0.15"/>
      </top>
      <bottom style="thin">
        <color rgb="FFF2F2F2"/>
      </bottom>
      <diagonal/>
    </border>
    <border>
      <left/>
      <right style="thin">
        <color theme="0" tint="-0.15"/>
      </right>
      <top style="thin">
        <color theme="0" tint="-0.15"/>
      </top>
      <bottom style="thin">
        <color rgb="FFF2F2F2"/>
      </bottom>
      <diagonal/>
    </border>
    <border>
      <left style="thin">
        <color theme="0" tint="-0.25"/>
      </left>
      <right/>
      <top style="thin">
        <color theme="0" tint="-0.25"/>
      </top>
      <bottom/>
      <diagonal/>
    </border>
    <border>
      <left/>
      <right/>
      <top style="thin">
        <color theme="0" tint="-0.25"/>
      </top>
      <bottom/>
      <diagonal/>
    </border>
    <border>
      <left/>
      <right style="medium">
        <color theme="0" tint="-0.25"/>
      </right>
      <top style="thin">
        <color theme="0" tint="-0.25"/>
      </top>
      <bottom/>
      <diagonal/>
    </border>
    <border>
      <left style="thin">
        <color theme="0" tint="-0.35"/>
      </left>
      <right style="thin">
        <color theme="0" tint="-0.35"/>
      </right>
      <top/>
      <bottom style="thin">
        <color theme="0" tint="-0.35"/>
      </bottom>
      <diagonal/>
    </border>
    <border>
      <left/>
      <right style="mediumDashed">
        <color theme="0" tint="-0.35"/>
      </right>
      <top style="mediumDashed">
        <color theme="0" tint="-0.35"/>
      </top>
      <bottom/>
      <diagonal/>
    </border>
    <border>
      <left style="mediumDashed">
        <color theme="0" tint="-0.35"/>
      </left>
      <right style="thin">
        <color theme="0" tint="-0.35"/>
      </right>
      <top/>
      <bottom style="mediumDashed">
        <color theme="0" tint="-0.35"/>
      </bottom>
      <diagonal/>
    </border>
    <border>
      <left style="thin">
        <color theme="0" tint="-0.15"/>
      </left>
      <right/>
      <top/>
      <bottom style="thin">
        <color rgb="FFF2F2F2"/>
      </bottom>
      <diagonal/>
    </border>
    <border>
      <left/>
      <right/>
      <top/>
      <bottom style="thin">
        <color theme="0" tint="-0.05"/>
      </bottom>
      <diagonal/>
    </border>
    <border>
      <left/>
      <right style="thin">
        <color theme="0" tint="-0.15"/>
      </right>
      <top/>
      <bottom style="thin">
        <color theme="0" tint="-0.05"/>
      </bottom>
      <diagonal/>
    </border>
    <border>
      <left style="thin">
        <color theme="0" tint="-0.25"/>
      </left>
      <right/>
      <top/>
      <bottom/>
      <diagonal/>
    </border>
    <border>
      <left/>
      <right/>
      <top style="thin">
        <color theme="0" tint="-0.35"/>
      </top>
      <bottom style="thin">
        <color theme="0" tint="-0.35"/>
      </bottom>
      <diagonal/>
    </border>
    <border>
      <left/>
      <right style="mediumDashed">
        <color theme="0" tint="-0.35"/>
      </right>
      <top/>
      <bottom/>
      <diagonal/>
    </border>
    <border>
      <left style="thin">
        <color theme="0" tint="-0.35"/>
      </left>
      <right style="mediumDashed">
        <color theme="0" tint="-0.35"/>
      </right>
      <top/>
      <bottom/>
      <diagonal/>
    </border>
    <border>
      <left/>
      <right style="thin">
        <color theme="0" tint="-0.35"/>
      </right>
      <top style="thin">
        <color theme="0" tint="-0.35"/>
      </top>
      <bottom style="thin">
        <color theme="0" tint="-0.35"/>
      </bottom>
      <diagonal/>
    </border>
    <border>
      <left style="thin">
        <color theme="0" tint="-0.35"/>
      </left>
      <right style="mediumDashed">
        <color theme="0" tint="-0.35"/>
      </right>
      <top/>
      <bottom style="mediumDashed">
        <color theme="0" tint="-0.35"/>
      </bottom>
      <diagonal/>
    </border>
    <border>
      <left/>
      <right/>
      <top/>
      <bottom style="thin">
        <color theme="0" tint="-0.25"/>
      </bottom>
      <diagonal/>
    </border>
    <border>
      <left/>
      <right style="medium">
        <color theme="0" tint="-0.25"/>
      </right>
      <top/>
      <bottom style="thin">
        <color theme="0" tint="-0.25"/>
      </bottom>
      <diagonal/>
    </border>
    <border>
      <left/>
      <right style="thin">
        <color theme="0" tint="-0.35"/>
      </right>
      <top/>
      <bottom style="thin">
        <color theme="0" tint="-0.35"/>
      </bottom>
      <diagonal/>
    </border>
    <border>
      <left/>
      <right style="thin">
        <color theme="0" tint="-0.35"/>
      </right>
      <top/>
      <bottom style="mediumDashed">
        <color theme="0" tint="-0.35"/>
      </bottom>
      <diagonal/>
    </border>
    <border>
      <left style="thin">
        <color theme="0" tint="-0.35"/>
      </left>
      <right style="mediumDashed">
        <color theme="0" tint="-0.35"/>
      </right>
      <top style="mediumDashed">
        <color theme="0" tint="-0.35"/>
      </top>
      <bottom/>
      <diagonal/>
    </border>
    <border>
      <left style="mediumDashed">
        <color rgb="FFA6A6A6"/>
      </left>
      <right/>
      <top style="mediumDashed">
        <color rgb="FFA6A6A6"/>
      </top>
      <bottom/>
      <diagonal/>
    </border>
    <border>
      <left/>
      <right/>
      <top style="mediumDashed">
        <color rgb="FFA6A6A6"/>
      </top>
      <bottom/>
      <diagonal/>
    </border>
    <border>
      <left style="mediumDashed">
        <color rgb="FFA6A6A6"/>
      </left>
      <right/>
      <top/>
      <bottom/>
      <diagonal/>
    </border>
    <border>
      <left style="mediumDashed">
        <color theme="0" tint="-0.35"/>
      </left>
      <right/>
      <top/>
      <bottom style="mediumDashed">
        <color theme="0" tint="-0.35"/>
      </bottom>
      <diagonal/>
    </border>
    <border>
      <left/>
      <right/>
      <top/>
      <bottom style="mediumDashed">
        <color theme="0" tint="-0.35"/>
      </bottom>
      <diagonal/>
    </border>
    <border>
      <left/>
      <right style="mediumDashed">
        <color rgb="FFA6A6A6"/>
      </right>
      <top/>
      <bottom style="mediumDashed">
        <color rgb="FFA6A6A6"/>
      </bottom>
      <diagonal/>
    </border>
    <border>
      <left style="thin">
        <color theme="0" tint="-0.15"/>
      </left>
      <right/>
      <top/>
      <bottom style="thin">
        <color theme="0" tint="-0.15"/>
      </bottom>
      <diagonal/>
    </border>
    <border>
      <left/>
      <right/>
      <top/>
      <bottom style="thin">
        <color theme="0" tint="-0.15"/>
      </bottom>
      <diagonal/>
    </border>
    <border>
      <left/>
      <right style="thin">
        <color theme="0" tint="-0.15"/>
      </right>
      <top/>
      <bottom style="thin">
        <color theme="0" tint="-0.15"/>
      </bottom>
      <diagonal/>
    </border>
    <border>
      <left style="thin">
        <color rgb="FF1A3F66"/>
      </left>
      <right style="thin">
        <color rgb="FF1A3F66"/>
      </right>
      <top style="thin">
        <color rgb="FF1A3F66"/>
      </top>
      <bottom style="thin">
        <color rgb="FF1A3F66"/>
      </bottom>
      <diagonal/>
    </border>
    <border>
      <left style="thin">
        <color rgb="FF1A3F66"/>
      </left>
      <right/>
      <top style="thin">
        <color rgb="FF1A3F66"/>
      </top>
      <bottom/>
      <diagonal/>
    </border>
    <border>
      <left/>
      <right/>
      <top style="thin">
        <color rgb="FF1A3F66"/>
      </top>
      <bottom/>
      <diagonal/>
    </border>
    <border>
      <left/>
      <right style="thin">
        <color rgb="FF1A3F66"/>
      </right>
      <top style="thin">
        <color rgb="FF1A3F66"/>
      </top>
      <bottom/>
      <diagonal/>
    </border>
    <border>
      <left style="thin">
        <color rgb="FF1A3F66"/>
      </left>
      <right/>
      <top/>
      <bottom/>
      <diagonal/>
    </border>
    <border>
      <left/>
      <right style="thin">
        <color rgb="FF1A3F66"/>
      </right>
      <top/>
      <bottom/>
      <diagonal/>
    </border>
    <border>
      <left style="thin">
        <color rgb="FF1A3F66"/>
      </left>
      <right/>
      <top/>
      <bottom style="thin">
        <color rgb="FF1A3F66"/>
      </bottom>
      <diagonal/>
    </border>
    <border>
      <left/>
      <right/>
      <top/>
      <bottom style="thin">
        <color rgb="FF1A3F66"/>
      </bottom>
      <diagonal/>
    </border>
    <border>
      <left/>
      <right style="thin">
        <color rgb="FF1A3F66"/>
      </right>
      <top/>
      <bottom style="thin">
        <color rgb="FF1A3F66"/>
      </bottom>
      <diagonal/>
    </border>
    <border>
      <left style="thin">
        <color theme="0" tint="-0.25"/>
      </left>
      <right style="thin">
        <color theme="0" tint="-0.25"/>
      </right>
      <top/>
      <bottom/>
      <diagonal/>
    </border>
    <border>
      <left/>
      <right/>
      <top style="medium">
        <color theme="0"/>
      </top>
      <bottom/>
      <diagonal/>
    </border>
    <border>
      <left/>
      <right style="medium">
        <color theme="0" tint="-0.5"/>
      </right>
      <top style="medium">
        <color theme="0"/>
      </top>
      <bottom/>
      <diagonal/>
    </border>
    <border>
      <left/>
      <right/>
      <top style="medium">
        <color theme="0"/>
      </top>
      <bottom style="medium">
        <color theme="0" tint="-0.5"/>
      </bottom>
      <diagonal/>
    </border>
    <border>
      <left/>
      <right style="medium">
        <color theme="0" tint="-0.5"/>
      </right>
      <top style="medium">
        <color theme="0"/>
      </top>
      <bottom style="medium">
        <color theme="0" tint="-0.5"/>
      </bottom>
      <diagonal/>
    </border>
    <border>
      <left style="medium">
        <color theme="0" tint="-0.25"/>
      </left>
      <right style="medium">
        <color theme="0" tint="-0.25"/>
      </right>
      <top/>
      <bottom/>
      <diagonal/>
    </border>
    <border>
      <left style="medium">
        <color theme="0"/>
      </left>
      <right/>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medium">
        <color rgb="FF224B78"/>
      </right>
      <top style="medium">
        <color theme="0"/>
      </top>
      <bottom/>
      <diagonal/>
    </border>
  </borders>
  <cellStyleXfs count="12">
    <xf numFmtId="0" fontId="0" fillId="0" borderId="0" applyAlignment="1">
      <alignment horizontal="general" vertical="bottom"/>
    </xf>
    <xf numFmtId="43" fontId="3" fillId="0" borderId="0"/>
    <xf numFmtId="41" fontId="3" fillId="0" borderId="0"/>
    <xf numFmtId="44" fontId="3" fillId="0" borderId="0"/>
    <xf numFmtId="42" fontId="3" fillId="0" borderId="0"/>
    <xf numFmtId="9" fontId="3" fillId="0" borderId="0"/>
    <xf numFmtId="0" fontId="4" fillId="0" borderId="0" applyAlignment="1">
      <alignment horizontal="general" vertical="bottom"/>
    </xf>
    <xf numFmtId="0" fontId="4" fillId="0" borderId="0" applyAlignment="1">
      <alignment horizontal="general" vertical="bottom"/>
    </xf>
    <xf numFmtId="0" fontId="0" fillId="0" borderId="0" applyAlignment="1">
      <alignment horizontal="general" vertical="bottom"/>
    </xf>
    <xf numFmtId="0" fontId="5" fillId="0" borderId="0" applyAlignment="1">
      <alignment horizontal="general" vertical="bottom"/>
    </xf>
    <xf numFmtId="0" fontId="0" fillId="0" borderId="0" applyAlignment="1">
      <alignment horizontal="general" vertical="bottom"/>
    </xf>
    <xf numFmtId="0" fontId="5" fillId="0" borderId="0" applyAlignment="1">
      <alignment horizontal="general" vertical="bottom"/>
    </xf>
  </cellStyleXfs>
  <cellXfs count="1321">
    <xf numFmtId="0" fontId="0" fillId="0" borderId="0" applyAlignment="1" pivotButton="0" quotePrefix="0" xfId="0">
      <alignment horizontal="general" vertical="bottom"/>
    </xf>
    <xf numFmtId="0" fontId="6" fillId="0" borderId="0" applyAlignment="1" applyProtection="1" pivotButton="0" quotePrefix="0" xfId="0">
      <alignment horizontal="general" vertical="bottom"/>
      <protection locked="1" hidden="1"/>
    </xf>
    <xf numFmtId="0" fontId="6" fillId="0" borderId="0" applyAlignment="1" applyProtection="1" pivotButton="0" quotePrefix="0" xfId="0">
      <alignment horizontal="center" vertical="center"/>
      <protection locked="1" hidden="1"/>
    </xf>
    <xf numFmtId="0" fontId="6" fillId="2" borderId="0" applyAlignment="1" applyProtection="1" pivotButton="0" quotePrefix="0" xfId="0">
      <alignment horizontal="general" vertical="bottom"/>
      <protection locked="1" hidden="1"/>
    </xf>
    <xf numFmtId="0" fontId="7" fillId="2" borderId="0" applyAlignment="1" applyProtection="1" pivotButton="0" quotePrefix="0" xfId="0">
      <alignment horizontal="general" vertical="bottom"/>
      <protection locked="1" hidden="1"/>
    </xf>
    <xf numFmtId="0" fontId="6" fillId="2" borderId="0" applyAlignment="1" applyProtection="1" pivotButton="0" quotePrefix="0" xfId="0">
      <alignment horizontal="center" vertical="center"/>
      <protection locked="1" hidden="1"/>
    </xf>
    <xf numFmtId="0" fontId="8" fillId="2" borderId="0" applyAlignment="1" applyProtection="1" pivotButton="0" quotePrefix="0" xfId="0">
      <alignment horizontal="center" vertical="center"/>
      <protection locked="1" hidden="1"/>
    </xf>
    <xf numFmtId="0" fontId="9" fillId="2" borderId="0" applyAlignment="1" applyProtection="1" pivotButton="0" quotePrefix="0" xfId="20">
      <alignment horizontal="general" vertical="bottom"/>
      <protection locked="1" hidden="1"/>
    </xf>
    <xf numFmtId="0" fontId="10" fillId="2" borderId="0" applyAlignment="1" applyProtection="1" pivotButton="0" quotePrefix="0" xfId="0">
      <alignment horizontal="general" vertical="bottom"/>
      <protection locked="1" hidden="1"/>
    </xf>
    <xf numFmtId="0" fontId="6" fillId="2" borderId="0" applyAlignment="1" applyProtection="1" pivotButton="0" quotePrefix="0" xfId="0">
      <alignment horizontal="center" vertical="bottom"/>
      <protection locked="1" hidden="1"/>
    </xf>
    <xf numFmtId="0" fontId="11" fillId="2" borderId="0" applyAlignment="1" applyProtection="1" pivotButton="0" quotePrefix="0" xfId="0">
      <alignment horizontal="center" vertical="bottom"/>
      <protection locked="1" hidden="1"/>
    </xf>
    <xf numFmtId="0" fontId="6" fillId="2" borderId="0" applyAlignment="1" applyProtection="1" pivotButton="0" quotePrefix="0" xfId="0">
      <alignment horizontal="center" vertical="bottom" wrapText="1"/>
      <protection locked="1" hidden="1"/>
    </xf>
    <xf numFmtId="0" fontId="12" fillId="2" borderId="0" applyAlignment="1" applyProtection="1" pivotButton="0" quotePrefix="0" xfId="0">
      <alignment horizontal="left" vertical="center"/>
      <protection locked="1" hidden="1"/>
    </xf>
    <xf numFmtId="0" fontId="13" fillId="3" borderId="1" applyAlignment="1" applyProtection="1" pivotButton="0" quotePrefix="0" xfId="0">
      <alignment horizontal="left" vertical="center"/>
      <protection locked="0" hidden="1"/>
    </xf>
    <xf numFmtId="0" fontId="14" fillId="4" borderId="2" applyAlignment="1" applyProtection="1" pivotButton="0" quotePrefix="0" xfId="0">
      <alignment horizontal="center" vertical="center"/>
      <protection locked="1" hidden="1"/>
    </xf>
    <xf numFmtId="0" fontId="12" fillId="2" borderId="0" applyAlignment="1" applyProtection="1" pivotButton="0" quotePrefix="0" xfId="0">
      <alignment horizontal="left" vertical="bottom"/>
      <protection locked="1" hidden="1"/>
    </xf>
    <xf numFmtId="0" fontId="15" fillId="2" borderId="0" applyAlignment="1" applyProtection="1" pivotButton="0" quotePrefix="0" xfId="0">
      <alignment horizontal="general" vertical="bottom"/>
      <protection locked="1" hidden="1"/>
    </xf>
    <xf numFmtId="0" fontId="16" fillId="2" borderId="0" applyAlignment="1" applyProtection="1" pivotButton="0" quotePrefix="0" xfId="20">
      <alignment horizontal="general" vertical="center" wrapText="1"/>
      <protection locked="1" hidden="1"/>
    </xf>
    <xf numFmtId="0" fontId="16" fillId="2" borderId="0" applyAlignment="1" applyProtection="1" pivotButton="0" quotePrefix="0" xfId="20">
      <alignment horizontal="general" vertical="center"/>
      <protection locked="1" hidden="1"/>
    </xf>
    <xf numFmtId="0" fontId="17" fillId="2" borderId="0" applyAlignment="1" applyProtection="1" pivotButton="0" quotePrefix="0" xfId="0">
      <alignment horizontal="general" vertical="bottom"/>
      <protection locked="1" hidden="1"/>
    </xf>
    <xf numFmtId="0" fontId="18" fillId="2" borderId="0" applyAlignment="1" applyProtection="1" pivotButton="0" quotePrefix="0" xfId="20">
      <alignment horizontal="center" vertical="center" wrapText="1"/>
      <protection locked="1" hidden="1"/>
    </xf>
    <xf numFmtId="0" fontId="6" fillId="2" borderId="3" applyAlignment="1" applyProtection="1" pivotButton="0" quotePrefix="0" xfId="0">
      <alignment horizontal="center" vertical="center"/>
      <protection locked="1" hidden="1"/>
    </xf>
    <xf numFmtId="0" fontId="19" fillId="5" borderId="4" applyAlignment="1" applyProtection="1" pivotButton="0" quotePrefix="0" xfId="20">
      <alignment horizontal="center" vertical="center"/>
      <protection locked="1" hidden="1"/>
    </xf>
    <xf numFmtId="0" fontId="20" fillId="6" borderId="4" applyAlignment="1" applyProtection="1" pivotButton="0" quotePrefix="0" xfId="0">
      <alignment horizontal="center" vertical="center"/>
      <protection locked="1" hidden="1"/>
    </xf>
    <xf numFmtId="0" fontId="21" fillId="2" borderId="0" applyAlignment="1" applyProtection="1" pivotButton="0" quotePrefix="0" xfId="0">
      <alignment horizontal="center" vertical="center"/>
      <protection locked="1" hidden="1"/>
    </xf>
    <xf numFmtId="0" fontId="22" fillId="2" borderId="0" applyAlignment="1" applyProtection="1" pivotButton="0" quotePrefix="0" xfId="0">
      <alignment horizontal="center" vertical="center"/>
      <protection locked="1" hidden="1"/>
    </xf>
    <xf numFmtId="0" fontId="23" fillId="2" borderId="0" applyAlignment="1" applyProtection="1" pivotButton="0" quotePrefix="0" xfId="0">
      <alignment horizontal="center" vertical="center"/>
      <protection locked="1" hidden="1"/>
    </xf>
    <xf numFmtId="0" fontId="18" fillId="2" borderId="0" applyAlignment="1" applyProtection="1" pivotButton="0" quotePrefix="0" xfId="20">
      <alignment horizontal="left" vertical="center"/>
      <protection locked="1" hidden="1"/>
    </xf>
    <xf numFmtId="0" fontId="24" fillId="7" borderId="5" applyAlignment="1" applyProtection="1" pivotButton="0" quotePrefix="0" xfId="20">
      <alignment horizontal="center" vertical="center"/>
      <protection locked="1" hidden="1"/>
    </xf>
    <xf numFmtId="0" fontId="24" fillId="8" borderId="5" applyAlignment="1" applyProtection="1" pivotButton="0" quotePrefix="0" xfId="20">
      <alignment horizontal="center" vertical="center"/>
      <protection locked="1" hidden="1"/>
    </xf>
    <xf numFmtId="0" fontId="24" fillId="9" borderId="5" applyAlignment="1" applyProtection="1" pivotButton="0" quotePrefix="0" xfId="20">
      <alignment horizontal="center" vertical="center"/>
      <protection locked="1" hidden="1"/>
    </xf>
    <xf numFmtId="0" fontId="24" fillId="10" borderId="5" applyAlignment="1" applyProtection="1" pivotButton="0" quotePrefix="0" xfId="20">
      <alignment horizontal="center" vertical="center"/>
      <protection locked="1" hidden="1"/>
    </xf>
    <xf numFmtId="0" fontId="24" fillId="11" borderId="5" applyAlignment="1" applyProtection="1" pivotButton="0" quotePrefix="0" xfId="20">
      <alignment horizontal="center" vertical="center"/>
      <protection locked="1" hidden="1"/>
    </xf>
    <xf numFmtId="0" fontId="25" fillId="2" borderId="6" applyAlignment="1" applyProtection="1" pivotButton="0" quotePrefix="0" xfId="20">
      <alignment horizontal="general" vertical="center"/>
      <protection locked="1" hidden="1"/>
    </xf>
    <xf numFmtId="0" fontId="26" fillId="12" borderId="7" applyAlignment="1" applyProtection="1" pivotButton="0" quotePrefix="0" xfId="0">
      <alignment horizontal="center" vertical="center"/>
      <protection locked="1" hidden="1"/>
    </xf>
    <xf numFmtId="0" fontId="27" fillId="2" borderId="0" applyAlignment="1" applyProtection="1" pivotButton="0" quotePrefix="0" xfId="20">
      <alignment horizontal="left" vertical="center" wrapText="1"/>
      <protection locked="1" hidden="1"/>
    </xf>
    <xf numFmtId="0" fontId="15" fillId="2" borderId="0" applyAlignment="1" applyProtection="1" pivotButton="0" quotePrefix="0" xfId="0">
      <alignment horizontal="center" vertical="center"/>
      <protection locked="1" hidden="1"/>
    </xf>
    <xf numFmtId="0" fontId="28" fillId="0" borderId="0" applyAlignment="1" pivotButton="0" quotePrefix="0" xfId="0">
      <alignment horizontal="general" vertical="bottom"/>
    </xf>
    <xf numFmtId="0" fontId="28" fillId="0" borderId="0" applyAlignment="1" pivotButton="0" quotePrefix="0" xfId="0">
      <alignment horizontal="center" vertical="bottom"/>
    </xf>
    <xf numFmtId="0" fontId="28" fillId="0" borderId="0" applyAlignment="1" applyProtection="1" pivotButton="0" quotePrefix="0" xfId="0">
      <alignment horizontal="center" vertical="bottom"/>
      <protection locked="1" hidden="1"/>
    </xf>
    <xf numFmtId="0" fontId="0" fillId="0" borderId="0" applyAlignment="1" pivotButton="0" quotePrefix="0" xfId="0">
      <alignment horizontal="center" vertical="bottom"/>
    </xf>
    <xf numFmtId="0" fontId="0" fillId="0" borderId="0" applyAlignment="1" applyProtection="1" pivotButton="0" quotePrefix="0" xfId="0">
      <alignment horizontal="center" vertical="bottom"/>
      <protection locked="1" hidden="1"/>
    </xf>
    <xf numFmtId="0" fontId="29" fillId="0" borderId="0" applyAlignment="1" pivotButton="0" quotePrefix="0" xfId="0">
      <alignment horizontal="center" vertical="bottom"/>
    </xf>
    <xf numFmtId="0" fontId="30" fillId="0" borderId="0" applyAlignment="1" pivotButton="0" quotePrefix="0" xfId="0">
      <alignment horizontal="general" vertical="bottom"/>
    </xf>
    <xf numFmtId="0" fontId="6" fillId="2" borderId="0" applyAlignment="1" pivotButton="0" quotePrefix="0" xfId="0">
      <alignment horizontal="general" vertical="center"/>
    </xf>
    <xf numFmtId="0" fontId="31" fillId="2" borderId="0" applyAlignment="1" applyProtection="1" pivotButton="0" quotePrefix="0" xfId="0">
      <alignment horizontal="center" vertical="center"/>
      <protection locked="1" hidden="1"/>
    </xf>
    <xf numFmtId="0" fontId="32" fillId="2" borderId="0" applyAlignment="1" applyProtection="1" pivotButton="0" quotePrefix="0" xfId="0">
      <alignment horizontal="general" vertical="center"/>
      <protection locked="1" hidden="1"/>
    </xf>
    <xf numFmtId="0" fontId="33" fillId="2" borderId="0" applyAlignment="1" applyProtection="1" pivotButton="0" quotePrefix="0" xfId="0">
      <alignment horizontal="general" vertical="center"/>
      <protection locked="1" hidden="1"/>
    </xf>
    <xf numFmtId="0" fontId="34" fillId="5" borderId="4" applyAlignment="1" applyProtection="1" pivotButton="0" quotePrefix="0" xfId="0">
      <alignment horizontal="center" vertical="center" wrapText="1"/>
      <protection locked="0" hidden="1"/>
    </xf>
    <xf numFmtId="0" fontId="33" fillId="2" borderId="0" applyAlignment="1" applyProtection="1" pivotButton="0" quotePrefix="0" xfId="0">
      <alignment horizontal="center" vertical="center"/>
      <protection locked="1" hidden="1"/>
    </xf>
    <xf numFmtId="0" fontId="35" fillId="6" borderId="8" applyAlignment="1" applyProtection="1" pivotButton="0" quotePrefix="0" xfId="0">
      <alignment horizontal="center" vertical="center"/>
      <protection locked="0" hidden="1"/>
    </xf>
    <xf numFmtId="0" fontId="0" fillId="2" borderId="0" applyAlignment="1" pivotButton="0" quotePrefix="0" xfId="0">
      <alignment horizontal="general" vertical="bottom"/>
    </xf>
    <xf numFmtId="0" fontId="6" fillId="2" borderId="0" applyAlignment="1" pivotButton="0" quotePrefix="0" xfId="0">
      <alignment horizontal="general" vertical="bottom"/>
    </xf>
    <xf numFmtId="0" fontId="32" fillId="2" borderId="0" applyAlignment="1" applyProtection="1" pivotButton="0" quotePrefix="0" xfId="0">
      <alignment horizontal="center" vertical="center"/>
      <protection locked="1" hidden="1"/>
    </xf>
    <xf numFmtId="0" fontId="32" fillId="2" borderId="0" applyAlignment="1" pivotButton="0" quotePrefix="0" xfId="0">
      <alignment horizontal="center" vertical="center"/>
    </xf>
    <xf numFmtId="0" fontId="32" fillId="2" borderId="0" applyAlignment="1" applyProtection="1" pivotButton="0" quotePrefix="0" xfId="0">
      <alignment horizontal="general" vertical="bottom"/>
      <protection locked="1" hidden="1"/>
    </xf>
    <xf numFmtId="0" fontId="33" fillId="2" borderId="0" applyAlignment="1" applyProtection="1" pivotButton="0" quotePrefix="0" xfId="0">
      <alignment horizontal="general" vertical="bottom"/>
      <protection locked="1" hidden="1"/>
    </xf>
    <xf numFmtId="0" fontId="33" fillId="2" borderId="0" applyAlignment="1" applyProtection="1" pivotButton="0" quotePrefix="0" xfId="0">
      <alignment horizontal="center" vertical="bottom"/>
      <protection locked="1" hidden="1"/>
    </xf>
    <xf numFmtId="0" fontId="32" fillId="2" borderId="0" applyAlignment="1" applyProtection="1" pivotButton="0" quotePrefix="0" xfId="0">
      <alignment horizontal="left" vertical="bottom"/>
      <protection locked="1" hidden="1"/>
    </xf>
    <xf numFmtId="0" fontId="36" fillId="2" borderId="0" applyAlignment="1" applyProtection="1" pivotButton="0" quotePrefix="0" xfId="0">
      <alignment horizontal="center" vertical="bottom"/>
      <protection locked="1" hidden="1"/>
    </xf>
    <xf numFmtId="0" fontId="32" fillId="2" borderId="0" applyAlignment="1" applyProtection="1" pivotButton="0" quotePrefix="0" xfId="0">
      <alignment horizontal="center" vertical="bottom"/>
      <protection locked="1" hidden="1"/>
    </xf>
    <xf numFmtId="0" fontId="32" fillId="13" borderId="9" applyAlignment="1" pivotButton="0" quotePrefix="0" xfId="0">
      <alignment horizontal="left" vertical="top"/>
    </xf>
    <xf numFmtId="0" fontId="37" fillId="13" borderId="10" applyAlignment="1" pivotButton="0" quotePrefix="0" xfId="0">
      <alignment horizontal="center" vertical="top"/>
    </xf>
    <xf numFmtId="0" fontId="37" fillId="13" borderId="10" applyAlignment="1" pivotButton="0" quotePrefix="0" xfId="0">
      <alignment horizontal="center" vertical="bottom"/>
    </xf>
    <xf numFmtId="0" fontId="37" fillId="13" borderId="10" applyAlignment="1" pivotButton="0" quotePrefix="0" xfId="0">
      <alignment horizontal="right" vertical="bottom"/>
    </xf>
    <xf numFmtId="0" fontId="37" fillId="13" borderId="10" applyAlignment="1" pivotButton="0" quotePrefix="0" xfId="0">
      <alignment horizontal="left" vertical="bottom"/>
    </xf>
    <xf numFmtId="0" fontId="37" fillId="13" borderId="11" applyAlignment="1" pivotButton="0" quotePrefix="0" xfId="0">
      <alignment horizontal="left" vertical="bottom"/>
    </xf>
    <xf numFmtId="0" fontId="38" fillId="2" borderId="0" applyAlignment="1" applyProtection="1" pivotButton="0" quotePrefix="0" xfId="0">
      <alignment horizontal="general" vertical="bottom"/>
      <protection locked="1" hidden="1"/>
    </xf>
    <xf numFmtId="0" fontId="39" fillId="2" borderId="0" applyAlignment="1" applyProtection="1" pivotButton="0" quotePrefix="0" xfId="0">
      <alignment horizontal="general" vertical="bottom"/>
      <protection locked="1" hidden="1"/>
    </xf>
    <xf numFmtId="0" fontId="40" fillId="2" borderId="0" applyAlignment="1" applyProtection="1" pivotButton="0" quotePrefix="0" xfId="0">
      <alignment horizontal="left" vertical="bottom"/>
      <protection locked="1" hidden="1"/>
    </xf>
    <xf numFmtId="0" fontId="39" fillId="2" borderId="0" applyAlignment="1" applyProtection="1" pivotButton="0" quotePrefix="0" xfId="0">
      <alignment horizontal="center" vertical="bottom"/>
      <protection locked="1" hidden="1"/>
    </xf>
    <xf numFmtId="0" fontId="41" fillId="2" borderId="0" applyAlignment="1" applyProtection="1" pivotButton="0" quotePrefix="0" xfId="0">
      <alignment horizontal="right" vertical="center"/>
      <protection locked="1" hidden="1"/>
    </xf>
    <xf numFmtId="0" fontId="42" fillId="3" borderId="1" applyAlignment="1" applyProtection="1" pivotButton="0" quotePrefix="0" xfId="0">
      <alignment horizontal="center" vertical="center"/>
      <protection locked="0" hidden="1"/>
    </xf>
    <xf numFmtId="164" fontId="43" fillId="13" borderId="12" applyAlignment="1" applyProtection="1" pivotButton="0" quotePrefix="0" xfId="0">
      <alignment horizontal="center" vertical="center" textRotation="2"/>
      <protection locked="1" hidden="1"/>
    </xf>
    <xf numFmtId="164" fontId="41" fillId="14" borderId="0" applyAlignment="1" applyProtection="1" pivotButton="0" quotePrefix="0" xfId="0">
      <alignment horizontal="center" vertical="center"/>
      <protection locked="1" hidden="1"/>
    </xf>
    <xf numFmtId="165" fontId="41" fillId="14" borderId="0" applyAlignment="1" applyProtection="1" pivotButton="0" quotePrefix="0" xfId="0">
      <alignment horizontal="center" vertical="center"/>
      <protection locked="1" hidden="1"/>
    </xf>
    <xf numFmtId="164" fontId="41" fillId="14" borderId="13" applyAlignment="1" applyProtection="1" pivotButton="0" quotePrefix="0" xfId="0">
      <alignment horizontal="center" vertical="center"/>
      <protection locked="1" hidden="1"/>
    </xf>
    <xf numFmtId="0" fontId="44" fillId="14" borderId="0" applyAlignment="1" applyProtection="1" pivotButton="0" quotePrefix="0" xfId="0">
      <alignment horizontal="right" vertical="bottom"/>
      <protection locked="1" hidden="1"/>
    </xf>
    <xf numFmtId="0" fontId="44" fillId="14" borderId="13" applyAlignment="1" applyProtection="1" pivotButton="0" quotePrefix="0" xfId="0">
      <alignment horizontal="right" vertical="bottom" wrapText="1"/>
      <protection locked="1" hidden="1"/>
    </xf>
    <xf numFmtId="0" fontId="44" fillId="14" borderId="14" applyAlignment="1" applyProtection="1" pivotButton="0" quotePrefix="0" xfId="0">
      <alignment horizontal="center" vertical="bottom"/>
      <protection locked="0" hidden="0"/>
    </xf>
    <xf numFmtId="0" fontId="44" fillId="14" borderId="15" applyAlignment="1" applyProtection="1" pivotButton="0" quotePrefix="0" xfId="0">
      <alignment horizontal="center" vertical="bottom"/>
      <protection locked="0" hidden="0"/>
    </xf>
    <xf numFmtId="0" fontId="44" fillId="14" borderId="0" applyAlignment="1" applyProtection="1" pivotButton="0" quotePrefix="0" xfId="0">
      <alignment horizontal="left" vertical="bottom" wrapText="1"/>
      <protection locked="1" hidden="1"/>
    </xf>
    <xf numFmtId="0" fontId="44" fillId="14" borderId="16" applyAlignment="1" applyProtection="1" pivotButton="0" quotePrefix="0" xfId="0">
      <alignment horizontal="left" vertical="bottom"/>
      <protection locked="1" hidden="1"/>
    </xf>
    <xf numFmtId="0" fontId="45" fillId="2" borderId="0" applyAlignment="1" applyProtection="1" pivotButton="0" quotePrefix="0" xfId="0">
      <alignment horizontal="center" vertical="center"/>
      <protection locked="1" hidden="1"/>
    </xf>
    <xf numFmtId="0" fontId="46" fillId="2" borderId="0" applyAlignment="1" applyProtection="1" pivotButton="0" quotePrefix="0" xfId="0">
      <alignment horizontal="left" vertical="center"/>
      <protection locked="1" hidden="1"/>
    </xf>
    <xf numFmtId="0" fontId="28" fillId="2" borderId="0" applyAlignment="1" applyProtection="1" pivotButton="0" quotePrefix="0" xfId="0">
      <alignment horizontal="general" vertical="bottom"/>
      <protection locked="1" hidden="1"/>
    </xf>
    <xf numFmtId="0" fontId="37" fillId="13" borderId="17" applyAlignment="1" applyProtection="1" pivotButton="0" quotePrefix="0" xfId="0">
      <alignment horizontal="center" vertical="bottom"/>
      <protection locked="1" hidden="1"/>
    </xf>
    <xf numFmtId="0" fontId="47" fillId="2" borderId="0" applyAlignment="1" applyProtection="1" pivotButton="0" quotePrefix="0" xfId="0">
      <alignment horizontal="general" vertical="center"/>
      <protection locked="1" hidden="1"/>
    </xf>
    <xf numFmtId="0" fontId="48" fillId="2" borderId="0" applyAlignment="1" applyProtection="1" pivotButton="0" quotePrefix="0" xfId="0">
      <alignment horizontal="general" vertical="center"/>
      <protection locked="1" hidden="1"/>
    </xf>
    <xf numFmtId="0" fontId="29" fillId="2" borderId="0" applyAlignment="1" pivotButton="0" quotePrefix="0" xfId="0">
      <alignment horizontal="center" vertical="bottom"/>
    </xf>
    <xf numFmtId="0" fontId="37" fillId="13" borderId="18" applyAlignment="1" applyProtection="1" pivotButton="0" quotePrefix="0" xfId="0">
      <alignment horizontal="center" vertical="center"/>
      <protection locked="1" hidden="1"/>
    </xf>
    <xf numFmtId="0" fontId="37" fillId="13" borderId="19" applyAlignment="1" applyProtection="1" pivotButton="0" quotePrefix="0" xfId="0">
      <alignment horizontal="center" vertical="center"/>
      <protection locked="1" hidden="1"/>
    </xf>
    <xf numFmtId="0" fontId="37" fillId="13" borderId="19" applyAlignment="1" applyProtection="1" pivotButton="0" quotePrefix="0" xfId="0">
      <alignment horizontal="left" vertical="center"/>
      <protection locked="1" hidden="1"/>
    </xf>
    <xf numFmtId="0" fontId="37" fillId="13" borderId="20" applyAlignment="1" applyProtection="1" pivotButton="0" quotePrefix="0" xfId="0">
      <alignment horizontal="center" vertical="center"/>
      <protection locked="1" hidden="1"/>
    </xf>
    <xf numFmtId="0" fontId="40" fillId="2" borderId="0" applyAlignment="1" applyProtection="1" pivotButton="0" quotePrefix="0" xfId="0">
      <alignment horizontal="general" vertical="center"/>
      <protection locked="1" hidden="1"/>
    </xf>
    <xf numFmtId="0" fontId="49" fillId="13" borderId="21" applyAlignment="1" applyProtection="1" pivotButton="0" quotePrefix="0" xfId="0">
      <alignment horizontal="left" vertical="center"/>
      <protection locked="1" hidden="1"/>
    </xf>
    <xf numFmtId="0" fontId="49" fillId="13" borderId="22" applyAlignment="1" applyProtection="1" pivotButton="0" quotePrefix="0" xfId="0">
      <alignment horizontal="center" vertical="center"/>
      <protection locked="1" hidden="1"/>
    </xf>
    <xf numFmtId="0" fontId="44" fillId="14" borderId="23" applyAlignment="1" applyProtection="1" pivotButton="0" quotePrefix="0" xfId="0">
      <alignment horizontal="center" vertical="center"/>
      <protection locked="1" hidden="1"/>
    </xf>
    <xf numFmtId="0" fontId="44" fillId="14" borderId="24" applyAlignment="1" applyProtection="1" pivotButton="0" quotePrefix="0" xfId="0">
      <alignment horizontal="center" vertical="center" wrapText="1"/>
      <protection locked="1" hidden="1"/>
    </xf>
    <xf numFmtId="0" fontId="44" fillId="14" borderId="24" applyAlignment="1" applyProtection="1" pivotButton="0" quotePrefix="0" xfId="0">
      <alignment horizontal="left" vertical="center"/>
      <protection locked="1" hidden="1"/>
    </xf>
    <xf numFmtId="0" fontId="50" fillId="14" borderId="24" applyAlignment="1" applyProtection="1" pivotButton="0" quotePrefix="0" xfId="0">
      <alignment horizontal="center" vertical="center"/>
      <protection locked="1" hidden="1"/>
    </xf>
    <xf numFmtId="0" fontId="44" fillId="14" borderId="24" applyAlignment="1" applyProtection="1" pivotButton="0" quotePrefix="0" xfId="0">
      <alignment horizontal="center" vertical="center"/>
      <protection locked="1" hidden="1"/>
    </xf>
    <xf numFmtId="0" fontId="44" fillId="14" borderId="25" applyAlignment="1" applyProtection="1" pivotButton="0" quotePrefix="0" xfId="0">
      <alignment horizontal="center" vertical="center"/>
      <protection locked="1" hidden="1"/>
    </xf>
    <xf numFmtId="0" fontId="51" fillId="2" borderId="0" applyAlignment="1" applyProtection="1" pivotButton="0" quotePrefix="0" xfId="0">
      <alignment horizontal="center" vertical="center"/>
      <protection locked="1" hidden="1"/>
    </xf>
    <xf numFmtId="0" fontId="52" fillId="2" borderId="0" applyAlignment="1" applyProtection="1" pivotButton="0" quotePrefix="0" xfId="0">
      <alignment horizontal="left" vertical="center"/>
      <protection locked="1" hidden="1"/>
    </xf>
    <xf numFmtId="0" fontId="53" fillId="2" borderId="0" applyAlignment="1" applyProtection="1" pivotButton="0" quotePrefix="0" xfId="0">
      <alignment horizontal="center" vertical="center"/>
      <protection locked="0" hidden="1"/>
    </xf>
    <xf numFmtId="0" fontId="54" fillId="2" borderId="0" applyAlignment="1" applyProtection="1" pivotButton="0" quotePrefix="0" xfId="0">
      <alignment horizontal="center" vertical="center"/>
      <protection locked="1" hidden="1"/>
    </xf>
    <xf numFmtId="0" fontId="44" fillId="0" borderId="26" applyAlignment="1" applyProtection="1" pivotButton="0" quotePrefix="0" xfId="0">
      <alignment horizontal="left" vertical="center"/>
      <protection locked="1" hidden="1"/>
    </xf>
    <xf numFmtId="0" fontId="44" fillId="0" borderId="27" applyAlignment="1" applyProtection="1" pivotButton="0" quotePrefix="0" xfId="0">
      <alignment horizontal="center" vertical="center"/>
      <protection locked="0" hidden="1"/>
    </xf>
    <xf numFmtId="0" fontId="44" fillId="14" borderId="28" applyAlignment="1" applyProtection="1" pivotButton="0" quotePrefix="0" xfId="0">
      <alignment horizontal="center" vertical="center"/>
      <protection locked="1" hidden="1"/>
    </xf>
    <xf numFmtId="0" fontId="44" fillId="14" borderId="0" applyAlignment="1" applyProtection="1" pivotButton="0" quotePrefix="0" xfId="0">
      <alignment horizontal="center" vertical="center" wrapText="1"/>
      <protection locked="1" hidden="1"/>
    </xf>
    <xf numFmtId="0" fontId="44" fillId="14" borderId="0" applyAlignment="1" applyProtection="1" pivotButton="0" quotePrefix="0" xfId="0">
      <alignment horizontal="left" vertical="center"/>
      <protection locked="1" hidden="1"/>
    </xf>
    <xf numFmtId="0" fontId="50" fillId="14" borderId="0" applyAlignment="1" applyProtection="1" pivotButton="0" quotePrefix="0" xfId="0">
      <alignment horizontal="center" vertical="center"/>
      <protection locked="1" hidden="1"/>
    </xf>
    <xf numFmtId="0" fontId="44" fillId="14" borderId="0" applyAlignment="1" applyProtection="1" pivotButton="0" quotePrefix="0" xfId="0">
      <alignment horizontal="center" vertical="center"/>
      <protection locked="1" hidden="1"/>
    </xf>
    <xf numFmtId="0" fontId="44" fillId="14" borderId="16" applyAlignment="1" applyProtection="1" pivotButton="0" quotePrefix="0" xfId="0">
      <alignment horizontal="center" vertical="center"/>
      <protection locked="1" hidden="1"/>
    </xf>
    <xf numFmtId="0" fontId="44" fillId="15" borderId="26" applyAlignment="1" applyProtection="1" pivotButton="0" quotePrefix="0" xfId="0">
      <alignment horizontal="left" vertical="center"/>
      <protection locked="1" hidden="1"/>
    </xf>
    <xf numFmtId="0" fontId="44" fillId="15" borderId="27" applyAlignment="1" applyProtection="1" pivotButton="0" quotePrefix="0" xfId="0">
      <alignment horizontal="center" vertical="center"/>
      <protection locked="0" hidden="1"/>
    </xf>
    <xf numFmtId="164" fontId="41" fillId="14" borderId="29" applyAlignment="1" applyProtection="1" pivotButton="0" quotePrefix="0" xfId="0">
      <alignment horizontal="center" vertical="center"/>
      <protection locked="1" hidden="1"/>
    </xf>
    <xf numFmtId="165" fontId="41" fillId="14" borderId="29" applyAlignment="1" applyProtection="1" pivotButton="0" quotePrefix="0" xfId="0">
      <alignment horizontal="center" vertical="center"/>
      <protection locked="1" hidden="1"/>
    </xf>
    <xf numFmtId="164" fontId="41" fillId="14" borderId="30" applyAlignment="1" applyProtection="1" pivotButton="0" quotePrefix="0" xfId="0">
      <alignment horizontal="center" vertical="center"/>
      <protection locked="1" hidden="1"/>
    </xf>
    <xf numFmtId="0" fontId="44" fillId="14" borderId="29" applyAlignment="1" applyProtection="1" pivotButton="0" quotePrefix="0" xfId="0">
      <alignment horizontal="right" vertical="bottom"/>
      <protection locked="1" hidden="1"/>
    </xf>
    <xf numFmtId="0" fontId="44" fillId="14" borderId="30" applyAlignment="1" applyProtection="1" pivotButton="0" quotePrefix="0" xfId="0">
      <alignment horizontal="right" vertical="bottom" wrapText="1"/>
      <protection locked="1" hidden="1"/>
    </xf>
    <xf numFmtId="0" fontId="44" fillId="14" borderId="31" applyAlignment="1" applyProtection="1" pivotButton="0" quotePrefix="0" xfId="0">
      <alignment horizontal="center" vertical="bottom"/>
      <protection locked="0" hidden="0"/>
    </xf>
    <xf numFmtId="0" fontId="44" fillId="14" borderId="32" applyAlignment="1" applyProtection="1" pivotButton="0" quotePrefix="0" xfId="0">
      <alignment horizontal="center" vertical="bottom"/>
      <protection locked="0" hidden="0"/>
    </xf>
    <xf numFmtId="0" fontId="44" fillId="14" borderId="29" applyAlignment="1" applyProtection="1" pivotButton="0" quotePrefix="0" xfId="0">
      <alignment horizontal="left" vertical="bottom" wrapText="1"/>
      <protection locked="1" hidden="1"/>
    </xf>
    <xf numFmtId="0" fontId="44" fillId="14" borderId="33" applyAlignment="1" applyProtection="1" pivotButton="0" quotePrefix="0" xfId="0">
      <alignment horizontal="left" vertical="bottom"/>
      <protection locked="1" hidden="1"/>
    </xf>
    <xf numFmtId="0" fontId="44" fillId="14" borderId="12" applyAlignment="1" applyProtection="1" pivotButton="0" quotePrefix="0" xfId="0">
      <alignment horizontal="center" vertical="center"/>
      <protection locked="1" hidden="1"/>
    </xf>
    <xf numFmtId="0" fontId="44" fillId="14" borderId="29" applyAlignment="1" applyProtection="1" pivotButton="0" quotePrefix="0" xfId="0">
      <alignment horizontal="center" vertical="center" wrapText="1"/>
      <protection locked="1" hidden="1"/>
    </xf>
    <xf numFmtId="0" fontId="44" fillId="14" borderId="29" applyAlignment="1" applyProtection="1" pivotButton="0" quotePrefix="0" xfId="0">
      <alignment horizontal="left" vertical="center"/>
      <protection locked="1" hidden="1"/>
    </xf>
    <xf numFmtId="0" fontId="50" fillId="14" borderId="29" applyAlignment="1" applyProtection="1" pivotButton="0" quotePrefix="0" xfId="0">
      <alignment horizontal="center" vertical="center"/>
      <protection locked="1" hidden="1"/>
    </xf>
    <xf numFmtId="0" fontId="44" fillId="14" borderId="29" applyAlignment="1" applyProtection="1" pivotButton="0" quotePrefix="0" xfId="0">
      <alignment horizontal="center" vertical="center"/>
      <protection locked="1" hidden="1"/>
    </xf>
    <xf numFmtId="0" fontId="44" fillId="14" borderId="33" applyAlignment="1" applyProtection="1" pivotButton="0" quotePrefix="0" xfId="0">
      <alignment horizontal="center" vertical="center"/>
      <protection locked="1" hidden="1"/>
    </xf>
    <xf numFmtId="0" fontId="44" fillId="15" borderId="34" applyAlignment="1" applyProtection="1" pivotButton="0" quotePrefix="0" xfId="0">
      <alignment horizontal="left" vertical="center"/>
      <protection locked="1" hidden="1"/>
    </xf>
    <xf numFmtId="0" fontId="44" fillId="15" borderId="35" applyAlignment="1" applyProtection="1" pivotButton="0" quotePrefix="0" xfId="0">
      <alignment horizontal="center" vertical="center"/>
      <protection locked="0" hidden="1"/>
    </xf>
    <xf numFmtId="164" fontId="30" fillId="2" borderId="0" applyAlignment="1" applyProtection="1" pivotButton="0" quotePrefix="0" xfId="0">
      <alignment horizontal="general" vertical="bottom"/>
      <protection locked="1" hidden="1"/>
    </xf>
    <xf numFmtId="164" fontId="55" fillId="2" borderId="0" applyAlignment="1" applyProtection="1" pivotButton="0" quotePrefix="0" xfId="0">
      <alignment horizontal="general" vertical="bottom"/>
      <protection locked="1" hidden="1"/>
    </xf>
    <xf numFmtId="164" fontId="30" fillId="2" borderId="0" applyAlignment="1" applyProtection="1" pivotButton="0" quotePrefix="0" xfId="0">
      <alignment horizontal="center" vertical="center"/>
      <protection locked="1" hidden="1"/>
    </xf>
    <xf numFmtId="0" fontId="30" fillId="2" borderId="0" applyAlignment="1" applyProtection="1" pivotButton="0" quotePrefix="0" xfId="0">
      <alignment horizontal="right" vertical="bottom"/>
      <protection locked="1" hidden="1"/>
    </xf>
    <xf numFmtId="0" fontId="30" fillId="2" borderId="0" applyAlignment="1" applyProtection="1" pivotButton="0" quotePrefix="0" xfId="0">
      <alignment horizontal="general" vertical="bottom" wrapText="1"/>
      <protection locked="1" hidden="1"/>
    </xf>
    <xf numFmtId="0" fontId="30" fillId="2" borderId="0" applyAlignment="1" applyProtection="1" pivotButton="0" quotePrefix="0" xfId="0">
      <alignment horizontal="general" vertical="bottom"/>
      <protection locked="1" hidden="1"/>
    </xf>
    <xf numFmtId="0" fontId="30" fillId="2" borderId="0" applyAlignment="1" applyProtection="1" pivotButton="0" quotePrefix="0" xfId="0">
      <alignment horizontal="left" vertical="bottom"/>
      <protection locked="1" hidden="1"/>
    </xf>
    <xf numFmtId="0" fontId="30" fillId="2" borderId="0" applyAlignment="1" applyProtection="1" pivotButton="0" quotePrefix="0" xfId="0">
      <alignment horizontal="center" vertical="center"/>
      <protection locked="1" hidden="1"/>
    </xf>
    <xf numFmtId="0" fontId="30" fillId="2" borderId="0" applyAlignment="1" applyProtection="1" pivotButton="0" quotePrefix="0" xfId="0">
      <alignment horizontal="center" vertical="center" wrapText="1"/>
      <protection locked="1" hidden="1"/>
    </xf>
    <xf numFmtId="0" fontId="56" fillId="2" borderId="0" applyAlignment="1" applyProtection="1" pivotButton="0" quotePrefix="0" xfId="0">
      <alignment horizontal="center" vertical="center"/>
      <protection locked="1" hidden="1"/>
    </xf>
    <xf numFmtId="0" fontId="51" fillId="2" borderId="0" applyAlignment="1" applyProtection="1" pivotButton="0" quotePrefix="0" xfId="0">
      <alignment horizontal="center" vertical="center"/>
      <protection locked="1" hidden="1"/>
    </xf>
    <xf numFmtId="0" fontId="52" fillId="2" borderId="0" applyAlignment="1" applyProtection="1" pivotButton="0" quotePrefix="0" xfId="0">
      <alignment horizontal="center" vertical="center"/>
      <protection locked="1" hidden="1"/>
    </xf>
    <xf numFmtId="0" fontId="53" fillId="2" borderId="0" applyAlignment="1" applyProtection="1" pivotButton="0" quotePrefix="0" xfId="0">
      <alignment horizontal="center" vertical="center"/>
      <protection locked="1" hidden="1"/>
    </xf>
    <xf numFmtId="0" fontId="57" fillId="2" borderId="0" applyAlignment="1" applyProtection="1" pivotButton="0" quotePrefix="0" xfId="0">
      <alignment horizontal="general" vertical="bottom"/>
      <protection locked="1" hidden="1"/>
    </xf>
    <xf numFmtId="0" fontId="39" fillId="2" borderId="0" applyAlignment="1" applyProtection="1" pivotButton="0" quotePrefix="0" xfId="0">
      <alignment horizontal="center" vertical="bottom" wrapText="1"/>
      <protection locked="1" hidden="1"/>
    </xf>
    <xf numFmtId="0" fontId="51" fillId="2" borderId="0" applyAlignment="1" applyProtection="1" pivotButton="0" quotePrefix="0" xfId="0">
      <alignment horizontal="center" vertical="bottom"/>
      <protection locked="1" hidden="1"/>
    </xf>
    <xf numFmtId="0" fontId="58" fillId="2" borderId="0" applyAlignment="1" applyProtection="1" pivotButton="0" quotePrefix="0" xfId="0">
      <alignment horizontal="center" vertical="bottom"/>
      <protection locked="1" hidden="1"/>
    </xf>
    <xf numFmtId="0" fontId="59" fillId="2" borderId="0" applyAlignment="1" applyProtection="1" pivotButton="0" quotePrefix="0" xfId="0">
      <alignment horizontal="center" vertical="bottom"/>
      <protection locked="1" hidden="1"/>
    </xf>
    <xf numFmtId="164" fontId="43" fillId="16" borderId="12" applyAlignment="1" applyProtection="1" pivotButton="0" quotePrefix="0" xfId="0">
      <alignment horizontal="center" vertical="center" textRotation="2"/>
      <protection locked="1" hidden="1"/>
    </xf>
    <xf numFmtId="0" fontId="60" fillId="2" borderId="0" applyAlignment="1" applyProtection="1" pivotButton="0" quotePrefix="0" xfId="0">
      <alignment horizontal="general" vertical="center" wrapText="1"/>
      <protection locked="1" hidden="1"/>
    </xf>
    <xf numFmtId="0" fontId="60" fillId="2" borderId="0" applyAlignment="1" applyProtection="1" pivotButton="0" quotePrefix="0" xfId="0">
      <alignment horizontal="general" vertical="center"/>
      <protection locked="1" hidden="1"/>
    </xf>
    <xf numFmtId="0" fontId="44" fillId="14" borderId="36" applyAlignment="1" applyProtection="1" pivotButton="0" quotePrefix="0" xfId="0">
      <alignment horizontal="center" vertical="center"/>
      <protection locked="1" hidden="1"/>
    </xf>
    <xf numFmtId="0" fontId="44" fillId="14" borderId="24" applyAlignment="1" applyProtection="1" pivotButton="0" quotePrefix="0" xfId="0">
      <alignment horizontal="general" vertical="center"/>
      <protection locked="1" hidden="1"/>
    </xf>
    <xf numFmtId="0" fontId="44" fillId="14" borderId="37" applyAlignment="1" applyProtection="1" pivotButton="0" quotePrefix="0" xfId="0">
      <alignment horizontal="center" vertical="center"/>
      <protection locked="1" hidden="1"/>
    </xf>
    <xf numFmtId="0" fontId="44" fillId="14" borderId="38" applyAlignment="1" applyProtection="1" pivotButton="0" quotePrefix="0" xfId="0">
      <alignment horizontal="center" vertical="center"/>
      <protection locked="1" hidden="1"/>
    </xf>
    <xf numFmtId="0" fontId="44" fillId="14" borderId="0" applyAlignment="1" applyProtection="1" pivotButton="0" quotePrefix="0" xfId="0">
      <alignment horizontal="general" vertical="center"/>
      <protection locked="1" hidden="1"/>
    </xf>
    <xf numFmtId="0" fontId="44" fillId="14" borderId="39" applyAlignment="1" applyProtection="1" pivotButton="0" quotePrefix="0" xfId="0">
      <alignment horizontal="center" vertical="center"/>
      <protection locked="1" hidden="1"/>
    </xf>
    <xf numFmtId="0" fontId="44" fillId="14" borderId="40" applyAlignment="1" applyProtection="1" pivotButton="0" quotePrefix="0" xfId="0">
      <alignment horizontal="center" vertical="center"/>
      <protection locked="1" hidden="1"/>
    </xf>
    <xf numFmtId="0" fontId="44" fillId="14" borderId="41" applyAlignment="1" applyProtection="1" pivotButton="0" quotePrefix="0" xfId="0">
      <alignment horizontal="general" vertical="center"/>
      <protection locked="1" hidden="1"/>
    </xf>
    <xf numFmtId="0" fontId="44" fillId="14" borderId="41" applyAlignment="1" applyProtection="1" pivotButton="0" quotePrefix="0" xfId="0">
      <alignment horizontal="left" vertical="center"/>
      <protection locked="1" hidden="1"/>
    </xf>
    <xf numFmtId="0" fontId="50" fillId="14" borderId="41" applyAlignment="1" applyProtection="1" pivotButton="0" quotePrefix="0" xfId="0">
      <alignment horizontal="center" vertical="center"/>
      <protection locked="1" hidden="1"/>
    </xf>
    <xf numFmtId="0" fontId="44" fillId="14" borderId="41" applyAlignment="1" applyProtection="1" pivotButton="0" quotePrefix="0" xfId="0">
      <alignment horizontal="center" vertical="center"/>
      <protection locked="1" hidden="1"/>
    </xf>
    <xf numFmtId="0" fontId="44" fillId="14" borderId="42" applyAlignment="1" applyProtection="1" pivotButton="0" quotePrefix="0" xfId="0">
      <alignment horizontal="center" vertical="center"/>
      <protection locked="1" hidden="1"/>
    </xf>
    <xf numFmtId="0" fontId="57" fillId="2" borderId="0" applyAlignment="1" applyProtection="1" pivotButton="0" quotePrefix="0" xfId="0">
      <alignment horizontal="general" vertical="center"/>
      <protection locked="1" hidden="1"/>
    </xf>
    <xf numFmtId="164" fontId="43" fillId="17" borderId="12" applyAlignment="1" applyProtection="1" pivotButton="0" quotePrefix="0" xfId="0">
      <alignment horizontal="center" vertical="center" textRotation="2"/>
      <protection locked="1" hidden="1"/>
    </xf>
    <xf numFmtId="0" fontId="44" fillId="14" borderId="29" applyAlignment="1" applyProtection="1" pivotButton="0" quotePrefix="0" xfId="0">
      <alignment horizontal="general" vertical="center"/>
      <protection locked="1" hidden="1"/>
    </xf>
    <xf numFmtId="164" fontId="43" fillId="18" borderId="12" applyAlignment="1" applyProtection="1" pivotButton="0" quotePrefix="0" xfId="0">
      <alignment horizontal="center" vertical="center" textRotation="2"/>
      <protection locked="1" hidden="1"/>
    </xf>
    <xf numFmtId="164" fontId="43" fillId="19" borderId="12" applyAlignment="1" applyProtection="1" pivotButton="0" quotePrefix="0" xfId="0">
      <alignment horizontal="center" vertical="center" textRotation="2"/>
      <protection locked="1" hidden="1"/>
    </xf>
    <xf numFmtId="164" fontId="43" fillId="20" borderId="12" applyAlignment="1" applyProtection="1" pivotButton="0" quotePrefix="0" xfId="0">
      <alignment horizontal="center" vertical="center" textRotation="2"/>
      <protection locked="1" hidden="1"/>
    </xf>
    <xf numFmtId="164" fontId="43" fillId="21" borderId="12" applyAlignment="1" applyProtection="1" pivotButton="0" quotePrefix="0" xfId="0">
      <alignment horizontal="center" vertical="center" textRotation="2"/>
      <protection locked="1" hidden="1"/>
    </xf>
    <xf numFmtId="164" fontId="43" fillId="22" borderId="12" applyAlignment="1" applyProtection="1" pivotButton="0" quotePrefix="0" xfId="0">
      <alignment horizontal="center" vertical="center" textRotation="2"/>
      <protection locked="1" hidden="1"/>
    </xf>
    <xf numFmtId="164" fontId="43" fillId="23" borderId="12" applyAlignment="1" applyProtection="1" pivotButton="0" quotePrefix="0" xfId="0">
      <alignment horizontal="center" vertical="center" textRotation="2"/>
      <protection locked="1" hidden="1"/>
    </xf>
    <xf numFmtId="164" fontId="43" fillId="24" borderId="12" applyAlignment="1" applyProtection="1" pivotButton="0" quotePrefix="0" xfId="0">
      <alignment horizontal="center" vertical="center" textRotation="2"/>
      <protection locked="1" hidden="1"/>
    </xf>
    <xf numFmtId="164" fontId="43" fillId="25" borderId="12" applyAlignment="1" applyProtection="1" pivotButton="0" quotePrefix="0" xfId="0">
      <alignment horizontal="center" vertical="center" textRotation="2"/>
      <protection locked="1" hidden="1"/>
    </xf>
    <xf numFmtId="0" fontId="37" fillId="13" borderId="10" applyAlignment="1" pivotButton="0" quotePrefix="0" xfId="0">
      <alignment horizontal="left" vertical="top"/>
    </xf>
    <xf numFmtId="0" fontId="37" fillId="13" borderId="10" applyAlignment="1" pivotButton="0" quotePrefix="0" xfId="0">
      <alignment horizontal="right" vertical="top"/>
    </xf>
    <xf numFmtId="0" fontId="37" fillId="13" borderId="11" applyAlignment="1" pivotButton="0" quotePrefix="0" xfId="0">
      <alignment horizontal="left" vertical="top"/>
    </xf>
    <xf numFmtId="164" fontId="43" fillId="26" borderId="12" applyAlignment="1" applyProtection="1" pivotButton="0" quotePrefix="0" xfId="0">
      <alignment horizontal="center" vertical="center" textRotation="2"/>
      <protection locked="1" hidden="1"/>
    </xf>
    <xf numFmtId="0" fontId="61" fillId="2" borderId="0" applyAlignment="1" applyProtection="1" pivotButton="0" quotePrefix="0" xfId="0">
      <alignment horizontal="center" vertical="center"/>
      <protection locked="1" hidden="1"/>
    </xf>
    <xf numFmtId="0" fontId="62" fillId="2" borderId="0" applyAlignment="1" applyProtection="1" pivotButton="0" quotePrefix="0" xfId="0">
      <alignment horizontal="center" vertical="center"/>
      <protection locked="1" hidden="1"/>
    </xf>
    <xf numFmtId="0" fontId="37" fillId="13" borderId="17" applyAlignment="1" applyProtection="1" pivotButton="0" quotePrefix="0" xfId="0">
      <alignment horizontal="center" vertical="center"/>
      <protection locked="1" hidden="1"/>
    </xf>
    <xf numFmtId="0" fontId="57" fillId="2" borderId="0" applyAlignment="1" applyProtection="1" pivotButton="0" quotePrefix="0" xfId="0">
      <alignment horizontal="center" vertical="center"/>
      <protection locked="1" hidden="1"/>
    </xf>
    <xf numFmtId="0" fontId="44" fillId="2" borderId="0" applyAlignment="1" applyProtection="1" pivotButton="0" quotePrefix="0" xfId="0">
      <alignment horizontal="center" vertical="center"/>
      <protection locked="0" hidden="1"/>
    </xf>
    <xf numFmtId="0" fontId="63" fillId="2" borderId="0" applyAlignment="1" applyProtection="1" pivotButton="0" quotePrefix="0" xfId="0">
      <alignment horizontal="center" vertical="bottom"/>
      <protection locked="1" hidden="1"/>
    </xf>
    <xf numFmtId="0" fontId="30" fillId="2" borderId="0" applyAlignment="1" applyProtection="1" pivotButton="0" quotePrefix="0" xfId="0">
      <alignment horizontal="center" vertical="bottom"/>
      <protection locked="1" hidden="1"/>
    </xf>
    <xf numFmtId="0" fontId="56" fillId="2" borderId="0" applyAlignment="1" applyProtection="1" pivotButton="0" quotePrefix="0" xfId="0">
      <alignment horizontal="center" vertical="bottom"/>
      <protection locked="1" hidden="1"/>
    </xf>
    <xf numFmtId="0" fontId="64" fillId="2" borderId="0" applyAlignment="1" applyProtection="1" pivotButton="0" quotePrefix="0" xfId="0">
      <alignment horizontal="center" vertical="center"/>
      <protection locked="1" hidden="1"/>
    </xf>
    <xf numFmtId="0" fontId="40" fillId="2" borderId="0" applyAlignment="1" applyProtection="1" pivotButton="0" quotePrefix="0" xfId="0">
      <alignment horizontal="center" vertical="bottom"/>
      <protection locked="1" hidden="1"/>
    </xf>
    <xf numFmtId="164" fontId="65" fillId="27" borderId="12" applyAlignment="1" applyProtection="1" pivotButton="0" quotePrefix="0" xfId="0">
      <alignment horizontal="center" vertical="center" textRotation="2"/>
      <protection locked="1" hidden="1"/>
    </xf>
    <xf numFmtId="0" fontId="41" fillId="14" borderId="13" applyAlignment="1" applyProtection="1" pivotButton="0" quotePrefix="0" xfId="0">
      <alignment horizontal="center" vertical="center"/>
      <protection locked="1" hidden="1"/>
    </xf>
    <xf numFmtId="0" fontId="44" fillId="14" borderId="0" applyAlignment="1" applyProtection="1" pivotButton="0" quotePrefix="0" xfId="0">
      <alignment horizontal="right" vertical="center"/>
      <protection locked="1" hidden="1"/>
    </xf>
    <xf numFmtId="0" fontId="44" fillId="14" borderId="0" applyAlignment="1" applyProtection="1" pivotButton="0" quotePrefix="0" xfId="0">
      <alignment horizontal="center" vertical="bottom"/>
      <protection locked="0" hidden="1"/>
    </xf>
    <xf numFmtId="0" fontId="44" fillId="14" borderId="43" applyAlignment="1" applyProtection="1" pivotButton="0" quotePrefix="0" xfId="0">
      <alignment horizontal="center" vertical="bottom"/>
      <protection locked="0" hidden="1"/>
    </xf>
    <xf numFmtId="0" fontId="44" fillId="14" borderId="16" applyAlignment="1" pivotButton="0" quotePrefix="0" xfId="0">
      <alignment horizontal="left" vertical="center"/>
    </xf>
    <xf numFmtId="0" fontId="45" fillId="2" borderId="0" applyAlignment="1" pivotButton="0" quotePrefix="0" xfId="0">
      <alignment horizontal="center" vertical="center"/>
    </xf>
    <xf numFmtId="0" fontId="50" fillId="2" borderId="0" applyAlignment="1" applyProtection="1" pivotButton="0" quotePrefix="0" xfId="0">
      <alignment horizontal="general" vertical="bottom"/>
      <protection locked="1" hidden="1"/>
    </xf>
    <xf numFmtId="164" fontId="44" fillId="2" borderId="0" applyAlignment="1" applyProtection="1" pivotButton="0" quotePrefix="0" xfId="0">
      <alignment horizontal="center" vertical="bottom"/>
      <protection locked="1" hidden="1"/>
    </xf>
    <xf numFmtId="0" fontId="44" fillId="14" borderId="44" applyAlignment="1" applyProtection="1" pivotButton="0" quotePrefix="0" xfId="0">
      <alignment horizontal="center" vertical="bottom"/>
      <protection locked="0" hidden="0"/>
    </xf>
    <xf numFmtId="0" fontId="44" fillId="14" borderId="9" applyAlignment="1" applyProtection="1" pivotButton="0" quotePrefix="0" xfId="0">
      <alignment horizontal="center" vertical="center"/>
      <protection locked="1" hidden="1"/>
    </xf>
    <xf numFmtId="0" fontId="29" fillId="14" borderId="10" applyAlignment="1" applyProtection="1" pivotButton="0" quotePrefix="0" xfId="0">
      <alignment horizontal="general" vertical="center"/>
      <protection locked="1" hidden="1"/>
    </xf>
    <xf numFmtId="0" fontId="44" fillId="14" borderId="10" applyAlignment="1" applyProtection="1" pivotButton="0" quotePrefix="0" xfId="0">
      <alignment horizontal="left" vertical="center"/>
      <protection locked="1" hidden="1"/>
    </xf>
    <xf numFmtId="1" fontId="50" fillId="14" borderId="10" applyAlignment="1" applyProtection="1" pivotButton="0" quotePrefix="0" xfId="0">
      <alignment horizontal="center" vertical="center"/>
      <protection locked="1" hidden="1"/>
    </xf>
    <xf numFmtId="0" fontId="44" fillId="14" borderId="10" applyAlignment="1" applyProtection="1" pivotButton="0" quotePrefix="0" xfId="0">
      <alignment horizontal="center" vertical="center"/>
      <protection locked="1" hidden="1"/>
    </xf>
    <xf numFmtId="0" fontId="44" fillId="14" borderId="11" applyAlignment="1" applyProtection="1" pivotButton="0" quotePrefix="0" xfId="0">
      <alignment horizontal="center" vertical="center"/>
      <protection locked="1" hidden="1"/>
    </xf>
    <xf numFmtId="0" fontId="66" fillId="2" borderId="0" applyAlignment="1" applyProtection="1" pivotButton="0" quotePrefix="0" xfId="0">
      <alignment horizontal="center" vertical="center"/>
      <protection locked="0" hidden="1"/>
    </xf>
    <xf numFmtId="0" fontId="67" fillId="2" borderId="0" applyAlignment="1" applyProtection="1" pivotButton="0" quotePrefix="0" xfId="0">
      <alignment horizontal="center" vertical="center"/>
      <protection locked="1" hidden="1"/>
    </xf>
    <xf numFmtId="0" fontId="0" fillId="0" borderId="0" applyAlignment="1" pivotButton="0" quotePrefix="0" xfId="0">
      <alignment horizontal="general" vertical="bottom"/>
    </xf>
    <xf numFmtId="1" fontId="50" fillId="14" borderId="0" applyAlignment="1" applyProtection="1" pivotButton="0" quotePrefix="0" xfId="0">
      <alignment horizontal="center" vertical="center"/>
      <protection locked="1" hidden="1"/>
    </xf>
    <xf numFmtId="0" fontId="44" fillId="14" borderId="0" applyAlignment="1" applyProtection="1" pivotButton="0" quotePrefix="0" xfId="0">
      <alignment horizontal="center" vertical="center"/>
      <protection locked="1" hidden="1"/>
    </xf>
    <xf numFmtId="0" fontId="44" fillId="14" borderId="16" applyAlignment="1" applyProtection="1" pivotButton="0" quotePrefix="0" xfId="0">
      <alignment horizontal="center" vertical="center"/>
      <protection locked="1" hidden="1"/>
    </xf>
    <xf numFmtId="164" fontId="44" fillId="2" borderId="0" applyAlignment="1" applyProtection="1" pivotButton="0" quotePrefix="0" xfId="0">
      <alignment horizontal="right" vertical="bottom"/>
      <protection locked="1" hidden="1"/>
    </xf>
    <xf numFmtId="164" fontId="44" fillId="2" borderId="0" applyAlignment="1" applyProtection="1" pivotButton="0" quotePrefix="0" xfId="0">
      <alignment horizontal="left" vertical="bottom"/>
      <protection locked="1" hidden="1"/>
    </xf>
    <xf numFmtId="164" fontId="44" fillId="2" borderId="0" applyAlignment="1" applyProtection="1" pivotButton="0" quotePrefix="0" xfId="0">
      <alignment horizontal="general" vertical="bottom"/>
      <protection locked="1" hidden="1"/>
    </xf>
    <xf numFmtId="1" fontId="50" fillId="14" borderId="29" applyAlignment="1" applyProtection="1" pivotButton="0" quotePrefix="0" xfId="0">
      <alignment horizontal="center" vertical="center"/>
      <protection locked="1" hidden="1"/>
    </xf>
    <xf numFmtId="0" fontId="44" fillId="14" borderId="29" applyAlignment="1" applyProtection="1" pivotButton="0" quotePrefix="0" xfId="0">
      <alignment horizontal="center" vertical="center"/>
      <protection locked="1" hidden="1"/>
    </xf>
    <xf numFmtId="0" fontId="44" fillId="14" borderId="33" applyAlignment="1" applyProtection="1" pivotButton="0" quotePrefix="0" xfId="0">
      <alignment horizontal="center" vertical="center"/>
      <protection locked="1" hidden="1"/>
    </xf>
    <xf numFmtId="0" fontId="68" fillId="2" borderId="0" applyAlignment="1" applyProtection="1" pivotButton="0" quotePrefix="0" xfId="0">
      <alignment horizontal="center" vertical="center"/>
      <protection locked="1" hidden="1"/>
    </xf>
    <xf numFmtId="0" fontId="39" fillId="2" borderId="0" applyAlignment="1" applyProtection="1" pivotButton="0" quotePrefix="0" xfId="0">
      <alignment horizontal="general" vertical="bottom" wrapText="1"/>
      <protection locked="1" hidden="1"/>
    </xf>
    <xf numFmtId="0" fontId="0" fillId="2" borderId="0" applyAlignment="1" applyProtection="1" pivotButton="0" quotePrefix="0" xfId="0">
      <alignment horizontal="left" vertical="center"/>
      <protection locked="1" hidden="1"/>
    </xf>
    <xf numFmtId="0" fontId="69" fillId="2" borderId="0" applyAlignment="1" applyProtection="1" pivotButton="0" quotePrefix="0" xfId="0">
      <alignment horizontal="center" vertical="bottom"/>
      <protection locked="1" hidden="1"/>
    </xf>
    <xf numFmtId="0" fontId="41" fillId="14" borderId="30" applyAlignment="1" applyProtection="1" pivotButton="0" quotePrefix="0" xfId="0">
      <alignment horizontal="center" vertical="center"/>
      <protection locked="1" hidden="1"/>
    </xf>
    <xf numFmtId="0" fontId="44" fillId="14" borderId="29" applyAlignment="1" applyProtection="1" pivotButton="0" quotePrefix="0" xfId="0">
      <alignment horizontal="right" vertical="center"/>
      <protection locked="1" hidden="1"/>
    </xf>
    <xf numFmtId="0" fontId="44" fillId="14" borderId="29" applyAlignment="1" applyProtection="1" pivotButton="0" quotePrefix="0" xfId="0">
      <alignment horizontal="center" vertical="bottom"/>
      <protection locked="0" hidden="1"/>
    </xf>
    <xf numFmtId="0" fontId="44" fillId="14" borderId="33" applyAlignment="1" pivotButton="0" quotePrefix="0" xfId="0">
      <alignment horizontal="left" vertical="center"/>
    </xf>
    <xf numFmtId="0" fontId="28" fillId="2" borderId="0" applyAlignment="1" applyProtection="1" pivotButton="0" quotePrefix="0" xfId="0">
      <alignment horizontal="left" vertical="bottom"/>
      <protection locked="0" hidden="1"/>
    </xf>
    <xf numFmtId="0" fontId="0" fillId="2" borderId="0" applyAlignment="1" applyProtection="1" pivotButton="0" quotePrefix="0" xfId="0">
      <alignment horizontal="general" vertical="bottom"/>
      <protection locked="1" hidden="1"/>
    </xf>
    <xf numFmtId="0" fontId="28" fillId="2" borderId="0" applyAlignment="1" applyProtection="1" pivotButton="0" quotePrefix="0" xfId="0">
      <alignment horizontal="center" vertical="bottom"/>
      <protection locked="1" hidden="1"/>
    </xf>
    <xf numFmtId="0" fontId="44" fillId="2" borderId="0" applyAlignment="1" applyProtection="1" pivotButton="0" quotePrefix="0" xfId="0">
      <alignment horizontal="left" vertical="bottom"/>
      <protection locked="1" hidden="1"/>
    </xf>
    <xf numFmtId="164" fontId="70" fillId="28" borderId="45" applyAlignment="1" applyProtection="1" pivotButton="0" quotePrefix="0" xfId="0">
      <alignment horizontal="center" vertical="center"/>
      <protection locked="1" hidden="1"/>
    </xf>
    <xf numFmtId="0" fontId="44" fillId="14" borderId="46" applyAlignment="1" applyProtection="1" pivotButton="0" quotePrefix="0" xfId="0">
      <alignment horizontal="center" vertical="bottom"/>
      <protection locked="0" hidden="0"/>
    </xf>
    <xf numFmtId="0" fontId="4" fillId="2" borderId="0" applyAlignment="1" applyProtection="1" pivotButton="0" quotePrefix="0" xfId="20">
      <alignment horizontal="center" vertical="bottom"/>
      <protection locked="1" hidden="1"/>
    </xf>
    <xf numFmtId="0" fontId="44" fillId="14" borderId="47" applyAlignment="1" applyProtection="1" pivotButton="0" quotePrefix="0" xfId="0">
      <alignment horizontal="center" vertical="bottom"/>
      <protection locked="0" hidden="0"/>
    </xf>
    <xf numFmtId="0" fontId="44" fillId="14" borderId="48" applyAlignment="1" applyProtection="1" pivotButton="0" quotePrefix="0" xfId="0">
      <alignment horizontal="center" vertical="bottom"/>
      <protection locked="0" hidden="1"/>
    </xf>
    <xf numFmtId="0" fontId="44" fillId="14" borderId="49" applyAlignment="1" applyProtection="1" pivotButton="0" quotePrefix="0" xfId="0">
      <alignment horizontal="center" vertical="bottom"/>
      <protection locked="0" hidden="0"/>
    </xf>
    <xf numFmtId="0" fontId="44" fillId="14" borderId="50" applyAlignment="1" applyProtection="1" pivotButton="0" quotePrefix="0" xfId="0">
      <alignment horizontal="center" vertical="bottom"/>
      <protection locked="0" hidden="0"/>
    </xf>
    <xf numFmtId="164" fontId="70" fillId="27" borderId="45" applyAlignment="1" applyProtection="1" pivotButton="0" quotePrefix="0" xfId="0">
      <alignment horizontal="center" vertical="center"/>
      <protection locked="1" hidden="1"/>
    </xf>
    <xf numFmtId="0" fontId="41" fillId="14" borderId="51" applyAlignment="1" applyProtection="1" pivotButton="0" quotePrefix="0" xfId="0">
      <alignment horizontal="center" vertical="center"/>
      <protection locked="1" hidden="1"/>
    </xf>
    <xf numFmtId="0" fontId="46" fillId="2" borderId="0" applyAlignment="1" pivotButton="0" quotePrefix="0" xfId="0">
      <alignment horizontal="left" vertical="center"/>
    </xf>
    <xf numFmtId="0" fontId="41" fillId="14" borderId="52" applyAlignment="1" applyProtection="1" pivotButton="0" quotePrefix="0" xfId="0">
      <alignment horizontal="center" vertical="center"/>
      <protection locked="1" hidden="1"/>
    </xf>
    <xf numFmtId="0" fontId="57" fillId="2" borderId="0" applyAlignment="1" pivotButton="0" quotePrefix="0" xfId="0">
      <alignment horizontal="center" vertical="center"/>
    </xf>
    <xf numFmtId="0" fontId="46" fillId="2" borderId="0" applyAlignment="1" pivotButton="0" quotePrefix="0" xfId="0">
      <alignment horizontal="center" vertical="center"/>
    </xf>
    <xf numFmtId="164" fontId="71" fillId="28" borderId="45" applyAlignment="1" applyProtection="1" pivotButton="0" quotePrefix="0" xfId="0">
      <alignment horizontal="center" vertical="center"/>
      <protection locked="1" hidden="1"/>
    </xf>
    <xf numFmtId="0" fontId="44" fillId="14" borderId="53" applyAlignment="1" applyProtection="1" pivotButton="0" quotePrefix="0" xfId="0">
      <alignment horizontal="center" vertical="bottom"/>
      <protection locked="0" hidden="0"/>
    </xf>
    <xf numFmtId="0" fontId="59" fillId="13" borderId="9" applyAlignment="1" pivotButton="0" quotePrefix="0" xfId="0">
      <alignment horizontal="left" vertical="top"/>
    </xf>
    <xf numFmtId="164" fontId="72" fillId="27" borderId="45" applyAlignment="1" applyProtection="1" pivotButton="0" quotePrefix="0" xfId="0">
      <alignment horizontal="center" vertical="center"/>
      <protection locked="1" hidden="1"/>
    </xf>
    <xf numFmtId="0" fontId="41" fillId="14" borderId="29" applyAlignment="1" applyProtection="1" pivotButton="0" quotePrefix="0" xfId="0">
      <alignment horizontal="center" vertical="center"/>
      <protection locked="1" hidden="1"/>
    </xf>
    <xf numFmtId="0" fontId="44" fillId="14" borderId="54" applyAlignment="1" applyProtection="1" pivotButton="0" quotePrefix="0" xfId="0">
      <alignment horizontal="right" vertical="center"/>
      <protection locked="1" hidden="1"/>
    </xf>
    <xf numFmtId="0" fontId="44" fillId="14" borderId="29" applyAlignment="1" applyProtection="1" pivotButton="0" quotePrefix="0" xfId="0">
      <alignment horizontal="center" vertical="center"/>
      <protection locked="0" hidden="0"/>
    </xf>
    <xf numFmtId="0" fontId="44" fillId="14" borderId="55" applyAlignment="1" applyProtection="1" pivotButton="0" quotePrefix="0" xfId="0">
      <alignment horizontal="center" vertical="center"/>
      <protection locked="0" hidden="0"/>
    </xf>
    <xf numFmtId="0" fontId="44" fillId="14" borderId="33" applyAlignment="1" pivotButton="0" quotePrefix="0" xfId="0">
      <alignment horizontal="general" vertical="center"/>
    </xf>
    <xf numFmtId="164" fontId="71" fillId="27" borderId="45" applyAlignment="1" applyProtection="1" pivotButton="0" quotePrefix="0" xfId="0">
      <alignment horizontal="center" vertical="center"/>
      <protection locked="1" hidden="1"/>
    </xf>
    <xf numFmtId="0" fontId="52" fillId="2" borderId="0" applyAlignment="1" pivotButton="0" quotePrefix="0" xfId="0">
      <alignment horizontal="center" vertical="center"/>
    </xf>
    <xf numFmtId="0" fontId="37" fillId="13" borderId="9" applyAlignment="1" applyProtection="1" pivotButton="0" quotePrefix="0" xfId="0">
      <alignment horizontal="left" vertical="center"/>
      <protection locked="1" hidden="1"/>
    </xf>
    <xf numFmtId="0" fontId="59" fillId="13" borderId="10" applyAlignment="1" pivotButton="0" quotePrefix="0" xfId="0">
      <alignment horizontal="center" vertical="bottom"/>
    </xf>
    <xf numFmtId="0" fontId="59" fillId="13" borderId="10" applyAlignment="1" pivotButton="0" quotePrefix="0" xfId="0">
      <alignment horizontal="left" vertical="bottom"/>
    </xf>
    <xf numFmtId="0" fontId="59" fillId="13" borderId="11" applyAlignment="1" pivotButton="0" quotePrefix="0" xfId="0">
      <alignment horizontal="left" vertical="bottom"/>
    </xf>
    <xf numFmtId="0" fontId="57" fillId="2" borderId="0" applyAlignment="1" applyProtection="1" pivotButton="0" quotePrefix="0" xfId="0">
      <alignment horizontal="left" vertical="center"/>
      <protection locked="1" hidden="1"/>
    </xf>
    <xf numFmtId="0" fontId="49" fillId="13" borderId="28" applyAlignment="1" applyProtection="1" pivotButton="0" quotePrefix="0" xfId="0">
      <alignment horizontal="left" vertical="center"/>
      <protection locked="1" hidden="1"/>
    </xf>
    <xf numFmtId="0" fontId="73" fillId="13" borderId="0" applyAlignment="1" applyProtection="1" pivotButton="0" quotePrefix="0" xfId="0">
      <alignment horizontal="left" vertical="center"/>
      <protection locked="1" hidden="1"/>
    </xf>
    <xf numFmtId="0" fontId="59" fillId="13" borderId="0" applyAlignment="1" applyProtection="1" pivotButton="0" quotePrefix="0" xfId="0">
      <alignment horizontal="left" vertical="center"/>
      <protection locked="1" hidden="1"/>
    </xf>
    <xf numFmtId="0" fontId="44" fillId="14" borderId="9" applyAlignment="1" pivotButton="0" quotePrefix="0" xfId="0">
      <alignment horizontal="general" vertical="center"/>
    </xf>
    <xf numFmtId="0" fontId="0" fillId="14" borderId="10" applyAlignment="1" pivotButton="0" quotePrefix="0" xfId="0">
      <alignment horizontal="general" vertical="center"/>
    </xf>
    <xf numFmtId="0" fontId="0" fillId="14" borderId="11" applyAlignment="1" pivotButton="0" quotePrefix="0" xfId="0">
      <alignment horizontal="general" vertical="center"/>
    </xf>
    <xf numFmtId="0" fontId="44" fillId="14" borderId="28" applyAlignment="1" pivotButton="0" quotePrefix="0" xfId="0">
      <alignment horizontal="general" vertical="center"/>
    </xf>
    <xf numFmtId="0" fontId="0" fillId="14" borderId="0" applyAlignment="1" pivotButton="0" quotePrefix="0" xfId="0">
      <alignment horizontal="general" vertical="center"/>
    </xf>
    <xf numFmtId="0" fontId="0" fillId="14" borderId="16" applyAlignment="1" pivotButton="0" quotePrefix="0" xfId="0">
      <alignment horizontal="general" vertical="center"/>
    </xf>
    <xf numFmtId="0" fontId="74" fillId="13" borderId="56" applyAlignment="1" applyProtection="1" pivotButton="0" quotePrefix="0" xfId="0">
      <alignment horizontal="center" vertical="center" wrapText="1"/>
      <protection locked="1" hidden="1"/>
    </xf>
    <xf numFmtId="164" fontId="28" fillId="2" borderId="0" applyAlignment="1" applyProtection="1" pivotButton="0" quotePrefix="0" xfId="0">
      <alignment horizontal="general" vertical="bottom"/>
      <protection locked="1" hidden="1"/>
    </xf>
    <xf numFmtId="0" fontId="49" fillId="13" borderId="12" applyAlignment="1" applyProtection="1" pivotButton="0" quotePrefix="0" xfId="0">
      <alignment horizontal="left" vertical="center"/>
      <protection locked="1" hidden="1"/>
    </xf>
    <xf numFmtId="0" fontId="73" fillId="13" borderId="29" applyAlignment="1" applyProtection="1" pivotButton="0" quotePrefix="0" xfId="0">
      <alignment horizontal="left" vertical="center"/>
      <protection locked="1" hidden="1"/>
    </xf>
    <xf numFmtId="0" fontId="59" fillId="13" borderId="29" applyAlignment="1" applyProtection="1" pivotButton="0" quotePrefix="0" xfId="0">
      <alignment horizontal="left" vertical="center"/>
      <protection locked="1" hidden="1"/>
    </xf>
    <xf numFmtId="0" fontId="44" fillId="14" borderId="12" applyAlignment="1" pivotButton="0" quotePrefix="0" xfId="0">
      <alignment horizontal="general" vertical="center"/>
    </xf>
    <xf numFmtId="0" fontId="0" fillId="14" borderId="29" applyAlignment="1" pivotButton="0" quotePrefix="0" xfId="0">
      <alignment horizontal="general" vertical="center"/>
    </xf>
    <xf numFmtId="0" fontId="0" fillId="14" borderId="33" applyAlignment="1" pivotButton="0" quotePrefix="0" xfId="0">
      <alignment horizontal="general" vertical="center"/>
    </xf>
    <xf numFmtId="0" fontId="49" fillId="13" borderId="9" applyAlignment="1" applyProtection="1" pivotButton="0" quotePrefix="0" xfId="0">
      <alignment horizontal="left" vertical="center"/>
      <protection locked="1" hidden="1"/>
    </xf>
    <xf numFmtId="0" fontId="59" fillId="13" borderId="10" applyAlignment="1" applyProtection="1" pivotButton="0" quotePrefix="0" xfId="0">
      <alignment horizontal="left" vertical="center"/>
      <protection locked="1" hidden="1"/>
    </xf>
    <xf numFmtId="0" fontId="59" fillId="13" borderId="11" applyAlignment="1" applyProtection="1" pivotButton="0" quotePrefix="0" xfId="0">
      <alignment horizontal="left" vertical="center"/>
      <protection locked="1" hidden="1"/>
    </xf>
    <xf numFmtId="0" fontId="44" fillId="14" borderId="10" applyAlignment="1" applyProtection="1" pivotButton="0" quotePrefix="0" xfId="0">
      <alignment horizontal="general" vertical="center"/>
      <protection locked="0" hidden="1"/>
    </xf>
    <xf numFmtId="0" fontId="0" fillId="14" borderId="10" applyAlignment="1" applyProtection="1" pivotButton="0" quotePrefix="0" xfId="0">
      <alignment horizontal="general" vertical="center"/>
      <protection locked="1" hidden="1"/>
    </xf>
    <xf numFmtId="0" fontId="0" fillId="14" borderId="11" applyAlignment="1" applyProtection="1" pivotButton="0" quotePrefix="0" xfId="0">
      <alignment horizontal="general" vertical="center"/>
      <protection locked="1" hidden="1"/>
    </xf>
    <xf numFmtId="0" fontId="28" fillId="2" borderId="0" applyAlignment="1" applyProtection="1" pivotButton="0" quotePrefix="0" xfId="0">
      <alignment horizontal="center" vertical="center"/>
      <protection locked="1" hidden="1"/>
    </xf>
    <xf numFmtId="0" fontId="59" fillId="13" borderId="16" applyAlignment="1" applyProtection="1" pivotButton="0" quotePrefix="0" xfId="0">
      <alignment horizontal="left" vertical="center"/>
      <protection locked="1" hidden="1"/>
    </xf>
    <xf numFmtId="0" fontId="44" fillId="14" borderId="0" applyAlignment="1" applyProtection="1" pivotButton="0" quotePrefix="0" xfId="0">
      <alignment horizontal="general" vertical="center"/>
      <protection locked="0" hidden="1"/>
    </xf>
    <xf numFmtId="0" fontId="0" fillId="14" borderId="0" applyAlignment="1" applyProtection="1" pivotButton="0" quotePrefix="0" xfId="0">
      <alignment horizontal="general" vertical="center"/>
      <protection locked="1" hidden="1"/>
    </xf>
    <xf numFmtId="0" fontId="0" fillId="14" borderId="16" applyAlignment="1" applyProtection="1" pivotButton="0" quotePrefix="0" xfId="0">
      <alignment horizontal="general" vertical="center"/>
      <protection locked="1" hidden="1"/>
    </xf>
    <xf numFmtId="0" fontId="75" fillId="13" borderId="57" applyAlignment="1" pivotButton="0" quotePrefix="0" xfId="0">
      <alignment horizontal="center" vertical="center" wrapText="1"/>
    </xf>
    <xf numFmtId="0" fontId="59" fillId="13" borderId="33" applyAlignment="1" applyProtection="1" pivotButton="0" quotePrefix="0" xfId="0">
      <alignment horizontal="left" vertical="center"/>
      <protection locked="1" hidden="1"/>
    </xf>
    <xf numFmtId="0" fontId="44" fillId="14" borderId="29" applyAlignment="1" applyProtection="1" pivotButton="0" quotePrefix="0" xfId="0">
      <alignment horizontal="general" vertical="center"/>
      <protection locked="0" hidden="1"/>
    </xf>
    <xf numFmtId="0" fontId="0" fillId="14" borderId="29" applyAlignment="1" applyProtection="1" pivotButton="0" quotePrefix="0" xfId="0">
      <alignment horizontal="general" vertical="center"/>
      <protection locked="1" hidden="1"/>
    </xf>
    <xf numFmtId="0" fontId="0" fillId="14" borderId="33" applyAlignment="1" applyProtection="1" pivotButton="0" quotePrefix="0" xfId="0">
      <alignment horizontal="general" vertical="center"/>
      <protection locked="1" hidden="1"/>
    </xf>
    <xf numFmtId="0" fontId="28" fillId="2" borderId="0" applyAlignment="1" pivotButton="0" quotePrefix="0" xfId="0">
      <alignment horizontal="general" vertical="bottom"/>
    </xf>
    <xf numFmtId="0" fontId="33" fillId="2" borderId="0" applyAlignment="1" applyProtection="1" pivotButton="0" quotePrefix="0" xfId="0">
      <alignment horizontal="left" vertical="center"/>
      <protection locked="1" hidden="1"/>
    </xf>
    <xf numFmtId="0" fontId="76" fillId="4" borderId="2" applyAlignment="1" applyProtection="1" pivotButton="0" quotePrefix="0" xfId="0">
      <alignment horizontal="center" vertical="center"/>
      <protection locked="0" hidden="1"/>
    </xf>
    <xf numFmtId="0" fontId="0" fillId="2" borderId="0" applyAlignment="1" applyProtection="1" pivotButton="0" quotePrefix="0" xfId="0">
      <alignment horizontal="general" vertical="center"/>
      <protection locked="1" hidden="1"/>
    </xf>
    <xf numFmtId="0" fontId="10" fillId="2" borderId="6" applyAlignment="1" pivotButton="0" quotePrefix="0" xfId="20">
      <alignment horizontal="general" vertical="center"/>
    </xf>
    <xf numFmtId="0" fontId="15" fillId="2" borderId="58" applyAlignment="1" pivotButton="0" quotePrefix="0" xfId="20">
      <alignment horizontal="general" vertical="center"/>
    </xf>
    <xf numFmtId="0" fontId="32" fillId="2" borderId="59" applyAlignment="1" applyProtection="1" pivotButton="0" quotePrefix="0" xfId="0">
      <alignment horizontal="center" vertical="center"/>
      <protection locked="1" hidden="1"/>
    </xf>
    <xf numFmtId="0" fontId="26" fillId="12" borderId="7" applyAlignment="1" applyProtection="1" pivotButton="0" quotePrefix="0" xfId="0">
      <alignment horizontal="center" vertical="center"/>
      <protection locked="0" hidden="1"/>
    </xf>
    <xf numFmtId="0" fontId="28" fillId="2" borderId="0" applyAlignment="1" applyProtection="1" pivotButton="0" quotePrefix="0" xfId="0">
      <alignment horizontal="left" vertical="center"/>
      <protection locked="1" hidden="1"/>
    </xf>
    <xf numFmtId="0" fontId="63" fillId="2" borderId="0" applyAlignment="1" applyProtection="1" pivotButton="0" quotePrefix="0" xfId="0">
      <alignment horizontal="general" vertical="bottom"/>
      <protection locked="1" hidden="1"/>
    </xf>
    <xf numFmtId="0" fontId="0" fillId="0" borderId="0" applyAlignment="1" applyProtection="1" pivotButton="0" quotePrefix="0" xfId="0">
      <alignment horizontal="general" vertical="bottom"/>
      <protection locked="1" hidden="1"/>
    </xf>
    <xf numFmtId="0" fontId="28" fillId="0" borderId="0" applyAlignment="1" applyProtection="1" pivotButton="0" quotePrefix="0" xfId="0">
      <alignment horizontal="general" vertical="bottom"/>
      <protection locked="1" hidden="1"/>
    </xf>
    <xf numFmtId="0" fontId="29" fillId="0" borderId="0" applyAlignment="1" applyProtection="1" pivotButton="0" quotePrefix="0" xfId="0">
      <alignment horizontal="general" vertical="bottom"/>
      <protection locked="1" hidden="1"/>
    </xf>
    <xf numFmtId="0" fontId="29" fillId="0" borderId="0" applyAlignment="1" pivotButton="0" quotePrefix="0" xfId="0">
      <alignment horizontal="general" vertical="bottom"/>
    </xf>
    <xf numFmtId="0" fontId="58" fillId="0" borderId="0" applyAlignment="1" pivotButton="0" quotePrefix="0" xfId="0">
      <alignment horizontal="general" vertical="bottom"/>
    </xf>
    <xf numFmtId="0" fontId="44" fillId="0" borderId="0" applyAlignment="1" pivotButton="0" quotePrefix="0" xfId="0">
      <alignment horizontal="general" vertical="bottom"/>
    </xf>
    <xf numFmtId="0" fontId="0" fillId="3" borderId="0" applyAlignment="1" pivotButton="0" quotePrefix="0" xfId="0">
      <alignment horizontal="general" vertical="bottom"/>
    </xf>
    <xf numFmtId="0" fontId="77" fillId="2" borderId="60" applyAlignment="1" applyProtection="1" pivotButton="0" quotePrefix="0" xfId="0">
      <alignment horizontal="general" vertical="bottom"/>
      <protection locked="1" hidden="1"/>
    </xf>
    <xf numFmtId="0" fontId="77" fillId="2" borderId="61" applyAlignment="1" applyProtection="1" pivotButton="0" quotePrefix="0" xfId="0">
      <alignment horizontal="general" vertical="bottom"/>
      <protection locked="1" hidden="1"/>
    </xf>
    <xf numFmtId="0" fontId="78" fillId="2" borderId="61" applyAlignment="1" applyProtection="1" pivotButton="0" quotePrefix="0" xfId="0">
      <alignment horizontal="center" vertical="bottom"/>
      <protection locked="1" hidden="1"/>
    </xf>
    <xf numFmtId="0" fontId="79" fillId="2" borderId="61" applyAlignment="1" applyProtection="1" pivotButton="0" quotePrefix="0" xfId="0">
      <alignment horizontal="general" vertical="bottom"/>
      <protection locked="1" hidden="1"/>
    </xf>
    <xf numFmtId="0" fontId="80" fillId="2" borderId="0" applyAlignment="1" applyProtection="1" pivotButton="0" quotePrefix="0" xfId="0">
      <alignment horizontal="center" vertical="center"/>
      <protection locked="1" hidden="1"/>
    </xf>
    <xf numFmtId="0" fontId="77" fillId="2" borderId="62" applyAlignment="1" applyProtection="1" pivotButton="0" quotePrefix="0" xfId="0">
      <alignment horizontal="general" vertical="bottom"/>
      <protection locked="1" hidden="1"/>
    </xf>
    <xf numFmtId="0" fontId="77" fillId="2" borderId="0" applyAlignment="1" applyProtection="1" pivotButton="0" quotePrefix="0" xfId="0">
      <alignment horizontal="general" vertical="bottom"/>
      <protection locked="1" hidden="1"/>
    </xf>
    <xf numFmtId="0" fontId="79" fillId="2" borderId="0" applyAlignment="1" applyProtection="1" pivotButton="0" quotePrefix="0" xfId="0">
      <alignment horizontal="general" vertical="bottom"/>
      <protection locked="1" hidden="1"/>
    </xf>
    <xf numFmtId="0" fontId="41" fillId="29" borderId="48" applyAlignment="1" pivotButton="0" quotePrefix="0" xfId="0">
      <alignment horizontal="left" vertical="center" wrapText="1"/>
    </xf>
    <xf numFmtId="0" fontId="81" fillId="2" borderId="0" applyAlignment="1" applyProtection="1" pivotButton="0" quotePrefix="0" xfId="0">
      <alignment horizontal="center" vertical="center"/>
      <protection locked="1" hidden="1"/>
    </xf>
    <xf numFmtId="0" fontId="41" fillId="30" borderId="63" applyAlignment="1" pivotButton="0" quotePrefix="0" xfId="0">
      <alignment horizontal="left" vertical="center" wrapText="1"/>
    </xf>
    <xf numFmtId="0" fontId="44" fillId="29" borderId="46" applyAlignment="1" pivotButton="0" quotePrefix="0" xfId="0">
      <alignment horizontal="general" vertical="bottom"/>
    </xf>
    <xf numFmtId="0" fontId="44" fillId="0" borderId="0" applyAlignment="1" applyProtection="1" pivotButton="0" quotePrefix="0" xfId="0">
      <alignment horizontal="general" vertical="bottom"/>
      <protection locked="1" hidden="1"/>
    </xf>
    <xf numFmtId="0" fontId="80" fillId="0" borderId="0" applyAlignment="1" applyProtection="1" pivotButton="0" quotePrefix="0" xfId="0">
      <alignment horizontal="general" vertical="bottom"/>
      <protection locked="1" hidden="1"/>
    </xf>
    <xf numFmtId="0" fontId="44" fillId="0" borderId="44" applyAlignment="1" applyProtection="1" pivotButton="0" quotePrefix="0" xfId="0">
      <alignment horizontal="general" vertical="bottom"/>
      <protection locked="0" hidden="1"/>
    </xf>
    <xf numFmtId="0" fontId="41" fillId="31" borderId="59" applyAlignment="1" pivotButton="0" quotePrefix="0" xfId="0">
      <alignment horizontal="left" vertical="center" wrapText="1"/>
    </xf>
    <xf numFmtId="0" fontId="44" fillId="31" borderId="59" applyAlignment="1" pivotButton="0" quotePrefix="0" xfId="0">
      <alignment horizontal="general" vertical="bottom"/>
    </xf>
    <xf numFmtId="0" fontId="44" fillId="30" borderId="46" applyAlignment="1" pivotButton="0" quotePrefix="0" xfId="0">
      <alignment horizontal="general" vertical="bottom"/>
    </xf>
    <xf numFmtId="0" fontId="50" fillId="13" borderId="0" applyAlignment="1" applyProtection="1" pivotButton="0" quotePrefix="0" xfId="0">
      <alignment horizontal="center" vertical="center"/>
      <protection locked="1" hidden="1"/>
    </xf>
    <xf numFmtId="0" fontId="44" fillId="13" borderId="0" applyAlignment="1" applyProtection="1" pivotButton="0" quotePrefix="0" xfId="0">
      <alignment horizontal="general" vertical="bottom"/>
      <protection locked="1" hidden="1"/>
    </xf>
    <xf numFmtId="0" fontId="44" fillId="0" borderId="14" applyAlignment="1" applyProtection="1" pivotButton="0" quotePrefix="0" xfId="0">
      <alignment horizontal="general" vertical="bottom"/>
      <protection locked="0" hidden="1"/>
    </xf>
    <xf numFmtId="0" fontId="82" fillId="13" borderId="64" applyAlignment="1" pivotButton="0" quotePrefix="0" xfId="0">
      <alignment horizontal="center" vertical="top"/>
    </xf>
    <xf numFmtId="0" fontId="41" fillId="31" borderId="63" applyAlignment="1" pivotButton="0" quotePrefix="0" xfId="0">
      <alignment horizontal="left" vertical="center" wrapText="1"/>
    </xf>
    <xf numFmtId="0" fontId="44" fillId="31" borderId="65" applyAlignment="1" pivotButton="0" quotePrefix="0" xfId="0">
      <alignment horizontal="left" vertical="center" wrapText="1"/>
    </xf>
    <xf numFmtId="0" fontId="44" fillId="3" borderId="0" applyAlignment="1" pivotButton="0" quotePrefix="0" xfId="0">
      <alignment horizontal="general" vertical="bottom"/>
    </xf>
    <xf numFmtId="0" fontId="44" fillId="0" borderId="66" applyAlignment="1" applyProtection="1" pivotButton="0" quotePrefix="0" xfId="0">
      <alignment horizontal="general" vertical="bottom"/>
      <protection locked="0" hidden="1"/>
    </xf>
    <xf numFmtId="0" fontId="44" fillId="31" borderId="48" applyAlignment="1" pivotButton="0" quotePrefix="0" xfId="0">
      <alignment horizontal="left" vertical="center" wrapText="1"/>
    </xf>
    <xf numFmtId="0" fontId="44" fillId="14" borderId="0" applyAlignment="1" applyProtection="1" pivotButton="0" quotePrefix="0" xfId="0">
      <alignment horizontal="general" vertical="bottom"/>
      <protection locked="1" hidden="1"/>
    </xf>
    <xf numFmtId="0" fontId="44" fillId="0" borderId="67" applyAlignment="1" applyProtection="1" pivotButton="0" quotePrefix="0" xfId="0">
      <alignment horizontal="general" vertical="bottom"/>
      <protection locked="0" hidden="1"/>
    </xf>
    <xf numFmtId="0" fontId="44" fillId="3" borderId="64" applyAlignment="1" pivotButton="0" quotePrefix="0" xfId="0">
      <alignment horizontal="general" vertical="bottom"/>
    </xf>
    <xf numFmtId="0" fontId="82" fillId="6" borderId="64" applyAlignment="1" pivotButton="0" quotePrefix="0" xfId="0">
      <alignment horizontal="center" vertical="top"/>
    </xf>
    <xf numFmtId="0" fontId="44" fillId="31" borderId="68" applyAlignment="1" pivotButton="0" quotePrefix="0" xfId="0">
      <alignment horizontal="left" vertical="center" wrapText="1"/>
    </xf>
    <xf numFmtId="0" fontId="82" fillId="32" borderId="64" applyAlignment="1" pivotButton="0" quotePrefix="0" xfId="0">
      <alignment horizontal="center" vertical="top"/>
    </xf>
    <xf numFmtId="0" fontId="44" fillId="0" borderId="0" applyAlignment="1" applyProtection="1" pivotButton="0" quotePrefix="0" xfId="0">
      <alignment horizontal="general" vertical="bottom"/>
      <protection locked="0" hidden="1"/>
    </xf>
    <xf numFmtId="0" fontId="83" fillId="0" borderId="0" applyAlignment="1" applyProtection="1" pivotButton="0" quotePrefix="0" xfId="0">
      <alignment horizontal="general" vertical="bottom"/>
      <protection locked="1" hidden="1"/>
    </xf>
    <xf numFmtId="164" fontId="84" fillId="13" borderId="0" applyAlignment="1" applyProtection="1" pivotButton="0" quotePrefix="0" xfId="0">
      <alignment horizontal="center" vertical="center" textRotation="2"/>
      <protection locked="1" hidden="1"/>
    </xf>
    <xf numFmtId="0" fontId="44" fillId="6" borderId="0" applyAlignment="1" applyProtection="1" pivotButton="0" quotePrefix="0" xfId="0">
      <alignment horizontal="general" vertical="bottom"/>
      <protection locked="1" hidden="1"/>
    </xf>
    <xf numFmtId="0" fontId="84" fillId="6" borderId="0" applyAlignment="1" applyProtection="1" pivotButton="0" quotePrefix="0" xfId="0">
      <alignment horizontal="center" vertical="center"/>
      <protection locked="1" hidden="1"/>
    </xf>
    <xf numFmtId="164" fontId="85" fillId="6" borderId="0" applyAlignment="1" applyProtection="1" pivotButton="0" quotePrefix="0" xfId="0">
      <alignment horizontal="center" vertical="center"/>
      <protection locked="1" hidden="1"/>
    </xf>
    <xf numFmtId="0" fontId="44" fillId="0" borderId="67" applyAlignment="1" applyProtection="1" pivotButton="0" quotePrefix="0" xfId="0">
      <alignment horizontal="general" vertical="bottom"/>
      <protection locked="1" hidden="1"/>
    </xf>
    <xf numFmtId="0" fontId="44" fillId="3" borderId="69" applyAlignment="1" pivotButton="0" quotePrefix="0" xfId="0">
      <alignment horizontal="general" vertical="bottom"/>
    </xf>
    <xf numFmtId="0" fontId="44" fillId="30" borderId="53" applyAlignment="1" pivotButton="0" quotePrefix="0" xfId="0">
      <alignment horizontal="general" vertical="bottom"/>
    </xf>
    <xf numFmtId="0" fontId="41" fillId="30" borderId="68" applyAlignment="1" pivotButton="0" quotePrefix="0" xfId="0">
      <alignment horizontal="left" vertical="center" wrapText="1"/>
    </xf>
    <xf numFmtId="0" fontId="41" fillId="0" borderId="0" applyAlignment="1" pivotButton="0" quotePrefix="0" xfId="0">
      <alignment horizontal="general" vertical="center" wrapText="1"/>
    </xf>
    <xf numFmtId="0" fontId="41" fillId="31" borderId="70" applyAlignment="1" pivotButton="0" quotePrefix="0" xfId="0">
      <alignment horizontal="left" vertical="center" wrapText="1"/>
    </xf>
    <xf numFmtId="0" fontId="41" fillId="30" borderId="0" applyAlignment="1" pivotButton="0" quotePrefix="0" xfId="0">
      <alignment horizontal="general" vertical="center" wrapText="1"/>
    </xf>
    <xf numFmtId="164" fontId="84" fillId="27" borderId="0" applyAlignment="1" applyProtection="1" pivotButton="0" quotePrefix="0" xfId="0">
      <alignment horizontal="center" vertical="top"/>
      <protection locked="1" hidden="1"/>
    </xf>
    <xf numFmtId="0" fontId="44" fillId="31" borderId="63" applyAlignment="1" pivotButton="0" quotePrefix="0" xfId="0">
      <alignment horizontal="left" vertical="center" wrapText="1"/>
    </xf>
    <xf numFmtId="0" fontId="44" fillId="31" borderId="0" applyAlignment="1" pivotButton="0" quotePrefix="0" xfId="0">
      <alignment horizontal="left" vertical="center" wrapText="1"/>
    </xf>
    <xf numFmtId="0" fontId="44" fillId="3" borderId="71" applyAlignment="1" pivotButton="0" quotePrefix="0" xfId="0">
      <alignment horizontal="general" vertical="bottom"/>
    </xf>
    <xf numFmtId="0" fontId="44" fillId="3" borderId="72" applyAlignment="1" pivotButton="0" quotePrefix="0" xfId="0">
      <alignment horizontal="left" vertical="center" wrapText="1"/>
    </xf>
    <xf numFmtId="0" fontId="44" fillId="3" borderId="0" applyAlignment="1" pivotButton="0" quotePrefix="0" xfId="0">
      <alignment horizontal="left" vertical="center" wrapText="1"/>
    </xf>
    <xf numFmtId="164" fontId="84" fillId="28" borderId="0" applyAlignment="1" applyProtection="1" pivotButton="0" quotePrefix="0" xfId="0">
      <alignment horizontal="center" vertical="top"/>
      <protection locked="1" hidden="1"/>
    </xf>
    <xf numFmtId="0" fontId="41" fillId="31" borderId="0" applyAlignment="1" pivotButton="0" quotePrefix="0" xfId="0">
      <alignment horizontal="left" vertical="center" wrapText="1"/>
    </xf>
    <xf numFmtId="164" fontId="86" fillId="6" borderId="0" applyAlignment="1" applyProtection="1" pivotButton="0" quotePrefix="0" xfId="0">
      <alignment horizontal="center" vertical="center"/>
      <protection locked="1" hidden="1"/>
    </xf>
    <xf numFmtId="0" fontId="44" fillId="3" borderId="0" applyAlignment="1" pivotButton="0" quotePrefix="0" xfId="0">
      <alignment horizontal="general" vertical="center" wrapText="1"/>
    </xf>
    <xf numFmtId="0" fontId="44" fillId="3" borderId="73" applyAlignment="1" pivotButton="0" quotePrefix="0" xfId="0">
      <alignment horizontal="general" vertical="bottom"/>
    </xf>
    <xf numFmtId="0" fontId="44" fillId="3" borderId="74" applyAlignment="1" pivotButton="0" quotePrefix="0" xfId="0">
      <alignment horizontal="general" vertical="bottom"/>
    </xf>
    <xf numFmtId="0" fontId="44" fillId="31" borderId="75" applyAlignment="1" pivotButton="0" quotePrefix="0" xfId="0">
      <alignment horizontal="left" vertical="center" wrapText="1"/>
    </xf>
    <xf numFmtId="164" fontId="86" fillId="6" borderId="0" applyAlignment="1" applyProtection="1" pivotButton="0" quotePrefix="0" xfId="0">
      <alignment horizontal="center" vertical="center"/>
      <protection locked="1" hidden="1"/>
    </xf>
    <xf numFmtId="164" fontId="84" fillId="33" borderId="0" applyAlignment="1" applyProtection="1" pivotButton="0" quotePrefix="0" xfId="0">
      <alignment horizontal="center" vertical="top" wrapText="1"/>
      <protection locked="1" hidden="1"/>
    </xf>
    <xf numFmtId="0" fontId="41" fillId="34" borderId="0" applyAlignment="1" pivotButton="0" quotePrefix="0" xfId="0">
      <alignment horizontal="center" vertical="center" wrapText="1"/>
    </xf>
    <xf numFmtId="0" fontId="44" fillId="34" borderId="0" applyAlignment="1" pivotButton="0" quotePrefix="0" xfId="0">
      <alignment horizontal="general" vertical="top" wrapText="1"/>
    </xf>
    <xf numFmtId="0" fontId="87" fillId="6" borderId="0" applyAlignment="1" applyProtection="1" pivotButton="0" quotePrefix="0" xfId="0">
      <alignment horizontal="left" vertical="center"/>
      <protection locked="1" hidden="1"/>
    </xf>
    <xf numFmtId="0" fontId="88" fillId="6" borderId="0" applyAlignment="1" applyProtection="1" pivotButton="0" quotePrefix="0" xfId="0">
      <alignment horizontal="left" vertical="center"/>
      <protection locked="1" hidden="1"/>
    </xf>
    <xf numFmtId="0" fontId="41" fillId="30" borderId="68" applyAlignment="1" pivotButton="0" quotePrefix="0" xfId="0">
      <alignment horizontal="general" vertical="center" wrapText="1"/>
    </xf>
    <xf numFmtId="0" fontId="87" fillId="13" borderId="0" applyAlignment="1" applyProtection="1" pivotButton="0" quotePrefix="0" xfId="0">
      <alignment horizontal="left" vertical="center"/>
      <protection locked="1" hidden="1"/>
    </xf>
    <xf numFmtId="0" fontId="87" fillId="35" borderId="0" applyAlignment="1" applyProtection="1" pivotButton="0" quotePrefix="0" xfId="0">
      <alignment horizontal="left" vertical="center"/>
      <protection locked="1" hidden="1"/>
    </xf>
    <xf numFmtId="0" fontId="41" fillId="35" borderId="0" applyAlignment="1" applyProtection="1" pivotButton="0" quotePrefix="0" xfId="0">
      <alignment horizontal="left" vertical="center" wrapText="1"/>
      <protection locked="1" hidden="1"/>
    </xf>
    <xf numFmtId="0" fontId="44" fillId="35" borderId="0" applyAlignment="1" applyProtection="1" pivotButton="0" quotePrefix="0" xfId="0">
      <alignment horizontal="general" vertical="center" wrapText="1"/>
      <protection locked="1" hidden="1"/>
    </xf>
    <xf numFmtId="0" fontId="44" fillId="35" borderId="48" applyAlignment="1" applyProtection="1" pivotButton="0" quotePrefix="0" xfId="0">
      <alignment horizontal="general" vertical="center" wrapText="1"/>
      <protection locked="1" hidden="1"/>
    </xf>
    <xf numFmtId="0" fontId="88" fillId="13" borderId="0" applyAlignment="1" applyProtection="1" pivotButton="0" quotePrefix="0" xfId="0">
      <alignment horizontal="left" vertical="center"/>
      <protection locked="1" hidden="1"/>
    </xf>
    <xf numFmtId="0" fontId="30" fillId="0" borderId="0" applyAlignment="1" applyProtection="1" pivotButton="0" quotePrefix="0" xfId="0">
      <alignment horizontal="general" vertical="bottom"/>
      <protection locked="1" hidden="1"/>
    </xf>
    <xf numFmtId="0" fontId="56" fillId="2" borderId="0" applyAlignment="1" applyProtection="1" pivotButton="0" quotePrefix="0" xfId="0">
      <alignment horizontal="general" vertical="bottom"/>
      <protection locked="1" hidden="1"/>
    </xf>
    <xf numFmtId="166" fontId="32" fillId="2" borderId="0" applyAlignment="1" applyProtection="1" pivotButton="0" quotePrefix="0" xfId="0">
      <alignment horizontal="general" vertical="bottom"/>
      <protection locked="1" hidden="1"/>
    </xf>
    <xf numFmtId="0" fontId="0" fillId="2" borderId="0" applyAlignment="1" applyProtection="1" pivotButton="0" quotePrefix="0" xfId="0">
      <alignment horizontal="center" vertical="center"/>
      <protection locked="1" hidden="1"/>
    </xf>
    <xf numFmtId="0" fontId="28" fillId="2" borderId="0" applyAlignment="1" applyProtection="1" pivotButton="0" quotePrefix="0" xfId="0">
      <alignment horizontal="center" vertical="center"/>
      <protection locked="1" hidden="1"/>
    </xf>
    <xf numFmtId="0" fontId="56" fillId="36" borderId="9" applyAlignment="1" applyProtection="1" pivotButton="0" quotePrefix="0" xfId="0">
      <alignment horizontal="center" vertical="center"/>
      <protection locked="1" hidden="1"/>
    </xf>
    <xf numFmtId="0" fontId="44" fillId="14" borderId="76" applyAlignment="1" applyProtection="1" pivotButton="0" quotePrefix="0" xfId="0">
      <alignment horizontal="left" vertical="bottom"/>
      <protection locked="1" hidden="1"/>
    </xf>
    <xf numFmtId="0" fontId="44" fillId="14" borderId="76" applyAlignment="1" applyProtection="1" pivotButton="0" quotePrefix="0" xfId="0">
      <alignment horizontal="center" vertical="bottom"/>
      <protection locked="1" hidden="1"/>
    </xf>
    <xf numFmtId="0" fontId="44" fillId="14" borderId="76" applyAlignment="1" applyProtection="1" pivotButton="0" quotePrefix="0" xfId="0">
      <alignment horizontal="general" vertical="bottom"/>
      <protection locked="1" hidden="1"/>
    </xf>
    <xf numFmtId="0" fontId="50" fillId="6" borderId="77" applyAlignment="1" applyProtection="1" pivotButton="0" quotePrefix="0" xfId="0">
      <alignment horizontal="left" vertical="center"/>
      <protection locked="1" hidden="1"/>
    </xf>
    <xf numFmtId="0" fontId="50" fillId="6" borderId="78" applyAlignment="1" applyProtection="1" pivotButton="0" quotePrefix="0" xfId="0">
      <alignment horizontal="left" vertical="center"/>
      <protection locked="1" hidden="1"/>
    </xf>
    <xf numFmtId="0" fontId="50" fillId="6" borderId="78" applyAlignment="1" applyProtection="1" pivotButton="0" quotePrefix="0" xfId="0">
      <alignment horizontal="center" vertical="center"/>
      <protection locked="1" hidden="1"/>
    </xf>
    <xf numFmtId="0" fontId="50" fillId="6" borderId="79" applyAlignment="1" applyProtection="1" pivotButton="0" quotePrefix="0" xfId="0">
      <alignment horizontal="center" vertical="center"/>
      <protection locked="1" hidden="1"/>
    </xf>
    <xf numFmtId="0" fontId="56" fillId="21" borderId="9" applyAlignment="1" applyProtection="1" pivotButton="0" quotePrefix="0" xfId="0">
      <alignment horizontal="center" vertical="center"/>
      <protection locked="1" hidden="1"/>
    </xf>
    <xf numFmtId="0" fontId="44" fillId="2" borderId="0" applyAlignment="1" applyProtection="1" pivotButton="0" quotePrefix="0" xfId="0">
      <alignment horizontal="center" vertical="bottom"/>
      <protection locked="1" hidden="1"/>
    </xf>
    <xf numFmtId="0" fontId="50" fillId="37" borderId="80" applyAlignment="1" applyProtection="1" pivotButton="0" quotePrefix="0" xfId="0">
      <alignment horizontal="center" vertical="center"/>
      <protection locked="1" hidden="1"/>
    </xf>
    <xf numFmtId="0" fontId="44" fillId="37" borderId="80" applyAlignment="1" applyProtection="1" pivotButton="0" quotePrefix="0" xfId="0">
      <alignment horizontal="center" vertical="center"/>
      <protection locked="1" hidden="1"/>
    </xf>
    <xf numFmtId="0" fontId="44" fillId="37" borderId="81" applyAlignment="1" applyProtection="1" pivotButton="0" quotePrefix="0" xfId="0">
      <alignment horizontal="center" vertical="top"/>
      <protection locked="1" hidden="1"/>
    </xf>
    <xf numFmtId="0" fontId="44" fillId="38" borderId="0" applyAlignment="1" applyProtection="1" pivotButton="0" quotePrefix="0" xfId="0">
      <alignment horizontal="general" vertical="bottom"/>
      <protection locked="1" hidden="1"/>
    </xf>
    <xf numFmtId="0" fontId="0" fillId="39" borderId="0" applyAlignment="1" applyProtection="1" pivotButton="0" quotePrefix="0" xfId="0">
      <alignment horizontal="center" vertical="center"/>
      <protection locked="1" hidden="1"/>
    </xf>
    <xf numFmtId="0" fontId="44" fillId="40" borderId="0" applyAlignment="1" applyProtection="1" pivotButton="0" quotePrefix="0" xfId="0">
      <alignment horizontal="center" vertical="center"/>
      <protection locked="1" hidden="1"/>
    </xf>
    <xf numFmtId="0" fontId="0" fillId="41" borderId="0" applyAlignment="1" applyProtection="1" pivotButton="0" quotePrefix="0" xfId="0">
      <alignment horizontal="center" vertical="center"/>
      <protection locked="1" hidden="1"/>
    </xf>
    <xf numFmtId="0" fontId="44" fillId="6" borderId="0" applyAlignment="1" applyProtection="1" pivotButton="0" quotePrefix="0" xfId="0">
      <alignment horizontal="center" vertical="center"/>
      <protection locked="1" hidden="1"/>
    </xf>
    <xf numFmtId="0" fontId="0" fillId="0" borderId="82" applyAlignment="1" applyProtection="1" pivotButton="0" quotePrefix="0" xfId="0">
      <alignment horizontal="right" vertical="bottom"/>
      <protection locked="1" hidden="1"/>
    </xf>
    <xf numFmtId="0" fontId="32" fillId="42" borderId="83" applyAlignment="1" applyProtection="1" pivotButton="0" quotePrefix="0" xfId="0">
      <alignment horizontal="center" vertical="bottom"/>
      <protection locked="1" hidden="1"/>
    </xf>
    <xf numFmtId="0" fontId="32" fillId="37" borderId="83" applyAlignment="1" applyProtection="1" pivotButton="0" quotePrefix="0" xfId="0">
      <alignment horizontal="center" vertical="bottom"/>
      <protection locked="1" hidden="1"/>
    </xf>
    <xf numFmtId="0" fontId="32" fillId="38" borderId="83" applyAlignment="1" applyProtection="1" pivotButton="0" quotePrefix="0" xfId="0">
      <alignment horizontal="center" vertical="bottom"/>
      <protection locked="1" hidden="1"/>
    </xf>
    <xf numFmtId="0" fontId="32" fillId="39" borderId="83" applyAlignment="1" applyProtection="1" pivotButton="0" quotePrefix="0" xfId="0">
      <alignment horizontal="center" vertical="bottom"/>
      <protection locked="1" hidden="1"/>
    </xf>
    <xf numFmtId="0" fontId="32" fillId="40" borderId="83" applyAlignment="1" applyProtection="1" pivotButton="0" quotePrefix="0" xfId="0">
      <alignment horizontal="center" vertical="bottom"/>
      <protection locked="1" hidden="1"/>
    </xf>
    <xf numFmtId="0" fontId="32" fillId="43" borderId="83" applyAlignment="1" applyProtection="1" pivotButton="0" quotePrefix="0" xfId="0">
      <alignment horizontal="center" vertical="bottom"/>
      <protection locked="1" hidden="1"/>
    </xf>
    <xf numFmtId="0" fontId="32" fillId="44" borderId="83" applyAlignment="1" applyProtection="1" pivotButton="0" quotePrefix="0" xfId="0">
      <alignment horizontal="center" vertical="bottom"/>
      <protection locked="1" hidden="1"/>
    </xf>
    <xf numFmtId="0" fontId="32" fillId="45" borderId="84" applyAlignment="1" applyProtection="1" pivotButton="0" quotePrefix="0" xfId="0">
      <alignment horizontal="center" vertical="bottom"/>
      <protection locked="1" hidden="1"/>
    </xf>
    <xf numFmtId="0" fontId="56" fillId="36" borderId="28" applyAlignment="1" applyProtection="1" pivotButton="0" quotePrefix="0" xfId="0">
      <alignment horizontal="center" vertical="center"/>
      <protection locked="1" hidden="1"/>
    </xf>
    <xf numFmtId="0" fontId="44" fillId="14" borderId="44" applyAlignment="1" applyProtection="1" pivotButton="0" quotePrefix="0" xfId="0">
      <alignment horizontal="left" vertical="bottom"/>
      <protection locked="1" hidden="1"/>
    </xf>
    <xf numFmtId="0" fontId="44" fillId="14" borderId="44" applyAlignment="1" applyProtection="1" pivotButton="0" quotePrefix="0" xfId="0">
      <alignment horizontal="center" vertical="bottom"/>
      <protection locked="1" hidden="1"/>
    </xf>
    <xf numFmtId="0" fontId="44" fillId="14" borderId="44" applyAlignment="1" applyProtection="1" pivotButton="0" quotePrefix="0" xfId="0">
      <alignment horizontal="general" vertical="bottom"/>
      <protection locked="1" hidden="1"/>
    </xf>
    <xf numFmtId="0" fontId="44" fillId="14" borderId="85" applyAlignment="1" applyProtection="1" pivotButton="0" quotePrefix="0" xfId="0">
      <alignment horizontal="general" vertical="bottom"/>
      <protection locked="1" hidden="1"/>
    </xf>
    <xf numFmtId="0" fontId="50" fillId="14" borderId="86" applyAlignment="1" applyProtection="1" pivotButton="0" quotePrefix="0" xfId="0">
      <alignment horizontal="left" vertical="bottom"/>
      <protection locked="1" hidden="1"/>
    </xf>
    <xf numFmtId="0" fontId="50" fillId="14" borderId="86" applyAlignment="1" applyProtection="1" pivotButton="0" quotePrefix="0" xfId="0">
      <alignment horizontal="center" vertical="center"/>
      <protection locked="1" hidden="1"/>
    </xf>
    <xf numFmtId="0" fontId="44" fillId="14" borderId="86" applyAlignment="1" applyProtection="1" pivotButton="0" quotePrefix="0" xfId="0">
      <alignment horizontal="center" vertical="center"/>
      <protection locked="1" hidden="1"/>
    </xf>
    <xf numFmtId="0" fontId="44" fillId="14" borderId="87" applyAlignment="1" applyProtection="1" pivotButton="0" quotePrefix="0" xfId="0">
      <alignment horizontal="center" vertical="center"/>
      <protection locked="1" hidden="1"/>
    </xf>
    <xf numFmtId="0" fontId="56" fillId="21" borderId="28" applyAlignment="1" applyProtection="1" pivotButton="0" quotePrefix="0" xfId="0">
      <alignment horizontal="center" vertical="center"/>
      <protection locked="1" hidden="1"/>
    </xf>
    <xf numFmtId="0" fontId="44" fillId="37" borderId="88" applyAlignment="1" applyProtection="1" pivotButton="0" quotePrefix="0" xfId="0">
      <alignment horizontal="center" vertical="center"/>
      <protection locked="1" hidden="1"/>
    </xf>
    <xf numFmtId="0" fontId="44" fillId="37" borderId="89" applyAlignment="1" applyProtection="1" pivotButton="0" quotePrefix="0" xfId="0">
      <alignment horizontal="center" vertical="center"/>
      <protection locked="1" hidden="1"/>
    </xf>
    <xf numFmtId="0" fontId="28" fillId="2" borderId="90" applyAlignment="1" applyProtection="1" pivotButton="0" quotePrefix="0" xfId="0">
      <alignment horizontal="right" vertical="center"/>
      <protection locked="1" hidden="1"/>
    </xf>
    <xf numFmtId="0" fontId="50" fillId="38" borderId="80" applyAlignment="1" applyProtection="1" pivotButton="0" quotePrefix="0" xfId="0">
      <alignment horizontal="center" vertical="center"/>
      <protection locked="1" hidden="1"/>
    </xf>
    <xf numFmtId="0" fontId="44" fillId="38" borderId="80" applyAlignment="1" applyProtection="1" pivotButton="0" quotePrefix="0" xfId="0">
      <alignment horizontal="center" vertical="center"/>
      <protection locked="1" hidden="1"/>
    </xf>
    <xf numFmtId="0" fontId="44" fillId="38" borderId="81" applyAlignment="1" applyProtection="1" pivotButton="0" quotePrefix="0" xfId="0">
      <alignment horizontal="center" vertical="center"/>
      <protection locked="1" hidden="1"/>
    </xf>
    <xf numFmtId="0" fontId="44" fillId="39" borderId="0" applyAlignment="1" applyProtection="1" pivotButton="0" quotePrefix="0" xfId="0">
      <alignment horizontal="center" vertical="center"/>
      <protection locked="1" hidden="1"/>
    </xf>
    <xf numFmtId="0" fontId="44" fillId="41" borderId="0" applyAlignment="1" applyProtection="1" pivotButton="0" quotePrefix="0" xfId="0">
      <alignment horizontal="center" vertical="center"/>
      <protection locked="1" hidden="1"/>
    </xf>
    <xf numFmtId="0" fontId="37" fillId="2" borderId="0" applyAlignment="1" applyProtection="1" pivotButton="0" quotePrefix="0" xfId="0">
      <alignment horizontal="general" vertical="bottom"/>
      <protection locked="1" hidden="1"/>
    </xf>
    <xf numFmtId="0" fontId="0" fillId="0" borderId="91" applyAlignment="1" applyProtection="1" pivotButton="0" quotePrefix="0" xfId="0">
      <alignment horizontal="right" vertical="bottom"/>
      <protection locked="1" hidden="1"/>
    </xf>
    <xf numFmtId="167" fontId="0" fillId="0" borderId="92" applyAlignment="1" applyProtection="1" pivotButton="0" quotePrefix="0" xfId="0">
      <alignment horizontal="general" vertical="bottom"/>
      <protection locked="1" hidden="1"/>
    </xf>
    <xf numFmtId="167" fontId="28" fillId="0" borderId="92" applyAlignment="1" applyProtection="1" pivotButton="0" quotePrefix="0" xfId="0">
      <alignment horizontal="general" vertical="bottom"/>
      <protection locked="1" hidden="1"/>
    </xf>
    <xf numFmtId="167" fontId="30" fillId="0" borderId="92" applyAlignment="1" applyProtection="1" pivotButton="0" quotePrefix="0" xfId="0">
      <alignment horizontal="general" vertical="bottom"/>
      <protection locked="1" hidden="1"/>
    </xf>
    <xf numFmtId="167" fontId="0" fillId="0" borderId="93" applyAlignment="1" applyProtection="1" pivotButton="0" quotePrefix="0" xfId="0">
      <alignment horizontal="general" vertical="bottom"/>
      <protection locked="1" hidden="1"/>
    </xf>
    <xf numFmtId="0" fontId="44" fillId="14" borderId="94" applyAlignment="1" applyProtection="1" pivotButton="0" quotePrefix="0" xfId="0">
      <alignment horizontal="general" vertical="bottom"/>
      <protection locked="1" hidden="1"/>
    </xf>
    <xf numFmtId="0" fontId="50" fillId="14" borderId="0" applyAlignment="1" applyProtection="1" pivotButton="0" quotePrefix="0" xfId="0">
      <alignment horizontal="left" vertical="bottom"/>
      <protection locked="1" hidden="1"/>
    </xf>
    <xf numFmtId="0" fontId="44" fillId="37" borderId="95" applyAlignment="1" applyProtection="1" pivotButton="0" quotePrefix="0" xfId="0">
      <alignment horizontal="center" vertical="center"/>
      <protection locked="1" hidden="1"/>
    </xf>
    <xf numFmtId="0" fontId="44" fillId="37" borderId="96" applyAlignment="1" applyProtection="1" pivotButton="0" quotePrefix="0" xfId="0">
      <alignment horizontal="center" vertical="center"/>
      <protection locked="1" hidden="1"/>
    </xf>
    <xf numFmtId="0" fontId="44" fillId="38" borderId="97" applyAlignment="1" applyProtection="1" pivotButton="0" quotePrefix="0" xfId="0">
      <alignment horizontal="center" vertical="center"/>
      <protection locked="1" hidden="1"/>
    </xf>
    <xf numFmtId="0" fontId="44" fillId="37" borderId="98" applyAlignment="1" applyProtection="1" pivotButton="0" quotePrefix="0" xfId="0">
      <alignment horizontal="center" vertical="center"/>
      <protection locked="1" hidden="1"/>
    </xf>
    <xf numFmtId="0" fontId="44" fillId="37" borderId="99" applyAlignment="1" applyProtection="1" pivotButton="0" quotePrefix="0" xfId="0">
      <alignment horizontal="center" vertical="top"/>
      <protection locked="1" hidden="1"/>
    </xf>
    <xf numFmtId="0" fontId="44" fillId="38" borderId="0" applyAlignment="1" applyProtection="1" pivotButton="0" quotePrefix="0" xfId="0">
      <alignment horizontal="center" vertical="center"/>
      <protection locked="1" hidden="1"/>
    </xf>
    <xf numFmtId="0" fontId="44" fillId="38" borderId="96" applyAlignment="1" applyProtection="1" pivotButton="0" quotePrefix="0" xfId="0">
      <alignment horizontal="center" vertical="center"/>
      <protection locked="1" hidden="1"/>
    </xf>
    <xf numFmtId="0" fontId="50" fillId="14" borderId="100" applyAlignment="1" applyProtection="1" pivotButton="0" quotePrefix="0" xfId="0">
      <alignment horizontal="left" vertical="bottom"/>
      <protection locked="1" hidden="1"/>
    </xf>
    <xf numFmtId="0" fontId="50" fillId="14" borderId="100" applyAlignment="1" applyProtection="1" pivotButton="0" quotePrefix="0" xfId="0">
      <alignment horizontal="center" vertical="center"/>
      <protection locked="1" hidden="1"/>
    </xf>
    <xf numFmtId="0" fontId="44" fillId="14" borderId="100" applyAlignment="1" applyProtection="1" pivotButton="0" quotePrefix="0" xfId="0">
      <alignment horizontal="center" vertical="center"/>
      <protection locked="1" hidden="1"/>
    </xf>
    <xf numFmtId="0" fontId="44" fillId="14" borderId="101" applyAlignment="1" applyProtection="1" pivotButton="0" quotePrefix="0" xfId="0">
      <alignment horizontal="center" vertical="center"/>
      <protection locked="1" hidden="1"/>
    </xf>
    <xf numFmtId="0" fontId="50" fillId="37" borderId="88" applyAlignment="1" applyProtection="1" pivotButton="0" quotePrefix="0" xfId="0">
      <alignment horizontal="center" vertical="center"/>
      <protection locked="1" hidden="1"/>
    </xf>
    <xf numFmtId="0" fontId="44" fillId="37" borderId="102" applyAlignment="1" applyProtection="1" pivotButton="0" quotePrefix="0" xfId="0">
      <alignment horizontal="center" vertical="center"/>
      <protection locked="1" hidden="1"/>
    </xf>
    <xf numFmtId="0" fontId="44" fillId="37" borderId="0" applyAlignment="1" applyProtection="1" pivotButton="0" quotePrefix="0" xfId="0">
      <alignment horizontal="center" vertical="bottom"/>
      <protection locked="1" hidden="1"/>
    </xf>
    <xf numFmtId="0" fontId="50" fillId="39" borderId="80" applyAlignment="1" applyProtection="1" pivotButton="0" quotePrefix="0" xfId="0">
      <alignment horizontal="center" vertical="center"/>
      <protection locked="1" hidden="1"/>
    </xf>
    <xf numFmtId="0" fontId="44" fillId="39" borderId="80" applyAlignment="1" applyProtection="1" pivotButton="0" quotePrefix="0" xfId="0">
      <alignment horizontal="center" vertical="center"/>
      <protection locked="1" hidden="1"/>
    </xf>
    <xf numFmtId="0" fontId="44" fillId="39" borderId="81" applyAlignment="1" applyProtection="1" pivotButton="0" quotePrefix="0" xfId="0">
      <alignment horizontal="center" vertical="center"/>
      <protection locked="1" hidden="1"/>
    </xf>
    <xf numFmtId="0" fontId="56" fillId="36" borderId="12" applyAlignment="1" applyProtection="1" pivotButton="0" quotePrefix="0" xfId="0">
      <alignment horizontal="center" vertical="center"/>
      <protection locked="1" hidden="1"/>
    </xf>
    <xf numFmtId="0" fontId="44" fillId="14" borderId="32" applyAlignment="1" applyProtection="1" pivotButton="0" quotePrefix="0" xfId="0">
      <alignment horizontal="left" vertical="bottom"/>
      <protection locked="1" hidden="1"/>
    </xf>
    <xf numFmtId="0" fontId="44" fillId="14" borderId="32" applyAlignment="1" applyProtection="1" pivotButton="0" quotePrefix="0" xfId="0">
      <alignment horizontal="center" vertical="bottom"/>
      <protection locked="1" hidden="1"/>
    </xf>
    <xf numFmtId="0" fontId="44" fillId="14" borderId="32" applyAlignment="1" applyProtection="1" pivotButton="0" quotePrefix="0" xfId="0">
      <alignment horizontal="general" vertical="bottom"/>
      <protection locked="1" hidden="1"/>
    </xf>
    <xf numFmtId="0" fontId="44" fillId="6" borderId="29" applyAlignment="1" applyProtection="1" pivotButton="0" quotePrefix="0" xfId="0">
      <alignment horizontal="left" vertical="bottom"/>
      <protection locked="1" hidden="1"/>
    </xf>
    <xf numFmtId="0" fontId="44" fillId="6" borderId="29" applyAlignment="1" applyProtection="1" pivotButton="0" quotePrefix="0" xfId="0">
      <alignment horizontal="general" vertical="bottom"/>
      <protection locked="1" hidden="1"/>
    </xf>
    <xf numFmtId="0" fontId="44" fillId="6" borderId="33" applyAlignment="1" applyProtection="1" pivotButton="0" quotePrefix="0" xfId="0">
      <alignment horizontal="general" vertical="bottom"/>
      <protection locked="1" hidden="1"/>
    </xf>
    <xf numFmtId="0" fontId="56" fillId="21" borderId="12" applyAlignment="1" applyProtection="1" pivotButton="0" quotePrefix="0" xfId="0">
      <alignment horizontal="center" vertical="center"/>
      <protection locked="1" hidden="1"/>
    </xf>
    <xf numFmtId="0" fontId="44" fillId="37" borderId="0" applyAlignment="1" applyProtection="1" pivotButton="0" quotePrefix="0" xfId="0">
      <alignment horizontal="general" vertical="bottom"/>
      <protection locked="1" hidden="1"/>
    </xf>
    <xf numFmtId="0" fontId="44" fillId="39" borderId="89" applyAlignment="1" applyProtection="1" pivotButton="0" quotePrefix="0" xfId="0">
      <alignment horizontal="center" vertical="center"/>
      <protection locked="1" hidden="1"/>
    </xf>
    <xf numFmtId="0" fontId="0" fillId="2" borderId="0" applyAlignment="1" applyProtection="1" pivotButton="0" quotePrefix="0" xfId="0">
      <alignment horizontal="left" vertical="bottom"/>
      <protection locked="1" hidden="1"/>
    </xf>
    <xf numFmtId="0" fontId="0" fillId="2" borderId="0" applyAlignment="1" applyProtection="1" pivotButton="0" quotePrefix="0" xfId="0">
      <alignment horizontal="center" vertical="bottom"/>
      <protection locked="1" hidden="1"/>
    </xf>
    <xf numFmtId="0" fontId="44" fillId="37" borderId="81" applyAlignment="1" applyProtection="1" pivotButton="0" quotePrefix="0" xfId="0">
      <alignment horizontal="center" vertical="center"/>
      <protection locked="1" hidden="1"/>
    </xf>
    <xf numFmtId="0" fontId="44" fillId="39" borderId="96" applyAlignment="1" applyProtection="1" pivotButton="0" quotePrefix="0" xfId="0">
      <alignment horizontal="center" vertical="center"/>
      <protection locked="1" hidden="1"/>
    </xf>
    <xf numFmtId="0" fontId="28" fillId="2" borderId="103" applyAlignment="1" applyProtection="1" pivotButton="0" quotePrefix="0" xfId="0">
      <alignment horizontal="right" vertical="center"/>
      <protection locked="1" hidden="1"/>
    </xf>
    <xf numFmtId="0" fontId="44" fillId="38" borderId="99" applyAlignment="1" applyProtection="1" pivotButton="0" quotePrefix="0" xfId="0">
      <alignment horizontal="center" vertical="center"/>
      <protection locked="1" hidden="1"/>
    </xf>
    <xf numFmtId="0" fontId="0" fillId="3" borderId="0" applyAlignment="1" applyProtection="1" pivotButton="0" quotePrefix="0" xfId="0">
      <alignment horizontal="general" vertical="bottom"/>
      <protection locked="1" hidden="1"/>
    </xf>
    <xf numFmtId="0" fontId="56" fillId="16" borderId="9" applyAlignment="1" applyProtection="1" pivotButton="0" quotePrefix="0" xfId="0">
      <alignment horizontal="center" vertical="center"/>
      <protection locked="1" hidden="1"/>
    </xf>
    <xf numFmtId="0" fontId="56" fillId="22" borderId="9" applyAlignment="1" applyProtection="1" pivotButton="0" quotePrefix="0" xfId="0">
      <alignment horizontal="center" vertical="center"/>
      <protection locked="1" hidden="1"/>
    </xf>
    <xf numFmtId="0" fontId="56" fillId="16" borderId="28" applyAlignment="1" applyProtection="1" pivotButton="0" quotePrefix="0" xfId="0">
      <alignment horizontal="center" vertical="center"/>
      <protection locked="1" hidden="1"/>
    </xf>
    <xf numFmtId="0" fontId="56" fillId="22" borderId="28" applyAlignment="1" applyProtection="1" pivotButton="0" quotePrefix="0" xfId="0">
      <alignment horizontal="center" vertical="center"/>
      <protection locked="1" hidden="1"/>
    </xf>
    <xf numFmtId="0" fontId="44" fillId="37" borderId="99" applyAlignment="1" applyProtection="1" pivotButton="0" quotePrefix="0" xfId="0">
      <alignment horizontal="center" vertical="center"/>
      <protection locked="1" hidden="1"/>
    </xf>
    <xf numFmtId="0" fontId="44" fillId="37" borderId="0" applyAlignment="1" applyProtection="1" pivotButton="0" quotePrefix="0" xfId="0">
      <alignment horizontal="center" vertical="center"/>
      <protection locked="1" hidden="1"/>
    </xf>
    <xf numFmtId="0" fontId="50" fillId="40" borderId="80" applyAlignment="1" applyProtection="1" pivotButton="0" quotePrefix="0" xfId="0">
      <alignment horizontal="center" vertical="center"/>
      <protection locked="1" hidden="1"/>
    </xf>
    <xf numFmtId="0" fontId="44" fillId="40" borderId="80" applyAlignment="1" applyProtection="1" pivotButton="0" quotePrefix="0" xfId="0">
      <alignment horizontal="center" vertical="center"/>
      <protection locked="1" hidden="1"/>
    </xf>
    <xf numFmtId="0" fontId="44" fillId="40" borderId="81" applyAlignment="1" applyProtection="1" pivotButton="0" quotePrefix="0" xfId="0">
      <alignment horizontal="center" vertical="center"/>
      <protection locked="1" hidden="1"/>
    </xf>
    <xf numFmtId="0" fontId="44" fillId="40" borderId="89" applyAlignment="1" applyProtection="1" pivotButton="0" quotePrefix="0" xfId="0">
      <alignment horizontal="center" vertical="center"/>
      <protection locked="1" hidden="1"/>
    </xf>
    <xf numFmtId="0" fontId="44" fillId="40" borderId="96" applyAlignment="1" applyProtection="1" pivotButton="0" quotePrefix="0" xfId="0">
      <alignment horizontal="center" vertical="center"/>
      <protection locked="1" hidden="1"/>
    </xf>
    <xf numFmtId="0" fontId="56" fillId="16" borderId="12" applyAlignment="1" applyProtection="1" pivotButton="0" quotePrefix="0" xfId="0">
      <alignment horizontal="center" vertical="center"/>
      <protection locked="1" hidden="1"/>
    </xf>
    <xf numFmtId="0" fontId="56" fillId="22" borderId="12" applyAlignment="1" applyProtection="1" pivotButton="0" quotePrefix="0" xfId="0">
      <alignment horizontal="center" vertical="center"/>
      <protection locked="1" hidden="1"/>
    </xf>
    <xf numFmtId="0" fontId="44" fillId="38" borderId="104" applyAlignment="1" applyProtection="1" pivotButton="0" quotePrefix="0" xfId="0">
      <alignment horizontal="center" vertical="center"/>
      <protection locked="1" hidden="1"/>
    </xf>
    <xf numFmtId="0" fontId="37" fillId="2" borderId="0" applyAlignment="1" applyProtection="1" pivotButton="0" quotePrefix="0" xfId="0">
      <alignment horizontal="center" vertical="bottom"/>
      <protection locked="1" hidden="1"/>
    </xf>
    <xf numFmtId="0" fontId="56" fillId="46" borderId="9" applyAlignment="1" applyProtection="1" pivotButton="0" quotePrefix="0" xfId="0">
      <alignment horizontal="center" vertical="center"/>
      <protection locked="1" hidden="1"/>
    </xf>
    <xf numFmtId="0" fontId="56" fillId="23" borderId="9" applyAlignment="1" applyProtection="1" pivotButton="0" quotePrefix="0" xfId="0">
      <alignment horizontal="center" vertical="center"/>
      <protection locked="1" hidden="1"/>
    </xf>
    <xf numFmtId="0" fontId="44" fillId="39" borderId="99" applyAlignment="1" applyProtection="1" pivotButton="0" quotePrefix="0" xfId="0">
      <alignment horizontal="center" vertical="center"/>
      <protection locked="1" hidden="1"/>
    </xf>
    <xf numFmtId="0" fontId="56" fillId="46" borderId="28" applyAlignment="1" applyProtection="1" pivotButton="0" quotePrefix="0" xfId="0">
      <alignment horizontal="center" vertical="center"/>
      <protection locked="1" hidden="1"/>
    </xf>
    <xf numFmtId="0" fontId="56" fillId="23" borderId="28" applyAlignment="1" applyProtection="1" pivotButton="0" quotePrefix="0" xfId="0">
      <alignment horizontal="center" vertical="center"/>
      <protection locked="1" hidden="1"/>
    </xf>
    <xf numFmtId="0" fontId="89" fillId="6" borderId="0" applyAlignment="1" applyProtection="1" pivotButton="0" quotePrefix="0" xfId="0">
      <alignment horizontal="center" vertical="center"/>
      <protection locked="1" hidden="1"/>
    </xf>
    <xf numFmtId="0" fontId="0" fillId="14" borderId="105" applyAlignment="1" applyProtection="1" pivotButton="0" quotePrefix="0" xfId="0">
      <alignment horizontal="center" vertical="bottom"/>
      <protection locked="1" hidden="1"/>
    </xf>
    <xf numFmtId="0" fontId="0" fillId="14" borderId="106" applyAlignment="1" applyProtection="1" pivotButton="0" quotePrefix="0" xfId="0">
      <alignment horizontal="center" vertical="bottom"/>
      <protection locked="1" hidden="1"/>
    </xf>
    <xf numFmtId="0" fontId="0" fillId="14" borderId="89" applyAlignment="1" applyProtection="1" pivotButton="0" quotePrefix="0" xfId="0">
      <alignment horizontal="center" vertical="bottom"/>
      <protection locked="1" hidden="1"/>
    </xf>
    <xf numFmtId="0" fontId="0" fillId="14" borderId="107" applyAlignment="1" applyProtection="1" pivotButton="0" quotePrefix="0" xfId="0">
      <alignment horizontal="center" vertical="bottom"/>
      <protection locked="1" hidden="1"/>
    </xf>
    <xf numFmtId="0" fontId="44" fillId="14" borderId="0" applyAlignment="1" applyProtection="1" pivotButton="0" quotePrefix="0" xfId="0">
      <alignment horizontal="center" vertical="bottom"/>
      <protection locked="1" hidden="1"/>
    </xf>
    <xf numFmtId="0" fontId="0" fillId="14" borderId="96" applyAlignment="1" applyProtection="1" pivotButton="0" quotePrefix="0" xfId="0">
      <alignment horizontal="center" vertical="bottom"/>
      <protection locked="1" hidden="1"/>
    </xf>
    <xf numFmtId="0" fontId="44" fillId="45" borderId="0" applyAlignment="1" applyProtection="1" pivotButton="0" quotePrefix="0" xfId="0">
      <alignment horizontal="center" vertical="bottom"/>
      <protection locked="1" hidden="1"/>
    </xf>
    <xf numFmtId="0" fontId="56" fillId="46" borderId="12" applyAlignment="1" applyProtection="1" pivotButton="0" quotePrefix="0" xfId="0">
      <alignment horizontal="center" vertical="center"/>
      <protection locked="1" hidden="1"/>
    </xf>
    <xf numFmtId="0" fontId="56" fillId="23" borderId="12" applyAlignment="1" applyProtection="1" pivotButton="0" quotePrefix="0" xfId="0">
      <alignment horizontal="center" vertical="center"/>
      <protection locked="1" hidden="1"/>
    </xf>
    <xf numFmtId="0" fontId="44" fillId="44" borderId="0" applyAlignment="1" applyProtection="1" pivotButton="0" quotePrefix="0" xfId="0">
      <alignment horizontal="center" vertical="bottom"/>
      <protection locked="1" hidden="1"/>
    </xf>
    <xf numFmtId="0" fontId="28" fillId="2" borderId="108" applyAlignment="1" applyProtection="1" pivotButton="0" quotePrefix="0" xfId="0">
      <alignment horizontal="general" vertical="bottom"/>
      <protection locked="1" hidden="1"/>
    </xf>
    <xf numFmtId="0" fontId="44" fillId="41" borderId="109" applyAlignment="1" applyProtection="1" pivotButton="0" quotePrefix="0" xfId="0">
      <alignment horizontal="center" vertical="center"/>
      <protection locked="1" hidden="1"/>
    </xf>
    <xf numFmtId="0" fontId="28" fillId="2" borderId="103" applyAlignment="1" applyProtection="1" pivotButton="0" quotePrefix="0" xfId="0">
      <alignment horizontal="general" vertical="bottom"/>
      <protection locked="1" hidden="1"/>
    </xf>
    <xf numFmtId="0" fontId="50" fillId="6" borderId="80" applyAlignment="1" applyProtection="1" pivotButton="0" quotePrefix="0" xfId="0">
      <alignment horizontal="center" vertical="center"/>
      <protection locked="1" hidden="1"/>
    </xf>
    <xf numFmtId="0" fontId="44" fillId="6" borderId="80" applyAlignment="1" applyProtection="1" pivotButton="0" quotePrefix="0" xfId="0">
      <alignment horizontal="center" vertical="center"/>
      <protection locked="1" hidden="1"/>
    </xf>
    <xf numFmtId="0" fontId="44" fillId="6" borderId="81" applyAlignment="1" applyProtection="1" pivotButton="0" quotePrefix="0" xfId="0">
      <alignment horizontal="center" vertical="center"/>
      <protection locked="1" hidden="1"/>
    </xf>
    <xf numFmtId="0" fontId="28" fillId="2" borderId="109" applyAlignment="1" applyProtection="1" pivotButton="0" quotePrefix="0" xfId="0">
      <alignment horizontal="general" vertical="bottom"/>
      <protection locked="1" hidden="1"/>
    </xf>
    <xf numFmtId="0" fontId="44" fillId="43" borderId="0" applyAlignment="1" applyProtection="1" pivotButton="0" quotePrefix="0" xfId="0">
      <alignment horizontal="center" vertical="bottom"/>
      <protection locked="1" hidden="1"/>
    </xf>
    <xf numFmtId="0" fontId="56" fillId="18" borderId="9" applyAlignment="1" applyProtection="1" pivotButton="0" quotePrefix="0" xfId="0">
      <alignment horizontal="center" vertical="center"/>
      <protection locked="1" hidden="1"/>
    </xf>
    <xf numFmtId="0" fontId="56" fillId="24" borderId="9" applyAlignment="1" applyProtection="1" pivotButton="0" quotePrefix="0" xfId="0">
      <alignment horizontal="center" vertical="center"/>
      <protection locked="1" hidden="1"/>
    </xf>
    <xf numFmtId="0" fontId="56" fillId="18" borderId="28" applyAlignment="1" applyProtection="1" pivotButton="0" quotePrefix="0" xfId="0">
      <alignment horizontal="center" vertical="center"/>
      <protection locked="1" hidden="1"/>
    </xf>
    <xf numFmtId="0" fontId="56" fillId="24" borderId="28" applyAlignment="1" applyProtection="1" pivotButton="0" quotePrefix="0" xfId="0">
      <alignment horizontal="center" vertical="center"/>
      <protection locked="1" hidden="1"/>
    </xf>
    <xf numFmtId="0" fontId="28" fillId="2" borderId="90" applyAlignment="1" applyProtection="1" pivotButton="0" quotePrefix="0" xfId="0">
      <alignment horizontal="center" vertical="center"/>
      <protection locked="1" hidden="1"/>
    </xf>
    <xf numFmtId="0" fontId="50" fillId="41" borderId="80" applyAlignment="1" applyProtection="1" pivotButton="0" quotePrefix="0" xfId="0">
      <alignment horizontal="center" vertical="center"/>
      <protection locked="1" hidden="1"/>
    </xf>
    <xf numFmtId="0" fontId="44" fillId="41" borderId="80" applyAlignment="1" applyProtection="1" pivotButton="0" quotePrefix="0" xfId="0">
      <alignment horizontal="center" vertical="center"/>
      <protection locked="1" hidden="1"/>
    </xf>
    <xf numFmtId="0" fontId="44" fillId="41" borderId="81" applyAlignment="1" applyProtection="1" pivotButton="0" quotePrefix="0" xfId="0">
      <alignment horizontal="center" vertical="center"/>
      <protection locked="1" hidden="1"/>
    </xf>
    <xf numFmtId="0" fontId="44" fillId="6" borderId="109" applyAlignment="1" applyProtection="1" pivotButton="0" quotePrefix="0" xfId="0">
      <alignment horizontal="center" vertical="center"/>
      <protection locked="1" hidden="1"/>
    </xf>
    <xf numFmtId="0" fontId="0" fillId="14" borderId="108" applyAlignment="1" applyProtection="1" pivotButton="0" quotePrefix="0" xfId="0">
      <alignment horizontal="center" vertical="bottom"/>
      <protection locked="1" hidden="1"/>
    </xf>
    <xf numFmtId="0" fontId="0" fillId="14" borderId="109" applyAlignment="1" applyProtection="1" pivotButton="0" quotePrefix="0" xfId="0">
      <alignment horizontal="center" vertical="bottom"/>
      <protection locked="1" hidden="1"/>
    </xf>
    <xf numFmtId="0" fontId="0" fillId="14" borderId="110" applyAlignment="1" applyProtection="1" pivotButton="0" quotePrefix="0" xfId="0">
      <alignment horizontal="center" vertical="bottom"/>
      <protection locked="1" hidden="1"/>
    </xf>
    <xf numFmtId="0" fontId="56" fillId="18" borderId="12" applyAlignment="1" applyProtection="1" pivotButton="0" quotePrefix="0" xfId="0">
      <alignment horizontal="center" vertical="center"/>
      <protection locked="1" hidden="1"/>
    </xf>
    <xf numFmtId="0" fontId="56" fillId="24" borderId="12" applyAlignment="1" applyProtection="1" pivotButton="0" quotePrefix="0" xfId="0">
      <alignment horizontal="center" vertical="center"/>
      <protection locked="1" hidden="1"/>
    </xf>
    <xf numFmtId="0" fontId="56" fillId="19" borderId="9" applyAlignment="1" applyProtection="1" pivotButton="0" quotePrefix="0" xfId="0">
      <alignment horizontal="center" vertical="center"/>
      <protection locked="1" hidden="1"/>
    </xf>
    <xf numFmtId="0" fontId="56" fillId="25" borderId="9" applyAlignment="1" applyProtection="1" pivotButton="0" quotePrefix="0" xfId="0">
      <alignment horizontal="center" vertical="center"/>
      <protection locked="1" hidden="1"/>
    </xf>
    <xf numFmtId="0" fontId="44" fillId="40" borderId="0" applyAlignment="1" applyProtection="1" pivotButton="0" quotePrefix="0" xfId="0">
      <alignment horizontal="left" vertical="center"/>
      <protection locked="1" hidden="1"/>
    </xf>
    <xf numFmtId="0" fontId="56" fillId="19" borderId="28" applyAlignment="1" applyProtection="1" pivotButton="0" quotePrefix="0" xfId="0">
      <alignment horizontal="center" vertical="center"/>
      <protection locked="1" hidden="1"/>
    </xf>
    <xf numFmtId="0" fontId="56" fillId="25" borderId="28" applyAlignment="1" applyProtection="1" pivotButton="0" quotePrefix="0" xfId="0">
      <alignment horizontal="center" vertical="center"/>
      <protection locked="1" hidden="1"/>
    </xf>
    <xf numFmtId="0" fontId="44" fillId="40" borderId="99" applyAlignment="1" applyProtection="1" pivotButton="0" quotePrefix="0" xfId="0">
      <alignment horizontal="center" vertical="center"/>
      <protection locked="1" hidden="1"/>
    </xf>
    <xf numFmtId="0" fontId="56" fillId="19" borderId="12" applyAlignment="1" applyProtection="1" pivotButton="0" quotePrefix="0" xfId="0">
      <alignment horizontal="center" vertical="center"/>
      <protection locked="1" hidden="1"/>
    </xf>
    <xf numFmtId="0" fontId="56" fillId="25" borderId="12" applyAlignment="1" applyProtection="1" pivotButton="0" quotePrefix="0" xfId="0">
      <alignment horizontal="center" vertical="center"/>
      <protection locked="1" hidden="1"/>
    </xf>
    <xf numFmtId="0" fontId="56" fillId="20" borderId="9" applyAlignment="1" applyProtection="1" pivotButton="0" quotePrefix="0" xfId="0">
      <alignment horizontal="center" vertical="center"/>
      <protection locked="1" hidden="1"/>
    </xf>
    <xf numFmtId="0" fontId="56" fillId="26" borderId="9" applyAlignment="1" applyProtection="1" pivotButton="0" quotePrefix="0" xfId="0">
      <alignment horizontal="center" vertical="center"/>
      <protection locked="1" hidden="1"/>
    </xf>
    <xf numFmtId="0" fontId="56" fillId="20" borderId="28" applyAlignment="1" applyProtection="1" pivotButton="0" quotePrefix="0" xfId="0">
      <alignment horizontal="center" vertical="center"/>
      <protection locked="1" hidden="1"/>
    </xf>
    <xf numFmtId="0" fontId="56" fillId="26" borderId="28" applyAlignment="1" applyProtection="1" pivotButton="0" quotePrefix="0" xfId="0">
      <alignment horizontal="center" vertical="center"/>
      <protection locked="1" hidden="1"/>
    </xf>
    <xf numFmtId="0" fontId="56" fillId="20" borderId="12" applyAlignment="1" applyProtection="1" pivotButton="0" quotePrefix="0" xfId="0">
      <alignment horizontal="center" vertical="center"/>
      <protection locked="1" hidden="1"/>
    </xf>
    <xf numFmtId="0" fontId="56" fillId="26" borderId="12" applyAlignment="1" applyProtection="1" pivotButton="0" quotePrefix="0" xfId="0">
      <alignment horizontal="center" vertical="center"/>
      <protection locked="1" hidden="1"/>
    </xf>
    <xf numFmtId="0" fontId="0" fillId="37" borderId="0" applyAlignment="1" applyProtection="1" pivotButton="0" quotePrefix="0" xfId="0">
      <alignment horizontal="general" vertical="bottom"/>
      <protection locked="1" hidden="1"/>
    </xf>
    <xf numFmtId="0" fontId="0" fillId="38" borderId="0" applyAlignment="1" applyProtection="1" pivotButton="0" quotePrefix="0" xfId="0">
      <alignment horizontal="general" vertical="bottom"/>
      <protection locked="1" hidden="1"/>
    </xf>
    <xf numFmtId="0" fontId="0" fillId="6" borderId="0" applyAlignment="1" applyProtection="1" pivotButton="0" quotePrefix="0" xfId="0">
      <alignment horizontal="center" vertical="center"/>
      <protection locked="1" hidden="1"/>
    </xf>
    <xf numFmtId="0" fontId="0" fillId="0" borderId="111" applyAlignment="1" applyProtection="1" pivotButton="0" quotePrefix="0" xfId="0">
      <alignment horizontal="right" vertical="bottom"/>
      <protection locked="1" hidden="1"/>
    </xf>
    <xf numFmtId="167" fontId="0" fillId="0" borderId="112" applyAlignment="1" applyProtection="1" pivotButton="0" quotePrefix="0" xfId="0">
      <alignment horizontal="general" vertical="bottom"/>
      <protection locked="1" hidden="1"/>
    </xf>
    <xf numFmtId="167" fontId="28" fillId="0" borderId="112" applyAlignment="1" applyProtection="1" pivotButton="0" quotePrefix="0" xfId="0">
      <alignment horizontal="general" vertical="bottom"/>
      <protection locked="1" hidden="1"/>
    </xf>
    <xf numFmtId="167" fontId="30" fillId="0" borderId="112" applyAlignment="1" applyProtection="1" pivotButton="0" quotePrefix="0" xfId="0">
      <alignment horizontal="general" vertical="bottom"/>
      <protection locked="1" hidden="1"/>
    </xf>
    <xf numFmtId="167" fontId="0" fillId="0" borderId="113" applyAlignment="1" applyProtection="1" pivotButton="0" quotePrefix="0" xfId="0">
      <alignment horizontal="general" vertical="bottom"/>
      <protection locked="1" hidden="1"/>
    </xf>
    <xf numFmtId="164" fontId="30" fillId="0" borderId="0" applyAlignment="1" pivotButton="0" quotePrefix="0" xfId="0">
      <alignment horizontal="general" vertical="bottom"/>
    </xf>
    <xf numFmtId="0" fontId="30" fillId="0" borderId="0" applyAlignment="1" pivotButton="0" quotePrefix="0" xfId="22">
      <alignment horizontal="general" vertical="bottom"/>
    </xf>
    <xf numFmtId="0" fontId="30" fillId="0" borderId="0" applyAlignment="1" applyProtection="1" pivotButton="0" quotePrefix="0" xfId="0">
      <alignment horizontal="general" vertical="center"/>
      <protection locked="1" hidden="1"/>
    </xf>
    <xf numFmtId="0" fontId="72" fillId="0" borderId="0" applyAlignment="1" applyProtection="1" pivotButton="0" quotePrefix="0" xfId="0">
      <alignment horizontal="general" vertical="center"/>
      <protection locked="1" hidden="1"/>
    </xf>
    <xf numFmtId="0" fontId="30" fillId="0" borderId="0" applyAlignment="1" pivotButton="0" quotePrefix="0" xfId="0">
      <alignment horizontal="general" vertical="bottom" wrapText="1"/>
    </xf>
    <xf numFmtId="0" fontId="61" fillId="0" borderId="0" applyAlignment="1" pivotButton="0" quotePrefix="0" xfId="0">
      <alignment horizontal="general" vertical="center" wrapText="1"/>
    </xf>
    <xf numFmtId="168" fontId="30" fillId="0" borderId="0" applyAlignment="1" pivotButton="0" quotePrefix="0" xfId="0">
      <alignment horizontal="general" vertical="bottom"/>
    </xf>
    <xf numFmtId="0" fontId="56" fillId="0" borderId="0" applyAlignment="1" applyProtection="1" pivotButton="0" quotePrefix="0" xfId="0">
      <alignment horizontal="center" vertical="bottom"/>
      <protection locked="1" hidden="1"/>
    </xf>
    <xf numFmtId="0" fontId="30" fillId="0" borderId="0" applyAlignment="1" applyProtection="1" pivotButton="0" quotePrefix="0" xfId="0">
      <alignment horizontal="center" vertical="center"/>
      <protection locked="1" hidden="1"/>
    </xf>
    <xf numFmtId="0" fontId="56" fillId="0" borderId="0" applyAlignment="1" pivotButton="0" quotePrefix="0" xfId="0">
      <alignment horizontal="general" vertical="bottom"/>
    </xf>
    <xf numFmtId="0" fontId="56" fillId="0" borderId="0" applyAlignment="1" applyProtection="1" pivotButton="0" quotePrefix="0" xfId="0">
      <alignment horizontal="general" vertical="bottom"/>
      <protection locked="1" hidden="1"/>
    </xf>
    <xf numFmtId="0" fontId="0" fillId="0" borderId="0" applyAlignment="1" pivotButton="0" quotePrefix="0" xfId="22">
      <alignment horizontal="general" vertical="bottom"/>
    </xf>
    <xf numFmtId="0" fontId="29" fillId="0" borderId="0" applyAlignment="1" pivotButton="0" quotePrefix="0" xfId="22">
      <alignment horizontal="general" vertical="bottom"/>
    </xf>
    <xf numFmtId="0" fontId="44" fillId="0" borderId="0" applyAlignment="1" applyProtection="1" pivotButton="0" quotePrefix="0" xfId="22">
      <alignment horizontal="general" vertical="bottom"/>
      <protection locked="1" hidden="1"/>
    </xf>
    <xf numFmtId="0" fontId="44" fillId="0" borderId="0" applyAlignment="1" applyProtection="1" pivotButton="0" quotePrefix="0" xfId="22">
      <alignment horizontal="general" vertical="top" wrapText="1"/>
      <protection locked="1" hidden="1"/>
    </xf>
    <xf numFmtId="0" fontId="44" fillId="0" borderId="0" applyAlignment="1" pivotButton="0" quotePrefix="0" xfId="22">
      <alignment horizontal="general" vertical="bottom"/>
    </xf>
    <xf numFmtId="0" fontId="37" fillId="0" borderId="0" applyAlignment="1" applyProtection="1" pivotButton="0" quotePrefix="0" xfId="22">
      <alignment horizontal="general" vertical="top"/>
      <protection locked="1" hidden="1"/>
    </xf>
    <xf numFmtId="0" fontId="50" fillId="0" borderId="0" applyAlignment="1" applyProtection="1" pivotButton="0" quotePrefix="0" xfId="22">
      <alignment horizontal="general" vertical="top"/>
      <protection locked="1" hidden="1"/>
    </xf>
    <xf numFmtId="0" fontId="44" fillId="0" borderId="0" applyAlignment="1" applyProtection="1" pivotButton="0" quotePrefix="0" xfId="22">
      <alignment horizontal="general" vertical="top"/>
      <protection locked="1" hidden="1"/>
    </xf>
    <xf numFmtId="0" fontId="44" fillId="2" borderId="114" applyAlignment="1" applyProtection="1" pivotButton="0" quotePrefix="0" xfId="22">
      <alignment horizontal="left" vertical="center" wrapText="1"/>
      <protection locked="1" hidden="1"/>
    </xf>
    <xf numFmtId="0" fontId="44" fillId="2" borderId="115" applyAlignment="1" applyProtection="1" pivotButton="0" quotePrefix="0" xfId="22">
      <alignment horizontal="general" vertical="center"/>
      <protection locked="1" hidden="1"/>
    </xf>
    <xf numFmtId="0" fontId="44" fillId="2" borderId="116" applyAlignment="1" applyProtection="1" pivotButton="0" quotePrefix="0" xfId="22">
      <alignment horizontal="general" vertical="center"/>
      <protection locked="1" hidden="1"/>
    </xf>
    <xf numFmtId="0" fontId="44" fillId="2" borderId="117" applyAlignment="1" applyProtection="1" pivotButton="0" quotePrefix="0" xfId="22">
      <alignment horizontal="general" vertical="center"/>
      <protection locked="1" hidden="1"/>
    </xf>
    <xf numFmtId="0" fontId="44" fillId="2" borderId="118" applyAlignment="1" applyProtection="1" pivotButton="0" quotePrefix="0" xfId="22">
      <alignment horizontal="general" vertical="center"/>
      <protection locked="1" hidden="1"/>
    </xf>
    <xf numFmtId="0" fontId="44" fillId="2" borderId="0" applyAlignment="1" applyProtection="1" pivotButton="0" quotePrefix="0" xfId="22">
      <alignment horizontal="general" vertical="center"/>
      <protection locked="1" hidden="1"/>
    </xf>
    <xf numFmtId="0" fontId="44" fillId="2" borderId="119" applyAlignment="1" applyProtection="1" pivotButton="0" quotePrefix="0" xfId="22">
      <alignment horizontal="general" vertical="center"/>
      <protection locked="1" hidden="1"/>
    </xf>
    <xf numFmtId="0" fontId="44" fillId="2" borderId="120" applyAlignment="1" applyProtection="1" pivotButton="0" quotePrefix="0" xfId="22">
      <alignment horizontal="general" vertical="center"/>
      <protection locked="1" hidden="1"/>
    </xf>
    <xf numFmtId="0" fontId="44" fillId="2" borderId="121" applyAlignment="1" applyProtection="1" pivotButton="0" quotePrefix="0" xfId="22">
      <alignment horizontal="general" vertical="center"/>
      <protection locked="1" hidden="1"/>
    </xf>
    <xf numFmtId="0" fontId="44" fillId="2" borderId="122" applyAlignment="1" applyProtection="1" pivotButton="0" quotePrefix="0" xfId="22">
      <alignment horizontal="general" vertical="center"/>
      <protection locked="1" hidden="1"/>
    </xf>
    <xf numFmtId="0" fontId="44" fillId="0" borderId="0" applyAlignment="1" applyProtection="1" pivotButton="0" quotePrefix="0" xfId="22">
      <alignment horizontal="general" vertical="center" wrapText="1"/>
      <protection locked="1" hidden="1"/>
    </xf>
    <xf numFmtId="0" fontId="0" fillId="2" borderId="115" applyAlignment="1" pivotButton="0" quotePrefix="0" xfId="22">
      <alignment horizontal="general" vertical="bottom"/>
    </xf>
    <xf numFmtId="0" fontId="0" fillId="2" borderId="116" applyAlignment="1" pivotButton="0" quotePrefix="0" xfId="22">
      <alignment horizontal="general" vertical="bottom"/>
    </xf>
    <xf numFmtId="0" fontId="0" fillId="2" borderId="117" applyAlignment="1" pivotButton="0" quotePrefix="0" xfId="22">
      <alignment horizontal="general" vertical="bottom"/>
    </xf>
    <xf numFmtId="0" fontId="37" fillId="2" borderId="118" applyAlignment="1" applyProtection="1" pivotButton="0" quotePrefix="0" xfId="22">
      <alignment horizontal="right" vertical="center"/>
      <protection locked="1" hidden="1"/>
    </xf>
    <xf numFmtId="0" fontId="44" fillId="2" borderId="0" applyAlignment="1" applyProtection="1" pivotButton="0" quotePrefix="0" xfId="20">
      <alignment horizontal="general" vertical="center"/>
      <protection locked="1" hidden="1"/>
    </xf>
    <xf numFmtId="0" fontId="44" fillId="2" borderId="0" applyAlignment="1" applyProtection="1" pivotButton="0" quotePrefix="0" xfId="22">
      <alignment horizontal="general" vertical="center" wrapText="1"/>
      <protection locked="1" hidden="1"/>
    </xf>
    <xf numFmtId="0" fontId="44" fillId="2" borderId="119" applyAlignment="1" applyProtection="1" pivotButton="0" quotePrefix="0" xfId="22">
      <alignment horizontal="general" vertical="center" wrapText="1"/>
      <protection locked="1" hidden="1"/>
    </xf>
    <xf numFmtId="0" fontId="37" fillId="2" borderId="118" applyAlignment="1" applyProtection="1" pivotButton="0" quotePrefix="0" xfId="22">
      <alignment horizontal="right" vertical="top"/>
      <protection locked="1" hidden="1"/>
    </xf>
    <xf numFmtId="164" fontId="44" fillId="2" borderId="0" applyAlignment="1" applyProtection="1" pivotButton="0" quotePrefix="0" xfId="22">
      <alignment horizontal="left" vertical="top"/>
      <protection locked="1" hidden="1"/>
    </xf>
    <xf numFmtId="0" fontId="44" fillId="2" borderId="0" applyAlignment="1" applyProtection="1" pivotButton="0" quotePrefix="0" xfId="22">
      <alignment horizontal="general" vertical="top"/>
      <protection locked="1" hidden="1"/>
    </xf>
    <xf numFmtId="0" fontId="44" fillId="2" borderId="0" applyAlignment="1" applyProtection="1" pivotButton="0" quotePrefix="0" xfId="22">
      <alignment horizontal="general" vertical="top" wrapText="1"/>
      <protection locked="1" hidden="1"/>
    </xf>
    <xf numFmtId="0" fontId="44" fillId="2" borderId="119" applyAlignment="1" pivotButton="0" quotePrefix="0" xfId="22">
      <alignment horizontal="general" vertical="bottom"/>
    </xf>
    <xf numFmtId="0" fontId="44" fillId="2" borderId="120" applyAlignment="1" applyProtection="1" pivotButton="0" quotePrefix="0" xfId="22">
      <alignment horizontal="general" vertical="bottom"/>
      <protection locked="1" hidden="1"/>
    </xf>
    <xf numFmtId="0" fontId="44" fillId="2" borderId="121" applyAlignment="1" applyProtection="1" pivotButton="0" quotePrefix="0" xfId="22">
      <alignment horizontal="general" vertical="bottom"/>
      <protection locked="1" hidden="1"/>
    </xf>
    <xf numFmtId="0" fontId="44" fillId="2" borderId="122" applyAlignment="1" applyProtection="1" pivotButton="0" quotePrefix="0" xfId="22">
      <alignment horizontal="general" vertical="bottom"/>
      <protection locked="1" hidden="1"/>
    </xf>
    <xf numFmtId="0" fontId="44" fillId="0" borderId="0" applyAlignment="1" applyProtection="1" pivotButton="0" quotePrefix="0" xfId="20">
      <alignment horizontal="general" vertical="bottom"/>
      <protection locked="1" hidden="1"/>
    </xf>
    <xf numFmtId="0" fontId="44" fillId="0" borderId="0" applyAlignment="1" pivotButton="0" quotePrefix="0" xfId="20">
      <alignment horizontal="general" vertical="bottom"/>
    </xf>
    <xf numFmtId="0" fontId="44" fillId="0" borderId="0" applyAlignment="1" applyProtection="1" pivotButton="0" quotePrefix="0" xfId="22">
      <alignment horizontal="general" vertical="bottom"/>
      <protection locked="0" hidden="1"/>
    </xf>
    <xf numFmtId="0" fontId="44" fillId="2" borderId="115" applyAlignment="1" applyProtection="1" pivotButton="0" quotePrefix="0" xfId="22">
      <alignment horizontal="right" vertical="bottom"/>
      <protection locked="1" hidden="1"/>
    </xf>
    <xf numFmtId="0" fontId="44" fillId="2" borderId="116" applyAlignment="1" applyProtection="1" pivotButton="0" quotePrefix="0" xfId="22">
      <alignment horizontal="right" vertical="bottom"/>
      <protection locked="1" hidden="1"/>
    </xf>
    <xf numFmtId="0" fontId="90" fillId="2" borderId="116" applyAlignment="1" applyProtection="1" pivotButton="0" quotePrefix="0" xfId="22">
      <alignment horizontal="left" vertical="bottom"/>
      <protection locked="1" hidden="1"/>
    </xf>
    <xf numFmtId="0" fontId="44" fillId="2" borderId="116" applyAlignment="1" applyProtection="1" pivotButton="0" quotePrefix="0" xfId="22">
      <alignment horizontal="left" vertical="bottom"/>
      <protection locked="1" hidden="1"/>
    </xf>
    <xf numFmtId="0" fontId="44" fillId="2" borderId="116" applyAlignment="1" pivotButton="0" quotePrefix="0" xfId="22">
      <alignment horizontal="general" vertical="bottom"/>
    </xf>
    <xf numFmtId="0" fontId="44" fillId="2" borderId="117" applyAlignment="1" pivotButton="0" quotePrefix="0" xfId="22">
      <alignment horizontal="general" vertical="bottom"/>
    </xf>
    <xf numFmtId="0" fontId="0" fillId="2" borderId="118" applyAlignment="1" pivotButton="0" quotePrefix="0" xfId="22">
      <alignment horizontal="general" vertical="bottom"/>
    </xf>
    <xf numFmtId="0" fontId="37" fillId="2" borderId="0" applyAlignment="1" applyProtection="1" pivotButton="0" quotePrefix="0" xfId="22">
      <alignment horizontal="left" vertical="center"/>
      <protection locked="1" hidden="1"/>
    </xf>
    <xf numFmtId="0" fontId="37" fillId="2" borderId="0" applyAlignment="1" applyProtection="1" pivotButton="0" quotePrefix="0" xfId="22">
      <alignment horizontal="center" vertical="center"/>
      <protection locked="1" hidden="1"/>
    </xf>
    <xf numFmtId="0" fontId="44" fillId="2" borderId="0" applyAlignment="1" pivotButton="0" quotePrefix="0" xfId="22">
      <alignment horizontal="general" vertical="bottom"/>
    </xf>
    <xf numFmtId="0" fontId="44" fillId="0" borderId="0" applyAlignment="1" pivotButton="0" quotePrefix="0" xfId="22">
      <alignment horizontal="general" vertical="center"/>
    </xf>
    <xf numFmtId="0" fontId="0" fillId="2" borderId="118" applyAlignment="1" pivotButton="0" quotePrefix="0" xfId="22">
      <alignment horizontal="general" vertical="center"/>
    </xf>
    <xf numFmtId="0" fontId="44" fillId="2" borderId="44" applyAlignment="1" applyProtection="1" pivotButton="0" quotePrefix="0" xfId="22">
      <alignment horizontal="general" vertical="center"/>
      <protection locked="1" hidden="1"/>
    </xf>
    <xf numFmtId="0" fontId="44" fillId="2" borderId="123" applyAlignment="1" applyProtection="1" pivotButton="0" quotePrefix="0" xfId="22">
      <alignment horizontal="general" vertical="center"/>
      <protection locked="1" hidden="1"/>
    </xf>
    <xf numFmtId="0" fontId="4" fillId="0" borderId="44" applyAlignment="1" applyProtection="1" pivotButton="0" quotePrefix="0" xfId="20">
      <alignment horizontal="center" vertical="center"/>
      <protection locked="1" hidden="1"/>
    </xf>
    <xf numFmtId="0" fontId="44" fillId="2" borderId="0" applyAlignment="1" pivotButton="0" quotePrefix="0" xfId="22">
      <alignment horizontal="general" vertical="center"/>
    </xf>
    <xf numFmtId="0" fontId="44" fillId="2" borderId="119" applyAlignment="1" pivotButton="0" quotePrefix="0" xfId="22">
      <alignment horizontal="general" vertical="center"/>
    </xf>
    <xf numFmtId="0" fontId="0" fillId="0" borderId="0" applyAlignment="1" pivotButton="0" quotePrefix="0" xfId="22">
      <alignment horizontal="general" vertical="center"/>
    </xf>
    <xf numFmtId="0" fontId="30" fillId="0" borderId="0" applyAlignment="1" pivotButton="0" quotePrefix="0" xfId="22">
      <alignment horizontal="general" vertical="center"/>
    </xf>
    <xf numFmtId="0" fontId="29" fillId="0" borderId="0" applyAlignment="1" pivotButton="0" quotePrefix="0" xfId="22">
      <alignment horizontal="general" vertical="center"/>
    </xf>
    <xf numFmtId="0" fontId="89" fillId="0" borderId="44" applyAlignment="1" applyProtection="1" pivotButton="0" quotePrefix="0" xfId="20">
      <alignment horizontal="center" vertical="center"/>
      <protection locked="1" hidden="1"/>
    </xf>
    <xf numFmtId="0" fontId="0" fillId="3" borderId="0" applyAlignment="1" pivotButton="0" quotePrefix="0" xfId="22">
      <alignment horizontal="general" vertical="center"/>
    </xf>
    <xf numFmtId="0" fontId="44" fillId="0" borderId="44" applyAlignment="1" applyProtection="1" pivotButton="0" quotePrefix="0" xfId="22">
      <alignment horizontal="center" vertical="center"/>
      <protection locked="1" hidden="1"/>
    </xf>
    <xf numFmtId="0" fontId="37" fillId="0" borderId="0" applyAlignment="1" applyProtection="1" pivotButton="0" quotePrefix="0" xfId="22">
      <alignment horizontal="general" vertical="bottom"/>
      <protection locked="1" hidden="1"/>
    </xf>
    <xf numFmtId="0" fontId="0" fillId="2" borderId="120" applyAlignment="1" pivotButton="0" quotePrefix="0" xfId="22">
      <alignment horizontal="general" vertical="center"/>
    </xf>
    <xf numFmtId="0" fontId="0" fillId="2" borderId="121" applyAlignment="1" pivotButton="0" quotePrefix="0" xfId="22">
      <alignment horizontal="general" vertical="center"/>
    </xf>
    <xf numFmtId="0" fontId="44" fillId="2" borderId="120" applyAlignment="1" pivotButton="0" quotePrefix="0" xfId="22">
      <alignment horizontal="general" vertical="bottom"/>
    </xf>
    <xf numFmtId="0" fontId="44" fillId="2" borderId="121" applyAlignment="1" pivotButton="0" quotePrefix="0" xfId="22">
      <alignment horizontal="general" vertical="bottom"/>
    </xf>
    <xf numFmtId="0" fontId="44" fillId="2" borderId="122" applyAlignment="1" pivotButton="0" quotePrefix="0" xfId="22">
      <alignment horizontal="general" vertical="bottom"/>
    </xf>
    <xf numFmtId="0" fontId="91" fillId="5" borderId="4" applyAlignment="1" pivotButton="0" quotePrefix="0" xfId="0">
      <alignment horizontal="center" vertical="center"/>
    </xf>
    <xf numFmtId="0" fontId="20" fillId="6" borderId="4" applyAlignment="1" pivotButton="0" quotePrefix="0" xfId="0">
      <alignment horizontal="center" vertical="center"/>
    </xf>
    <xf numFmtId="0" fontId="92" fillId="0" borderId="0" applyAlignment="1" applyProtection="1" pivotButton="0" quotePrefix="0" xfId="0">
      <alignment horizontal="general" vertical="bottom"/>
      <protection locked="1" hidden="1"/>
    </xf>
    <xf numFmtId="0" fontId="30" fillId="0" borderId="0" applyAlignment="1" applyProtection="1" pivotButton="0" quotePrefix="0" xfId="0">
      <alignment horizontal="left" vertical="center" wrapText="1"/>
      <protection locked="1" hidden="1"/>
    </xf>
    <xf numFmtId="0" fontId="30" fillId="0" borderId="0" applyAlignment="1" applyProtection="1" pivotButton="0" quotePrefix="0" xfId="0">
      <alignment horizontal="general" vertical="bottom"/>
      <protection locked="0" hidden="1"/>
    </xf>
    <xf numFmtId="0" fontId="93" fillId="0" borderId="0" applyAlignment="1" applyProtection="1" pivotButton="0" quotePrefix="0" xfId="0">
      <alignment horizontal="general" vertical="bottom"/>
      <protection locked="1" hidden="1"/>
    </xf>
    <xf numFmtId="0" fontId="94" fillId="0" borderId="0" applyAlignment="1" applyProtection="1" pivotButton="0" quotePrefix="0" xfId="0">
      <alignment horizontal="general" vertical="bottom"/>
      <protection locked="1" hidden="1"/>
    </xf>
    <xf numFmtId="0" fontId="30" fillId="0" borderId="0" applyAlignment="1" applyProtection="1" pivotButton="0" quotePrefix="0" xfId="0">
      <alignment horizontal="left" vertical="center"/>
      <protection locked="0" hidden="0"/>
    </xf>
    <xf numFmtId="0" fontId="93" fillId="0" borderId="0" applyAlignment="1" pivotButton="0" quotePrefix="0" xfId="0">
      <alignment horizontal="general" vertical="bottom"/>
    </xf>
    <xf numFmtId="0" fontId="29" fillId="0" borderId="0" applyAlignment="1" applyProtection="1" pivotButton="0" quotePrefix="0" xfId="0">
      <alignment horizontal="center" vertical="bottom"/>
      <protection locked="1" hidden="1"/>
    </xf>
    <xf numFmtId="0" fontId="29" fillId="0" borderId="0" applyAlignment="1" applyProtection="1" pivotButton="0" quotePrefix="0" xfId="0">
      <alignment horizontal="left" vertical="bottom" indent="1"/>
      <protection locked="1" hidden="1"/>
    </xf>
    <xf numFmtId="0" fontId="30" fillId="0" borderId="0" applyAlignment="1" applyProtection="1" pivotButton="0" quotePrefix="0" xfId="0">
      <alignment horizontal="left" vertical="bottom"/>
      <protection locked="1" hidden="1"/>
    </xf>
    <xf numFmtId="0" fontId="16" fillId="0" borderId="0" applyAlignment="1" applyProtection="1" pivotButton="0" quotePrefix="0" xfId="0">
      <alignment horizontal="center" vertical="bottom" wrapText="1"/>
      <protection locked="1" hidden="1"/>
    </xf>
    <xf numFmtId="0" fontId="30" fillId="0" borderId="0" applyAlignment="1" applyProtection="1" pivotButton="0" quotePrefix="0" xfId="0">
      <alignment horizontal="left" vertical="center"/>
      <protection locked="1" hidden="1"/>
    </xf>
    <xf numFmtId="20" fontId="30" fillId="0" borderId="0" applyAlignment="1" pivotButton="0" quotePrefix="0" xfId="0">
      <alignment horizontal="general" vertical="bottom"/>
    </xf>
    <xf numFmtId="0" fontId="94" fillId="0" borderId="0" applyAlignment="1" pivotButton="0" quotePrefix="0" xfId="0">
      <alignment horizontal="general" vertical="bottom"/>
    </xf>
    <xf numFmtId="168" fontId="29" fillId="0" borderId="0" applyAlignment="1" pivotButton="0" quotePrefix="0" xfId="0">
      <alignment horizontal="general" vertical="bottom"/>
    </xf>
    <xf numFmtId="168" fontId="95" fillId="0" borderId="0" applyAlignment="1" applyProtection="1" pivotButton="0" quotePrefix="0" xfId="0">
      <alignment horizontal="general" vertical="center"/>
      <protection locked="1" hidden="1"/>
    </xf>
    <xf numFmtId="168" fontId="95" fillId="0" borderId="0" applyAlignment="1" applyProtection="1" pivotButton="0" quotePrefix="0" xfId="0">
      <alignment horizontal="center" vertical="center"/>
      <protection locked="1" hidden="1"/>
    </xf>
    <xf numFmtId="166" fontId="30" fillId="0" borderId="0" applyAlignment="1" applyProtection="1" pivotButton="0" quotePrefix="0" xfId="0">
      <alignment horizontal="general" vertical="bottom"/>
      <protection locked="1" hidden="1"/>
    </xf>
    <xf numFmtId="0" fontId="6" fillId="0" borderId="0" applyAlignment="1" applyProtection="1" pivotButton="0" quotePrefix="0" xfId="0">
      <alignment horizontal="general" vertical="bottom"/>
      <protection locked="1" hidden="1"/>
    </xf>
    <xf numFmtId="0" fontId="6" fillId="0" borderId="0" applyAlignment="1" applyProtection="1" pivotButton="0" quotePrefix="0" xfId="0">
      <alignment horizontal="center" vertical="center"/>
      <protection locked="1" hidden="1"/>
    </xf>
    <xf numFmtId="0" fontId="0" fillId="0" borderId="0" applyAlignment="1" pivotButton="0" quotePrefix="0" xfId="0">
      <alignment horizontal="general" vertical="bottom"/>
    </xf>
    <xf numFmtId="0" fontId="0" fillId="0" borderId="0" pivotButton="0" quotePrefix="0" xfId="0"/>
    <xf numFmtId="0" fontId="6" fillId="2" borderId="0" applyAlignment="1" applyProtection="1" pivotButton="0" quotePrefix="0" xfId="0">
      <alignment horizontal="general" vertical="bottom"/>
      <protection locked="1" hidden="1"/>
    </xf>
    <xf numFmtId="0" fontId="7" fillId="2" borderId="0" applyAlignment="1" applyProtection="1" pivotButton="0" quotePrefix="0" xfId="0">
      <alignment horizontal="general" vertical="bottom"/>
      <protection locked="1" hidden="1"/>
    </xf>
    <xf numFmtId="0" fontId="6" fillId="2" borderId="0" applyAlignment="1" applyProtection="1" pivotButton="0" quotePrefix="0" xfId="0">
      <alignment horizontal="center" vertical="center"/>
      <protection locked="1" hidden="1"/>
    </xf>
    <xf numFmtId="0" fontId="8" fillId="2" borderId="0" applyAlignment="1" applyProtection="1" pivotButton="0" quotePrefix="0" xfId="0">
      <alignment horizontal="center" vertical="center"/>
      <protection locked="1" hidden="1"/>
    </xf>
    <xf numFmtId="0" fontId="0" fillId="0" borderId="0" applyProtection="1" pivotButton="0" quotePrefix="0" xfId="0">
      <protection locked="1" hidden="1"/>
    </xf>
    <xf numFmtId="0" fontId="9" fillId="2" borderId="0" applyAlignment="1" applyProtection="1" pivotButton="0" quotePrefix="0" xfId="20">
      <alignment horizontal="general" vertical="bottom"/>
      <protection locked="1" hidden="1"/>
    </xf>
    <xf numFmtId="0" fontId="10" fillId="2" borderId="0" applyAlignment="1" applyProtection="1" pivotButton="0" quotePrefix="0" xfId="0">
      <alignment horizontal="general" vertical="bottom"/>
      <protection locked="1" hidden="1"/>
    </xf>
    <xf numFmtId="0" fontId="6" fillId="2" borderId="0" applyAlignment="1" applyProtection="1" pivotButton="0" quotePrefix="0" xfId="0">
      <alignment horizontal="center" vertical="bottom"/>
      <protection locked="1" hidden="1"/>
    </xf>
    <xf numFmtId="0" fontId="11" fillId="2" borderId="0" applyAlignment="1" applyProtection="1" pivotButton="0" quotePrefix="0" xfId="0">
      <alignment horizontal="center" vertical="bottom"/>
      <protection locked="1" hidden="1"/>
    </xf>
    <xf numFmtId="0" fontId="6" fillId="2" borderId="0" applyAlignment="1" applyProtection="1" pivotButton="0" quotePrefix="0" xfId="0">
      <alignment horizontal="center" vertical="bottom" wrapText="1"/>
      <protection locked="1" hidden="1"/>
    </xf>
    <xf numFmtId="0" fontId="12" fillId="2" borderId="0" applyAlignment="1" applyProtection="1" pivotButton="0" quotePrefix="0" xfId="0">
      <alignment horizontal="left" vertical="center"/>
      <protection locked="1" hidden="1"/>
    </xf>
    <xf numFmtId="0" fontId="13" fillId="3" borderId="1" applyAlignment="1" applyProtection="1" pivotButton="0" quotePrefix="0" xfId="0">
      <alignment horizontal="left" vertical="center"/>
      <protection locked="0" hidden="1"/>
    </xf>
    <xf numFmtId="0" fontId="14" fillId="4" borderId="2" applyAlignment="1" applyProtection="1" pivotButton="0" quotePrefix="0" xfId="0">
      <alignment horizontal="center" vertical="center"/>
      <protection locked="1" hidden="1"/>
    </xf>
    <xf numFmtId="0" fontId="12" fillId="2" borderId="0" applyAlignment="1" applyProtection="1" pivotButton="0" quotePrefix="0" xfId="0">
      <alignment horizontal="left" vertical="bottom"/>
      <protection locked="1" hidden="1"/>
    </xf>
    <xf numFmtId="0" fontId="15" fillId="2" borderId="0" applyAlignment="1" applyProtection="1" pivotButton="0" quotePrefix="0" xfId="0">
      <alignment horizontal="general" vertical="bottom"/>
      <protection locked="1" hidden="1"/>
    </xf>
    <xf numFmtId="0" fontId="16" fillId="2" borderId="0" applyAlignment="1" applyProtection="1" pivotButton="0" quotePrefix="0" xfId="20">
      <alignment horizontal="general" vertical="center" wrapText="1"/>
      <protection locked="1" hidden="1"/>
    </xf>
    <xf numFmtId="0" fontId="16" fillId="2" borderId="0" applyAlignment="1" applyProtection="1" pivotButton="0" quotePrefix="0" xfId="20">
      <alignment horizontal="general" vertical="center"/>
      <protection locked="1" hidden="1"/>
    </xf>
    <xf numFmtId="0" fontId="17" fillId="2" borderId="0" applyAlignment="1" applyProtection="1" pivotButton="0" quotePrefix="0" xfId="0">
      <alignment horizontal="general" vertical="bottom"/>
      <protection locked="1" hidden="1"/>
    </xf>
    <xf numFmtId="0" fontId="18" fillId="2" borderId="0" applyAlignment="1" applyProtection="1" pivotButton="0" quotePrefix="0" xfId="20">
      <alignment horizontal="center" vertical="center" wrapText="1"/>
      <protection locked="1" hidden="1"/>
    </xf>
    <xf numFmtId="0" fontId="6" fillId="2" borderId="3" applyAlignment="1" applyProtection="1" pivotButton="0" quotePrefix="0" xfId="0">
      <alignment horizontal="center" vertical="center"/>
      <protection locked="1" hidden="1"/>
    </xf>
    <xf numFmtId="0" fontId="19" fillId="5" borderId="4" applyAlignment="1" applyProtection="1" pivotButton="0" quotePrefix="0" xfId="20">
      <alignment horizontal="center" vertical="center"/>
      <protection locked="1" hidden="1"/>
    </xf>
    <xf numFmtId="0" fontId="0" fillId="0" borderId="126" applyProtection="1" pivotButton="0" quotePrefix="0" xfId="0">
      <protection locked="1" hidden="1"/>
    </xf>
    <xf numFmtId="0" fontId="0" fillId="0" borderId="127" applyProtection="1" pivotButton="0" quotePrefix="0" xfId="0">
      <protection locked="1" hidden="1"/>
    </xf>
    <xf numFmtId="0" fontId="20" fillId="6" borderId="4" applyAlignment="1" applyProtection="1" pivotButton="0" quotePrefix="0" xfId="0">
      <alignment horizontal="center" vertical="center"/>
      <protection locked="1" hidden="1"/>
    </xf>
    <xf numFmtId="0" fontId="21" fillId="2" borderId="0" applyAlignment="1" applyProtection="1" pivotButton="0" quotePrefix="0" xfId="0">
      <alignment horizontal="center" vertical="center"/>
      <protection locked="1" hidden="1"/>
    </xf>
    <xf numFmtId="0" fontId="22" fillId="2" borderId="0" applyAlignment="1" applyProtection="1" pivotButton="0" quotePrefix="0" xfId="0">
      <alignment horizontal="center" vertical="center"/>
      <protection locked="1" hidden="1"/>
    </xf>
    <xf numFmtId="0" fontId="23" fillId="2" borderId="0" applyAlignment="1" applyProtection="1" pivotButton="0" quotePrefix="0" xfId="0">
      <alignment horizontal="center" vertical="center"/>
      <protection locked="1" hidden="1"/>
    </xf>
    <xf numFmtId="0" fontId="18" fillId="2" borderId="0" applyAlignment="1" applyProtection="1" pivotButton="0" quotePrefix="0" xfId="20">
      <alignment horizontal="left" vertical="center"/>
      <protection locked="1" hidden="1"/>
    </xf>
    <xf numFmtId="0" fontId="24" fillId="7" borderId="5" applyAlignment="1" applyProtection="1" pivotButton="0" quotePrefix="0" xfId="20">
      <alignment horizontal="center" vertical="center"/>
      <protection locked="1" hidden="1"/>
    </xf>
    <xf numFmtId="0" fontId="24" fillId="8" borderId="5" applyAlignment="1" applyProtection="1" pivotButton="0" quotePrefix="0" xfId="20">
      <alignment horizontal="center" vertical="center"/>
      <protection locked="1" hidden="1"/>
    </xf>
    <xf numFmtId="0" fontId="24" fillId="9" borderId="5" applyAlignment="1" applyProtection="1" pivotButton="0" quotePrefix="0" xfId="20">
      <alignment horizontal="center" vertical="center"/>
      <protection locked="1" hidden="1"/>
    </xf>
    <xf numFmtId="0" fontId="24" fillId="10" borderId="5" applyAlignment="1" applyProtection="1" pivotButton="0" quotePrefix="0" xfId="20">
      <alignment horizontal="center" vertical="center"/>
      <protection locked="1" hidden="1"/>
    </xf>
    <xf numFmtId="0" fontId="24" fillId="11" borderId="5" applyAlignment="1" applyProtection="1" pivotButton="0" quotePrefix="0" xfId="20">
      <alignment horizontal="center" vertical="center"/>
      <protection locked="1" hidden="1"/>
    </xf>
    <xf numFmtId="0" fontId="25" fillId="2" borderId="6" applyAlignment="1" applyProtection="1" pivotButton="0" quotePrefix="0" xfId="20">
      <alignment horizontal="general" vertical="center"/>
      <protection locked="1" hidden="1"/>
    </xf>
    <xf numFmtId="0" fontId="26" fillId="12" borderId="7" applyAlignment="1" applyProtection="1" pivotButton="0" quotePrefix="0" xfId="0">
      <alignment horizontal="center" vertical="center"/>
      <protection locked="1" hidden="1"/>
    </xf>
    <xf numFmtId="0" fontId="27" fillId="2" borderId="0" applyAlignment="1" applyProtection="1" pivotButton="0" quotePrefix="0" xfId="20">
      <alignment horizontal="left" vertical="center" wrapText="1"/>
      <protection locked="1" hidden="1"/>
    </xf>
    <xf numFmtId="0" fontId="15" fillId="2" borderId="0" applyAlignment="1" applyProtection="1" pivotButton="0" quotePrefix="0" xfId="0">
      <alignment horizontal="center" vertical="center"/>
      <protection locked="1" hidden="1"/>
    </xf>
    <xf numFmtId="0" fontId="28" fillId="0" borderId="0" applyAlignment="1" pivotButton="0" quotePrefix="0" xfId="0">
      <alignment horizontal="general" vertical="bottom"/>
    </xf>
    <xf numFmtId="0" fontId="28" fillId="0" borderId="0" applyAlignment="1" pivotButton="0" quotePrefix="0" xfId="0">
      <alignment horizontal="center" vertical="bottom"/>
    </xf>
    <xf numFmtId="0" fontId="28" fillId="0" borderId="0" applyAlignment="1" applyProtection="1" pivotButton="0" quotePrefix="0" xfId="0">
      <alignment horizontal="center" vertical="bottom"/>
      <protection locked="1" hidden="1"/>
    </xf>
    <xf numFmtId="0" fontId="0" fillId="0" borderId="0" applyAlignment="1" pivotButton="0" quotePrefix="0" xfId="0">
      <alignment horizontal="center" vertical="bottom"/>
    </xf>
    <xf numFmtId="0" fontId="0" fillId="0" borderId="0" applyAlignment="1" applyProtection="1" pivotButton="0" quotePrefix="0" xfId="0">
      <alignment horizontal="center" vertical="bottom"/>
      <protection locked="1" hidden="1"/>
    </xf>
    <xf numFmtId="0" fontId="29" fillId="0" borderId="0" applyAlignment="1" pivotButton="0" quotePrefix="0" xfId="0">
      <alignment horizontal="center" vertical="bottom"/>
    </xf>
    <xf numFmtId="0" fontId="30" fillId="0" borderId="0" applyAlignment="1" pivotButton="0" quotePrefix="0" xfId="0">
      <alignment horizontal="general" vertical="bottom"/>
    </xf>
    <xf numFmtId="0" fontId="6" fillId="2" borderId="0" applyAlignment="1" pivotButton="0" quotePrefix="0" xfId="0">
      <alignment horizontal="general" vertical="center"/>
    </xf>
    <xf numFmtId="0" fontId="31" fillId="2" borderId="0" applyAlignment="1" applyProtection="1" pivotButton="0" quotePrefix="0" xfId="0">
      <alignment horizontal="center" vertical="center"/>
      <protection locked="1" hidden="1"/>
    </xf>
    <xf numFmtId="0" fontId="32" fillId="2" borderId="0" applyAlignment="1" applyProtection="1" pivotButton="0" quotePrefix="0" xfId="0">
      <alignment horizontal="general" vertical="center"/>
      <protection locked="1" hidden="1"/>
    </xf>
    <xf numFmtId="0" fontId="33" fillId="2" borderId="0" applyAlignment="1" applyProtection="1" pivotButton="0" quotePrefix="0" xfId="0">
      <alignment horizontal="general" vertical="center"/>
      <protection locked="1" hidden="1"/>
    </xf>
    <xf numFmtId="0" fontId="34" fillId="5" borderId="4" applyAlignment="1" applyProtection="1" pivotButton="0" quotePrefix="0" xfId="0">
      <alignment horizontal="center" vertical="center" wrapText="1"/>
      <protection locked="0" hidden="1"/>
    </xf>
    <xf numFmtId="0" fontId="33" fillId="2" borderId="0" applyAlignment="1" applyProtection="1" pivotButton="0" quotePrefix="0" xfId="0">
      <alignment horizontal="center" vertical="center"/>
      <protection locked="1" hidden="1"/>
    </xf>
    <xf numFmtId="0" fontId="35" fillId="6" borderId="8" applyAlignment="1" applyProtection="1" pivotButton="0" quotePrefix="0" xfId="0">
      <alignment horizontal="center" vertical="center"/>
      <protection locked="0" hidden="1"/>
    </xf>
    <xf numFmtId="0" fontId="0" fillId="2" borderId="0" applyAlignment="1" pivotButton="0" quotePrefix="0" xfId="0">
      <alignment horizontal="general" vertical="bottom"/>
    </xf>
    <xf numFmtId="0" fontId="6" fillId="2" borderId="0" applyAlignment="1" pivotButton="0" quotePrefix="0" xfId="0">
      <alignment horizontal="general" vertical="bottom"/>
    </xf>
    <xf numFmtId="0" fontId="32" fillId="2" borderId="0" applyAlignment="1" applyProtection="1" pivotButton="0" quotePrefix="0" xfId="0">
      <alignment horizontal="center" vertical="center"/>
      <protection locked="1" hidden="1"/>
    </xf>
    <xf numFmtId="0" fontId="32" fillId="2" borderId="0" applyAlignment="1" pivotButton="0" quotePrefix="0" xfId="0">
      <alignment horizontal="center" vertical="center"/>
    </xf>
    <xf numFmtId="0" fontId="32" fillId="2" borderId="0" applyAlignment="1" applyProtection="1" pivotButton="0" quotePrefix="0" xfId="0">
      <alignment horizontal="general" vertical="bottom"/>
      <protection locked="1" hidden="1"/>
    </xf>
    <xf numFmtId="0" fontId="33" fillId="2" borderId="0" applyAlignment="1" applyProtection="1" pivotButton="0" quotePrefix="0" xfId="0">
      <alignment horizontal="general" vertical="bottom"/>
      <protection locked="1" hidden="1"/>
    </xf>
    <xf numFmtId="0" fontId="33" fillId="2" borderId="0" applyAlignment="1" applyProtection="1" pivotButton="0" quotePrefix="0" xfId="0">
      <alignment horizontal="center" vertical="bottom"/>
      <protection locked="1" hidden="1"/>
    </xf>
    <xf numFmtId="0" fontId="32" fillId="2" borderId="0" applyAlignment="1" applyProtection="1" pivotButton="0" quotePrefix="0" xfId="0">
      <alignment horizontal="left" vertical="bottom"/>
      <protection locked="1" hidden="1"/>
    </xf>
    <xf numFmtId="0" fontId="36" fillId="2" borderId="0" applyAlignment="1" applyProtection="1" pivotButton="0" quotePrefix="0" xfId="0">
      <alignment horizontal="center" vertical="bottom"/>
      <protection locked="1" hidden="1"/>
    </xf>
    <xf numFmtId="0" fontId="32" fillId="2" borderId="0" applyAlignment="1" applyProtection="1" pivotButton="0" quotePrefix="0" xfId="0">
      <alignment horizontal="center" vertical="bottom"/>
      <protection locked="1" hidden="1"/>
    </xf>
    <xf numFmtId="0" fontId="32" fillId="13" borderId="9" applyAlignment="1" pivotButton="0" quotePrefix="0" xfId="0">
      <alignment horizontal="left" vertical="top"/>
    </xf>
    <xf numFmtId="0" fontId="37" fillId="13" borderId="10" applyAlignment="1" pivotButton="0" quotePrefix="0" xfId="0">
      <alignment horizontal="center" vertical="top"/>
    </xf>
    <xf numFmtId="0" fontId="37" fillId="13" borderId="10" applyAlignment="1" pivotButton="0" quotePrefix="0" xfId="0">
      <alignment horizontal="center" vertical="bottom"/>
    </xf>
    <xf numFmtId="0" fontId="37" fillId="13" borderId="10" applyAlignment="1" pivotButton="0" quotePrefix="0" xfId="0">
      <alignment horizontal="right" vertical="bottom"/>
    </xf>
    <xf numFmtId="0" fontId="37" fillId="13" borderId="10" applyAlignment="1" pivotButton="0" quotePrefix="0" xfId="0">
      <alignment horizontal="left" vertical="bottom"/>
    </xf>
    <xf numFmtId="0" fontId="37" fillId="13" borderId="11" applyAlignment="1" pivotButton="0" quotePrefix="0" xfId="0">
      <alignment horizontal="left" vertical="bottom"/>
    </xf>
    <xf numFmtId="0" fontId="38" fillId="2" borderId="0" applyAlignment="1" applyProtection="1" pivotButton="0" quotePrefix="0" xfId="0">
      <alignment horizontal="general" vertical="bottom"/>
      <protection locked="1" hidden="1"/>
    </xf>
    <xf numFmtId="0" fontId="39" fillId="2" borderId="0" applyAlignment="1" applyProtection="1" pivotButton="0" quotePrefix="0" xfId="0">
      <alignment horizontal="general" vertical="bottom"/>
      <protection locked="1" hidden="1"/>
    </xf>
    <xf numFmtId="0" fontId="40" fillId="2" borderId="0" applyAlignment="1" applyProtection="1" pivotButton="0" quotePrefix="0" xfId="0">
      <alignment horizontal="left" vertical="bottom"/>
      <protection locked="1" hidden="1"/>
    </xf>
    <xf numFmtId="0" fontId="39" fillId="2" borderId="0" applyAlignment="1" applyProtection="1" pivotButton="0" quotePrefix="0" xfId="0">
      <alignment horizontal="center" vertical="bottom"/>
      <protection locked="1" hidden="1"/>
    </xf>
    <xf numFmtId="0" fontId="41" fillId="2" borderId="0" applyAlignment="1" applyProtection="1" pivotButton="0" quotePrefix="0" xfId="0">
      <alignment horizontal="right" vertical="center"/>
      <protection locked="1" hidden="1"/>
    </xf>
    <xf numFmtId="0" fontId="42" fillId="3" borderId="1" applyAlignment="1" applyProtection="1" pivotButton="0" quotePrefix="0" xfId="0">
      <alignment horizontal="center" vertical="center"/>
      <protection locked="0" hidden="1"/>
    </xf>
    <xf numFmtId="164" fontId="43" fillId="13" borderId="12" applyAlignment="1" applyProtection="1" pivotButton="0" quotePrefix="0" xfId="0">
      <alignment horizontal="center" vertical="center" textRotation="2"/>
      <protection locked="1" hidden="1"/>
    </xf>
    <xf numFmtId="164" fontId="41" fillId="14" borderId="0" applyAlignment="1" applyProtection="1" pivotButton="0" quotePrefix="0" xfId="0">
      <alignment horizontal="center" vertical="center"/>
      <protection locked="1" hidden="1"/>
    </xf>
    <xf numFmtId="165" fontId="41" fillId="14" borderId="0" applyAlignment="1" applyProtection="1" pivotButton="0" quotePrefix="0" xfId="0">
      <alignment horizontal="center" vertical="center"/>
      <protection locked="1" hidden="1"/>
    </xf>
    <xf numFmtId="164" fontId="41" fillId="14" borderId="13" applyAlignment="1" applyProtection="1" pivotButton="0" quotePrefix="0" xfId="0">
      <alignment horizontal="center" vertical="center"/>
      <protection locked="1" hidden="1"/>
    </xf>
    <xf numFmtId="0" fontId="44" fillId="14" borderId="0" applyAlignment="1" applyProtection="1" pivotButton="0" quotePrefix="0" xfId="0">
      <alignment horizontal="right" vertical="bottom"/>
      <protection locked="1" hidden="1"/>
    </xf>
    <xf numFmtId="0" fontId="44" fillId="14" borderId="13" applyAlignment="1" applyProtection="1" pivotButton="0" quotePrefix="0" xfId="0">
      <alignment horizontal="right" vertical="bottom" wrapText="1"/>
      <protection locked="1" hidden="1"/>
    </xf>
    <xf numFmtId="0" fontId="44" fillId="14" borderId="14" applyAlignment="1" applyProtection="1" pivotButton="0" quotePrefix="0" xfId="0">
      <alignment horizontal="center" vertical="bottom"/>
      <protection locked="0" hidden="0"/>
    </xf>
    <xf numFmtId="0" fontId="44" fillId="14" borderId="15" applyAlignment="1" applyProtection="1" pivotButton="0" quotePrefix="0" xfId="0">
      <alignment horizontal="center" vertical="bottom"/>
      <protection locked="0" hidden="0"/>
    </xf>
    <xf numFmtId="0" fontId="44" fillId="14" borderId="0" applyAlignment="1" applyProtection="1" pivotButton="0" quotePrefix="0" xfId="0">
      <alignment horizontal="left" vertical="bottom" wrapText="1"/>
      <protection locked="1" hidden="1"/>
    </xf>
    <xf numFmtId="0" fontId="44" fillId="14" borderId="16" applyAlignment="1" applyProtection="1" pivotButton="0" quotePrefix="0" xfId="0">
      <alignment horizontal="left" vertical="bottom"/>
      <protection locked="1" hidden="1"/>
    </xf>
    <xf numFmtId="0" fontId="45" fillId="2" borderId="0" applyAlignment="1" applyProtection="1" pivotButton="0" quotePrefix="0" xfId="0">
      <alignment horizontal="center" vertical="center"/>
      <protection locked="1" hidden="1"/>
    </xf>
    <xf numFmtId="0" fontId="46" fillId="2" borderId="0" applyAlignment="1" applyProtection="1" pivotButton="0" quotePrefix="0" xfId="0">
      <alignment horizontal="left" vertical="center"/>
      <protection locked="1" hidden="1"/>
    </xf>
    <xf numFmtId="0" fontId="28" fillId="2" borderId="0" applyAlignment="1" applyProtection="1" pivotButton="0" quotePrefix="0" xfId="0">
      <alignment horizontal="general" vertical="bottom"/>
      <protection locked="1" hidden="1"/>
    </xf>
    <xf numFmtId="0" fontId="37" fillId="13" borderId="17" applyAlignment="1" applyProtection="1" pivotButton="0" quotePrefix="0" xfId="0">
      <alignment horizontal="center" vertical="bottom"/>
      <protection locked="1" hidden="1"/>
    </xf>
    <xf numFmtId="0" fontId="0" fillId="0" borderId="10" applyProtection="1" pivotButton="0" quotePrefix="0" xfId="0">
      <protection locked="1" hidden="1"/>
    </xf>
    <xf numFmtId="0" fontId="0" fillId="0" borderId="11" applyProtection="1" pivotButton="0" quotePrefix="0" xfId="0">
      <protection locked="1" hidden="1"/>
    </xf>
    <xf numFmtId="0" fontId="47" fillId="2" borderId="0" applyAlignment="1" applyProtection="1" pivotButton="0" quotePrefix="0" xfId="0">
      <alignment horizontal="general" vertical="center"/>
      <protection locked="1" hidden="1"/>
    </xf>
    <xf numFmtId="0" fontId="48" fillId="2" borderId="0" applyAlignment="1" applyProtection="1" pivotButton="0" quotePrefix="0" xfId="0">
      <alignment horizontal="general" vertical="center"/>
      <protection locked="1" hidden="1"/>
    </xf>
    <xf numFmtId="0" fontId="29" fillId="2" borderId="0" applyAlignment="1" pivotButton="0" quotePrefix="0" xfId="0">
      <alignment horizontal="center" vertical="bottom"/>
    </xf>
    <xf numFmtId="0" fontId="0" fillId="0" borderId="28" applyProtection="1" pivotButton="0" quotePrefix="0" xfId="0">
      <protection locked="1" hidden="1"/>
    </xf>
    <xf numFmtId="0" fontId="37" fillId="13" borderId="18" applyAlignment="1" applyProtection="1" pivotButton="0" quotePrefix="0" xfId="0">
      <alignment horizontal="center" vertical="center"/>
      <protection locked="1" hidden="1"/>
    </xf>
    <xf numFmtId="0" fontId="37" fillId="13" borderId="19" applyAlignment="1" applyProtection="1" pivotButton="0" quotePrefix="0" xfId="0">
      <alignment horizontal="center" vertical="center"/>
      <protection locked="1" hidden="1"/>
    </xf>
    <xf numFmtId="0" fontId="37" fillId="13" borderId="19" applyAlignment="1" applyProtection="1" pivotButton="0" quotePrefix="0" xfId="0">
      <alignment horizontal="left" vertical="center"/>
      <protection locked="1" hidden="1"/>
    </xf>
    <xf numFmtId="0" fontId="37" fillId="13" borderId="20" applyAlignment="1" applyProtection="1" pivotButton="0" quotePrefix="0" xfId="0">
      <alignment horizontal="center" vertical="center"/>
      <protection locked="1" hidden="1"/>
    </xf>
    <xf numFmtId="0" fontId="40" fillId="2" borderId="0" applyAlignment="1" applyProtection="1" pivotButton="0" quotePrefix="0" xfId="0">
      <alignment horizontal="general" vertical="center"/>
      <protection locked="1" hidden="1"/>
    </xf>
    <xf numFmtId="0" fontId="49" fillId="13" borderId="21" applyAlignment="1" applyProtection="1" pivotButton="0" quotePrefix="0" xfId="0">
      <alignment horizontal="left" vertical="center"/>
      <protection locked="1" hidden="1"/>
    </xf>
    <xf numFmtId="0" fontId="49" fillId="13" borderId="22" applyAlignment="1" applyProtection="1" pivotButton="0" quotePrefix="0" xfId="0">
      <alignment horizontal="center" vertical="center"/>
      <protection locked="1" hidden="1"/>
    </xf>
    <xf numFmtId="0" fontId="44" fillId="14" borderId="23" applyAlignment="1" applyProtection="1" pivotButton="0" quotePrefix="0" xfId="0">
      <alignment horizontal="center" vertical="center"/>
      <protection locked="1" hidden="1"/>
    </xf>
    <xf numFmtId="0" fontId="44" fillId="14" borderId="24" applyAlignment="1" applyProtection="1" pivotButton="0" quotePrefix="0" xfId="0">
      <alignment horizontal="center" vertical="center" wrapText="1"/>
      <protection locked="1" hidden="1"/>
    </xf>
    <xf numFmtId="0" fontId="44" fillId="14" borderId="24" applyAlignment="1" applyProtection="1" pivotButton="0" quotePrefix="0" xfId="0">
      <alignment horizontal="left" vertical="center"/>
      <protection locked="1" hidden="1"/>
    </xf>
    <xf numFmtId="0" fontId="50" fillId="14" borderId="24" applyAlignment="1" applyProtection="1" pivotButton="0" quotePrefix="0" xfId="0">
      <alignment horizontal="center" vertical="center"/>
      <protection locked="1" hidden="1"/>
    </xf>
    <xf numFmtId="0" fontId="44" fillId="14" borderId="24" applyAlignment="1" applyProtection="1" pivotButton="0" quotePrefix="0" xfId="0">
      <alignment horizontal="center" vertical="center"/>
      <protection locked="1" hidden="1"/>
    </xf>
    <xf numFmtId="0" fontId="44" fillId="14" borderId="25" applyAlignment="1" applyProtection="1" pivotButton="0" quotePrefix="0" xfId="0">
      <alignment horizontal="center" vertical="center"/>
      <protection locked="1" hidden="1"/>
    </xf>
    <xf numFmtId="0" fontId="51" fillId="2" borderId="0" applyAlignment="1" applyProtection="1" pivotButton="0" quotePrefix="0" xfId="0">
      <alignment horizontal="center" vertical="center"/>
      <protection locked="1" hidden="1"/>
    </xf>
    <xf numFmtId="0" fontId="52" fillId="2" borderId="0" applyAlignment="1" applyProtection="1" pivotButton="0" quotePrefix="0" xfId="0">
      <alignment horizontal="left" vertical="center"/>
      <protection locked="1" hidden="1"/>
    </xf>
    <xf numFmtId="0" fontId="53" fillId="2" borderId="0" applyAlignment="1" applyProtection="1" pivotButton="0" quotePrefix="0" xfId="0">
      <alignment horizontal="center" vertical="center"/>
      <protection locked="0" hidden="1"/>
    </xf>
    <xf numFmtId="0" fontId="54" fillId="2" borderId="0" applyAlignment="1" applyProtection="1" pivotButton="0" quotePrefix="0" xfId="0">
      <alignment horizontal="center" vertical="center"/>
      <protection locked="1" hidden="1"/>
    </xf>
    <xf numFmtId="0" fontId="44" fillId="0" borderId="26" applyAlignment="1" applyProtection="1" pivotButton="0" quotePrefix="0" xfId="0">
      <alignment horizontal="left" vertical="center"/>
      <protection locked="1" hidden="1"/>
    </xf>
    <xf numFmtId="0" fontId="44" fillId="0" borderId="27" applyAlignment="1" applyProtection="1" pivotButton="0" quotePrefix="0" xfId="0">
      <alignment horizontal="center" vertical="center"/>
      <protection locked="0" hidden="1"/>
    </xf>
    <xf numFmtId="0" fontId="44" fillId="14" borderId="28" applyAlignment="1" applyProtection="1" pivotButton="0" quotePrefix="0" xfId="0">
      <alignment horizontal="center" vertical="center"/>
      <protection locked="1" hidden="1"/>
    </xf>
    <xf numFmtId="0" fontId="44" fillId="14" borderId="0" applyAlignment="1" applyProtection="1" pivotButton="0" quotePrefix="0" xfId="0">
      <alignment horizontal="center" vertical="center" wrapText="1"/>
      <protection locked="1" hidden="1"/>
    </xf>
    <xf numFmtId="0" fontId="44" fillId="14" borderId="0" applyAlignment="1" applyProtection="1" pivotButton="0" quotePrefix="0" xfId="0">
      <alignment horizontal="left" vertical="center"/>
      <protection locked="1" hidden="1"/>
    </xf>
    <xf numFmtId="0" fontId="50" fillId="14" borderId="0" applyAlignment="1" applyProtection="1" pivotButton="0" quotePrefix="0" xfId="0">
      <alignment horizontal="center" vertical="center"/>
      <protection locked="1" hidden="1"/>
    </xf>
    <xf numFmtId="0" fontId="44" fillId="14" borderId="0" applyAlignment="1" applyProtection="1" pivotButton="0" quotePrefix="0" xfId="0">
      <alignment horizontal="center" vertical="center"/>
      <protection locked="1" hidden="1"/>
    </xf>
    <xf numFmtId="0" fontId="44" fillId="14" borderId="16" applyAlignment="1" applyProtection="1" pivotButton="0" quotePrefix="0" xfId="0">
      <alignment horizontal="center" vertical="center"/>
      <protection locked="1" hidden="1"/>
    </xf>
    <xf numFmtId="0" fontId="44" fillId="15" borderId="26" applyAlignment="1" applyProtection="1" pivotButton="0" quotePrefix="0" xfId="0">
      <alignment horizontal="left" vertical="center"/>
      <protection locked="1" hidden="1"/>
    </xf>
    <xf numFmtId="0" fontId="44" fillId="15" borderId="27" applyAlignment="1" applyProtection="1" pivotButton="0" quotePrefix="0" xfId="0">
      <alignment horizontal="center" vertical="center"/>
      <protection locked="0" hidden="1"/>
    </xf>
    <xf numFmtId="0" fontId="0" fillId="0" borderId="12" applyProtection="1" pivotButton="0" quotePrefix="0" xfId="0">
      <protection locked="1" hidden="1"/>
    </xf>
    <xf numFmtId="164" fontId="41" fillId="14" borderId="29" applyAlignment="1" applyProtection="1" pivotButton="0" quotePrefix="0" xfId="0">
      <alignment horizontal="center" vertical="center"/>
      <protection locked="1" hidden="1"/>
    </xf>
    <xf numFmtId="165" fontId="41" fillId="14" borderId="29" applyAlignment="1" applyProtection="1" pivotButton="0" quotePrefix="0" xfId="0">
      <alignment horizontal="center" vertical="center"/>
      <protection locked="1" hidden="1"/>
    </xf>
    <xf numFmtId="164" fontId="41" fillId="14" borderId="30" applyAlignment="1" applyProtection="1" pivotButton="0" quotePrefix="0" xfId="0">
      <alignment horizontal="center" vertical="center"/>
      <protection locked="1" hidden="1"/>
    </xf>
    <xf numFmtId="0" fontId="44" fillId="14" borderId="29" applyAlignment="1" applyProtection="1" pivotButton="0" quotePrefix="0" xfId="0">
      <alignment horizontal="right" vertical="bottom"/>
      <protection locked="1" hidden="1"/>
    </xf>
    <xf numFmtId="0" fontId="44" fillId="14" borderId="30" applyAlignment="1" applyProtection="1" pivotButton="0" quotePrefix="0" xfId="0">
      <alignment horizontal="right" vertical="bottom" wrapText="1"/>
      <protection locked="1" hidden="1"/>
    </xf>
    <xf numFmtId="0" fontId="44" fillId="14" borderId="31" applyAlignment="1" applyProtection="1" pivotButton="0" quotePrefix="0" xfId="0">
      <alignment horizontal="center" vertical="bottom"/>
      <protection locked="0" hidden="0"/>
    </xf>
    <xf numFmtId="0" fontId="44" fillId="14" borderId="32" applyAlignment="1" applyProtection="1" pivotButton="0" quotePrefix="0" xfId="0">
      <alignment horizontal="center" vertical="bottom"/>
      <protection locked="0" hidden="0"/>
    </xf>
    <xf numFmtId="0" fontId="44" fillId="14" borderId="29" applyAlignment="1" applyProtection="1" pivotButton="0" quotePrefix="0" xfId="0">
      <alignment horizontal="left" vertical="bottom" wrapText="1"/>
      <protection locked="1" hidden="1"/>
    </xf>
    <xf numFmtId="0" fontId="44" fillId="14" borderId="33" applyAlignment="1" applyProtection="1" pivotButton="0" quotePrefix="0" xfId="0">
      <alignment horizontal="left" vertical="bottom"/>
      <protection locked="1" hidden="1"/>
    </xf>
    <xf numFmtId="0" fontId="44" fillId="14" borderId="12" applyAlignment="1" applyProtection="1" pivotButton="0" quotePrefix="0" xfId="0">
      <alignment horizontal="center" vertical="center"/>
      <protection locked="1" hidden="1"/>
    </xf>
    <xf numFmtId="0" fontId="44" fillId="14" borderId="29" applyAlignment="1" applyProtection="1" pivotButton="0" quotePrefix="0" xfId="0">
      <alignment horizontal="center" vertical="center" wrapText="1"/>
      <protection locked="1" hidden="1"/>
    </xf>
    <xf numFmtId="0" fontId="44" fillId="14" borderId="29" applyAlignment="1" applyProtection="1" pivotButton="0" quotePrefix="0" xfId="0">
      <alignment horizontal="left" vertical="center"/>
      <protection locked="1" hidden="1"/>
    </xf>
    <xf numFmtId="0" fontId="50" fillId="14" borderId="29" applyAlignment="1" applyProtection="1" pivotButton="0" quotePrefix="0" xfId="0">
      <alignment horizontal="center" vertical="center"/>
      <protection locked="1" hidden="1"/>
    </xf>
    <xf numFmtId="0" fontId="44" fillId="14" borderId="29" applyAlignment="1" applyProtection="1" pivotButton="0" quotePrefix="0" xfId="0">
      <alignment horizontal="center" vertical="center"/>
      <protection locked="1" hidden="1"/>
    </xf>
    <xf numFmtId="0" fontId="44" fillId="14" borderId="33" applyAlignment="1" applyProtection="1" pivotButton="0" quotePrefix="0" xfId="0">
      <alignment horizontal="center" vertical="center"/>
      <protection locked="1" hidden="1"/>
    </xf>
    <xf numFmtId="0" fontId="44" fillId="15" borderId="34" applyAlignment="1" applyProtection="1" pivotButton="0" quotePrefix="0" xfId="0">
      <alignment horizontal="left" vertical="center"/>
      <protection locked="1" hidden="1"/>
    </xf>
    <xf numFmtId="0" fontId="44" fillId="15" borderId="35" applyAlignment="1" applyProtection="1" pivotButton="0" quotePrefix="0" xfId="0">
      <alignment horizontal="center" vertical="center"/>
      <protection locked="0" hidden="1"/>
    </xf>
    <xf numFmtId="164" fontId="30" fillId="2" borderId="0" applyAlignment="1" applyProtection="1" pivotButton="0" quotePrefix="0" xfId="0">
      <alignment horizontal="general" vertical="bottom"/>
      <protection locked="1" hidden="1"/>
    </xf>
    <xf numFmtId="164" fontId="55" fillId="2" borderId="0" applyAlignment="1" applyProtection="1" pivotButton="0" quotePrefix="0" xfId="0">
      <alignment horizontal="general" vertical="bottom"/>
      <protection locked="1" hidden="1"/>
    </xf>
    <xf numFmtId="164" fontId="30" fillId="2" borderId="0" applyAlignment="1" applyProtection="1" pivotButton="0" quotePrefix="0" xfId="0">
      <alignment horizontal="center" vertical="center"/>
      <protection locked="1" hidden="1"/>
    </xf>
    <xf numFmtId="0" fontId="30" fillId="2" borderId="0" applyAlignment="1" applyProtection="1" pivotButton="0" quotePrefix="0" xfId="0">
      <alignment horizontal="right" vertical="bottom"/>
      <protection locked="1" hidden="1"/>
    </xf>
    <xf numFmtId="0" fontId="30" fillId="2" borderId="0" applyAlignment="1" applyProtection="1" pivotButton="0" quotePrefix="0" xfId="0">
      <alignment horizontal="general" vertical="bottom" wrapText="1"/>
      <protection locked="1" hidden="1"/>
    </xf>
    <xf numFmtId="0" fontId="30" fillId="2" borderId="0" applyAlignment="1" applyProtection="1" pivotButton="0" quotePrefix="0" xfId="0">
      <alignment horizontal="general" vertical="bottom"/>
      <protection locked="1" hidden="1"/>
    </xf>
    <xf numFmtId="0" fontId="30" fillId="2" borderId="0" applyAlignment="1" applyProtection="1" pivotButton="0" quotePrefix="0" xfId="0">
      <alignment horizontal="left" vertical="bottom"/>
      <protection locked="1" hidden="1"/>
    </xf>
    <xf numFmtId="0" fontId="30" fillId="2" borderId="0" applyAlignment="1" applyProtection="1" pivotButton="0" quotePrefix="0" xfId="0">
      <alignment horizontal="center" vertical="center"/>
      <protection locked="1" hidden="1"/>
    </xf>
    <xf numFmtId="0" fontId="30" fillId="2" borderId="0" applyAlignment="1" applyProtection="1" pivotButton="0" quotePrefix="0" xfId="0">
      <alignment horizontal="center" vertical="center" wrapText="1"/>
      <protection locked="1" hidden="1"/>
    </xf>
    <xf numFmtId="0" fontId="56" fillId="2" borderId="0" applyAlignment="1" applyProtection="1" pivotButton="0" quotePrefix="0" xfId="0">
      <alignment horizontal="center" vertical="center"/>
      <protection locked="1" hidden="1"/>
    </xf>
    <xf numFmtId="0" fontId="52" fillId="2" borderId="0" applyAlignment="1" applyProtection="1" pivotButton="0" quotePrefix="0" xfId="0">
      <alignment horizontal="center" vertical="center"/>
      <protection locked="1" hidden="1"/>
    </xf>
    <xf numFmtId="0" fontId="53" fillId="2" borderId="0" applyAlignment="1" applyProtection="1" pivotButton="0" quotePrefix="0" xfId="0">
      <alignment horizontal="center" vertical="center"/>
      <protection locked="1" hidden="1"/>
    </xf>
    <xf numFmtId="0" fontId="57" fillId="2" borderId="0" applyAlignment="1" applyProtection="1" pivotButton="0" quotePrefix="0" xfId="0">
      <alignment horizontal="general" vertical="bottom"/>
      <protection locked="1" hidden="1"/>
    </xf>
    <xf numFmtId="0" fontId="39" fillId="2" borderId="0" applyAlignment="1" applyProtection="1" pivotButton="0" quotePrefix="0" xfId="0">
      <alignment horizontal="center" vertical="bottom" wrapText="1"/>
      <protection locked="1" hidden="1"/>
    </xf>
    <xf numFmtId="0" fontId="51" fillId="2" borderId="0" applyAlignment="1" applyProtection="1" pivotButton="0" quotePrefix="0" xfId="0">
      <alignment horizontal="center" vertical="bottom"/>
      <protection locked="1" hidden="1"/>
    </xf>
    <xf numFmtId="0" fontId="58" fillId="2" borderId="0" applyAlignment="1" applyProtection="1" pivotButton="0" quotePrefix="0" xfId="0">
      <alignment horizontal="center" vertical="bottom"/>
      <protection locked="1" hidden="1"/>
    </xf>
    <xf numFmtId="0" fontId="59" fillId="2" borderId="0" applyAlignment="1" applyProtection="1" pivotButton="0" quotePrefix="0" xfId="0">
      <alignment horizontal="center" vertical="bottom"/>
      <protection locked="1" hidden="1"/>
    </xf>
    <xf numFmtId="164" fontId="43" fillId="16" borderId="12" applyAlignment="1" applyProtection="1" pivotButton="0" quotePrefix="0" xfId="0">
      <alignment horizontal="center" vertical="center" textRotation="2"/>
      <protection locked="1" hidden="1"/>
    </xf>
    <xf numFmtId="0" fontId="60" fillId="2" borderId="0" applyAlignment="1" applyProtection="1" pivotButton="0" quotePrefix="0" xfId="0">
      <alignment horizontal="general" vertical="center" wrapText="1"/>
      <protection locked="1" hidden="1"/>
    </xf>
    <xf numFmtId="0" fontId="60" fillId="2" borderId="0" applyAlignment="1" applyProtection="1" pivotButton="0" quotePrefix="0" xfId="0">
      <alignment horizontal="general" vertical="center"/>
      <protection locked="1" hidden="1"/>
    </xf>
    <xf numFmtId="0" fontId="44" fillId="14" borderId="36" applyAlignment="1" applyProtection="1" pivotButton="0" quotePrefix="0" xfId="0">
      <alignment horizontal="center" vertical="center"/>
      <protection locked="1" hidden="1"/>
    </xf>
    <xf numFmtId="0" fontId="44" fillId="14" borderId="24" applyAlignment="1" applyProtection="1" pivotButton="0" quotePrefix="0" xfId="0">
      <alignment horizontal="general" vertical="center"/>
      <protection locked="1" hidden="1"/>
    </xf>
    <xf numFmtId="0" fontId="44" fillId="14" borderId="37" applyAlignment="1" applyProtection="1" pivotButton="0" quotePrefix="0" xfId="0">
      <alignment horizontal="center" vertical="center"/>
      <protection locked="1" hidden="1"/>
    </xf>
    <xf numFmtId="0" fontId="44" fillId="14" borderId="38" applyAlignment="1" applyProtection="1" pivotButton="0" quotePrefix="0" xfId="0">
      <alignment horizontal="center" vertical="center"/>
      <protection locked="1" hidden="1"/>
    </xf>
    <xf numFmtId="0" fontId="44" fillId="14" borderId="0" applyAlignment="1" applyProtection="1" pivotButton="0" quotePrefix="0" xfId="0">
      <alignment horizontal="general" vertical="center"/>
      <protection locked="1" hidden="1"/>
    </xf>
    <xf numFmtId="0" fontId="44" fillId="14" borderId="39" applyAlignment="1" applyProtection="1" pivotButton="0" quotePrefix="0" xfId="0">
      <alignment horizontal="center" vertical="center"/>
      <protection locked="1" hidden="1"/>
    </xf>
    <xf numFmtId="0" fontId="44" fillId="14" borderId="40" applyAlignment="1" applyProtection="1" pivotButton="0" quotePrefix="0" xfId="0">
      <alignment horizontal="center" vertical="center"/>
      <protection locked="1" hidden="1"/>
    </xf>
    <xf numFmtId="0" fontId="44" fillId="14" borderId="41" applyAlignment="1" applyProtection="1" pivotButton="0" quotePrefix="0" xfId="0">
      <alignment horizontal="general" vertical="center"/>
      <protection locked="1" hidden="1"/>
    </xf>
    <xf numFmtId="0" fontId="44" fillId="14" borderId="41" applyAlignment="1" applyProtection="1" pivotButton="0" quotePrefix="0" xfId="0">
      <alignment horizontal="left" vertical="center"/>
      <protection locked="1" hidden="1"/>
    </xf>
    <xf numFmtId="0" fontId="50" fillId="14" borderId="41" applyAlignment="1" applyProtection="1" pivotButton="0" quotePrefix="0" xfId="0">
      <alignment horizontal="center" vertical="center"/>
      <protection locked="1" hidden="1"/>
    </xf>
    <xf numFmtId="0" fontId="44" fillId="14" borderId="41" applyAlignment="1" applyProtection="1" pivotButton="0" quotePrefix="0" xfId="0">
      <alignment horizontal="center" vertical="center"/>
      <protection locked="1" hidden="1"/>
    </xf>
    <xf numFmtId="0" fontId="44" fillId="14" borderId="42" applyAlignment="1" applyProtection="1" pivotButton="0" quotePrefix="0" xfId="0">
      <alignment horizontal="center" vertical="center"/>
      <protection locked="1" hidden="1"/>
    </xf>
    <xf numFmtId="0" fontId="57" fillId="2" borderId="0" applyAlignment="1" applyProtection="1" pivotButton="0" quotePrefix="0" xfId="0">
      <alignment horizontal="general" vertical="center"/>
      <protection locked="1" hidden="1"/>
    </xf>
    <xf numFmtId="164" fontId="43" fillId="17" borderId="12" applyAlignment="1" applyProtection="1" pivotButton="0" quotePrefix="0" xfId="0">
      <alignment horizontal="center" vertical="center" textRotation="2"/>
      <protection locked="1" hidden="1"/>
    </xf>
    <xf numFmtId="0" fontId="44" fillId="14" borderId="29" applyAlignment="1" applyProtection="1" pivotButton="0" quotePrefix="0" xfId="0">
      <alignment horizontal="general" vertical="center"/>
      <protection locked="1" hidden="1"/>
    </xf>
    <xf numFmtId="164" fontId="43" fillId="18" borderId="12" applyAlignment="1" applyProtection="1" pivotButton="0" quotePrefix="0" xfId="0">
      <alignment horizontal="center" vertical="center" textRotation="2"/>
      <protection locked="1" hidden="1"/>
    </xf>
    <xf numFmtId="164" fontId="43" fillId="19" borderId="12" applyAlignment="1" applyProtection="1" pivotButton="0" quotePrefix="0" xfId="0">
      <alignment horizontal="center" vertical="center" textRotation="2"/>
      <protection locked="1" hidden="1"/>
    </xf>
    <xf numFmtId="164" fontId="43" fillId="20" borderId="12" applyAlignment="1" applyProtection="1" pivotButton="0" quotePrefix="0" xfId="0">
      <alignment horizontal="center" vertical="center" textRotation="2"/>
      <protection locked="1" hidden="1"/>
    </xf>
    <xf numFmtId="164" fontId="43" fillId="21" borderId="12" applyAlignment="1" applyProtection="1" pivotButton="0" quotePrefix="0" xfId="0">
      <alignment horizontal="center" vertical="center" textRotation="2"/>
      <protection locked="1" hidden="1"/>
    </xf>
    <xf numFmtId="164" fontId="43" fillId="22" borderId="12" applyAlignment="1" applyProtection="1" pivotButton="0" quotePrefix="0" xfId="0">
      <alignment horizontal="center" vertical="center" textRotation="2"/>
      <protection locked="1" hidden="1"/>
    </xf>
    <xf numFmtId="164" fontId="43" fillId="23" borderId="12" applyAlignment="1" applyProtection="1" pivotButton="0" quotePrefix="0" xfId="0">
      <alignment horizontal="center" vertical="center" textRotation="2"/>
      <protection locked="1" hidden="1"/>
    </xf>
    <xf numFmtId="164" fontId="43" fillId="24" borderId="12" applyAlignment="1" applyProtection="1" pivotButton="0" quotePrefix="0" xfId="0">
      <alignment horizontal="center" vertical="center" textRotation="2"/>
      <protection locked="1" hidden="1"/>
    </xf>
    <xf numFmtId="164" fontId="43" fillId="25" borderId="12" applyAlignment="1" applyProtection="1" pivotButton="0" quotePrefix="0" xfId="0">
      <alignment horizontal="center" vertical="center" textRotation="2"/>
      <protection locked="1" hidden="1"/>
    </xf>
    <xf numFmtId="0" fontId="37" fillId="13" borderId="10" applyAlignment="1" pivotButton="0" quotePrefix="0" xfId="0">
      <alignment horizontal="left" vertical="top"/>
    </xf>
    <xf numFmtId="0" fontId="37" fillId="13" borderId="10" applyAlignment="1" pivotButton="0" quotePrefix="0" xfId="0">
      <alignment horizontal="right" vertical="top"/>
    </xf>
    <xf numFmtId="0" fontId="37" fillId="13" borderId="11" applyAlignment="1" pivotButton="0" quotePrefix="0" xfId="0">
      <alignment horizontal="left" vertical="top"/>
    </xf>
    <xf numFmtId="164" fontId="43" fillId="26" borderId="12" applyAlignment="1" applyProtection="1" pivotButton="0" quotePrefix="0" xfId="0">
      <alignment horizontal="center" vertical="center" textRotation="2"/>
      <protection locked="1" hidden="1"/>
    </xf>
    <xf numFmtId="0" fontId="61" fillId="2" borderId="0" applyAlignment="1" applyProtection="1" pivotButton="0" quotePrefix="0" xfId="0">
      <alignment horizontal="center" vertical="center"/>
      <protection locked="1" hidden="1"/>
    </xf>
    <xf numFmtId="0" fontId="62" fillId="2" borderId="0" applyAlignment="1" applyProtection="1" pivotButton="0" quotePrefix="0" xfId="0">
      <alignment horizontal="center" vertical="center"/>
      <protection locked="1" hidden="1"/>
    </xf>
    <xf numFmtId="0" fontId="37" fillId="13" borderId="17" applyAlignment="1" applyProtection="1" pivotButton="0" quotePrefix="0" xfId="0">
      <alignment horizontal="center" vertical="center"/>
      <protection locked="1" hidden="1"/>
    </xf>
    <xf numFmtId="0" fontId="57" fillId="2" borderId="0" applyAlignment="1" applyProtection="1" pivotButton="0" quotePrefix="0" xfId="0">
      <alignment horizontal="center" vertical="center"/>
      <protection locked="1" hidden="1"/>
    </xf>
    <xf numFmtId="0" fontId="44" fillId="2" borderId="0" applyAlignment="1" applyProtection="1" pivotButton="0" quotePrefix="0" xfId="0">
      <alignment horizontal="center" vertical="center"/>
      <protection locked="0" hidden="1"/>
    </xf>
    <xf numFmtId="0" fontId="63" fillId="2" borderId="0" applyAlignment="1" applyProtection="1" pivotButton="0" quotePrefix="0" xfId="0">
      <alignment horizontal="center" vertical="bottom"/>
      <protection locked="1" hidden="1"/>
    </xf>
    <xf numFmtId="0" fontId="30" fillId="2" borderId="0" applyAlignment="1" applyProtection="1" pivotButton="0" quotePrefix="0" xfId="0">
      <alignment horizontal="center" vertical="bottom"/>
      <protection locked="1" hidden="1"/>
    </xf>
    <xf numFmtId="0" fontId="56" fillId="2" borderId="0" applyAlignment="1" applyProtection="1" pivotButton="0" quotePrefix="0" xfId="0">
      <alignment horizontal="center" vertical="bottom"/>
      <protection locked="1" hidden="1"/>
    </xf>
    <xf numFmtId="0" fontId="64" fillId="2" borderId="0" applyAlignment="1" applyProtection="1" pivotButton="0" quotePrefix="0" xfId="0">
      <alignment horizontal="center" vertical="center"/>
      <protection locked="1" hidden="1"/>
    </xf>
    <xf numFmtId="0" fontId="40" fillId="2" borderId="0" applyAlignment="1" applyProtection="1" pivotButton="0" quotePrefix="0" xfId="0">
      <alignment horizontal="center" vertical="bottom"/>
      <protection locked="1" hidden="1"/>
    </xf>
    <xf numFmtId="164" fontId="65" fillId="27" borderId="12" applyAlignment="1" applyProtection="1" pivotButton="0" quotePrefix="0" xfId="0">
      <alignment horizontal="center" vertical="center" textRotation="2"/>
      <protection locked="1" hidden="1"/>
    </xf>
    <xf numFmtId="0" fontId="41" fillId="14" borderId="13" applyAlignment="1" applyProtection="1" pivotButton="0" quotePrefix="0" xfId="0">
      <alignment horizontal="center" vertical="center"/>
      <protection locked="1" hidden="1"/>
    </xf>
    <xf numFmtId="0" fontId="44" fillId="14" borderId="0" applyAlignment="1" applyProtection="1" pivotButton="0" quotePrefix="0" xfId="0">
      <alignment horizontal="right" vertical="center"/>
      <protection locked="1" hidden="1"/>
    </xf>
    <xf numFmtId="0" fontId="44" fillId="14" borderId="0" applyAlignment="1" applyProtection="1" pivotButton="0" quotePrefix="0" xfId="0">
      <alignment horizontal="center" vertical="bottom"/>
      <protection locked="0" hidden="1"/>
    </xf>
    <xf numFmtId="0" fontId="44" fillId="14" borderId="43" applyAlignment="1" applyProtection="1" pivotButton="0" quotePrefix="0" xfId="0">
      <alignment horizontal="center" vertical="bottom"/>
      <protection locked="0" hidden="1"/>
    </xf>
    <xf numFmtId="0" fontId="44" fillId="14" borderId="16" applyAlignment="1" pivotButton="0" quotePrefix="0" xfId="0">
      <alignment horizontal="left" vertical="center"/>
    </xf>
    <xf numFmtId="0" fontId="45" fillId="2" borderId="0" applyAlignment="1" pivotButton="0" quotePrefix="0" xfId="0">
      <alignment horizontal="center" vertical="center"/>
    </xf>
    <xf numFmtId="0" fontId="50" fillId="2" borderId="0" applyAlignment="1" applyProtection="1" pivotButton="0" quotePrefix="0" xfId="0">
      <alignment horizontal="general" vertical="bottom"/>
      <protection locked="1" hidden="1"/>
    </xf>
    <xf numFmtId="164" fontId="44" fillId="2" borderId="0" applyAlignment="1" applyProtection="1" pivotButton="0" quotePrefix="0" xfId="0">
      <alignment horizontal="center" vertical="bottom"/>
      <protection locked="1" hidden="1"/>
    </xf>
    <xf numFmtId="0" fontId="44" fillId="14" borderId="44" applyAlignment="1" applyProtection="1" pivotButton="0" quotePrefix="0" xfId="0">
      <alignment horizontal="center" vertical="bottom"/>
      <protection locked="0" hidden="0"/>
    </xf>
    <xf numFmtId="0" fontId="44" fillId="14" borderId="9" applyAlignment="1" applyProtection="1" pivotButton="0" quotePrefix="0" xfId="0">
      <alignment horizontal="center" vertical="center"/>
      <protection locked="1" hidden="1"/>
    </xf>
    <xf numFmtId="0" fontId="29" fillId="14" borderId="10" applyAlignment="1" applyProtection="1" pivotButton="0" quotePrefix="0" xfId="0">
      <alignment horizontal="general" vertical="center"/>
      <protection locked="1" hidden="1"/>
    </xf>
    <xf numFmtId="0" fontId="44" fillId="14" borderId="10" applyAlignment="1" applyProtection="1" pivotButton="0" quotePrefix="0" xfId="0">
      <alignment horizontal="left" vertical="center"/>
      <protection locked="1" hidden="1"/>
    </xf>
    <xf numFmtId="1" fontId="50" fillId="14" borderId="10" applyAlignment="1" applyProtection="1" pivotButton="0" quotePrefix="0" xfId="0">
      <alignment horizontal="center" vertical="center"/>
      <protection locked="1" hidden="1"/>
    </xf>
    <xf numFmtId="0" fontId="44" fillId="14" borderId="10" applyAlignment="1" applyProtection="1" pivotButton="0" quotePrefix="0" xfId="0">
      <alignment horizontal="center" vertical="center"/>
      <protection locked="1" hidden="1"/>
    </xf>
    <xf numFmtId="0" fontId="44" fillId="14" borderId="11" applyAlignment="1" applyProtection="1" pivotButton="0" quotePrefix="0" xfId="0">
      <alignment horizontal="center" vertical="center"/>
      <protection locked="1" hidden="1"/>
    </xf>
    <xf numFmtId="0" fontId="66" fillId="2" borderId="0" applyAlignment="1" applyProtection="1" pivotButton="0" quotePrefix="0" xfId="0">
      <alignment horizontal="center" vertical="center"/>
      <protection locked="0" hidden="1"/>
    </xf>
    <xf numFmtId="0" fontId="67" fillId="2" borderId="0" applyAlignment="1" applyProtection="1" pivotButton="0" quotePrefix="0" xfId="0">
      <alignment horizontal="center" vertical="center"/>
      <protection locked="1" hidden="1"/>
    </xf>
    <xf numFmtId="1" fontId="50" fillId="14" borderId="0" applyAlignment="1" applyProtection="1" pivotButton="0" quotePrefix="0" xfId="0">
      <alignment horizontal="center" vertical="center"/>
      <protection locked="1" hidden="1"/>
    </xf>
    <xf numFmtId="164" fontId="44" fillId="2" borderId="0" applyAlignment="1" applyProtection="1" pivotButton="0" quotePrefix="0" xfId="0">
      <alignment horizontal="right" vertical="bottom"/>
      <protection locked="1" hidden="1"/>
    </xf>
    <xf numFmtId="164" fontId="44" fillId="2" borderId="0" applyAlignment="1" applyProtection="1" pivotButton="0" quotePrefix="0" xfId="0">
      <alignment horizontal="left" vertical="bottom"/>
      <protection locked="1" hidden="1"/>
    </xf>
    <xf numFmtId="164" fontId="44" fillId="2" borderId="0" applyAlignment="1" applyProtection="1" pivotButton="0" quotePrefix="0" xfId="0">
      <alignment horizontal="general" vertical="bottom"/>
      <protection locked="1" hidden="1"/>
    </xf>
    <xf numFmtId="1" fontId="50" fillId="14" borderId="29" applyAlignment="1" applyProtection="1" pivotButton="0" quotePrefix="0" xfId="0">
      <alignment horizontal="center" vertical="center"/>
      <protection locked="1" hidden="1"/>
    </xf>
    <xf numFmtId="0" fontId="68" fillId="2" borderId="0" applyAlignment="1" applyProtection="1" pivotButton="0" quotePrefix="0" xfId="0">
      <alignment horizontal="center" vertical="center"/>
      <protection locked="1" hidden="1"/>
    </xf>
    <xf numFmtId="0" fontId="39" fillId="2" borderId="0" applyAlignment="1" applyProtection="1" pivotButton="0" quotePrefix="0" xfId="0">
      <alignment horizontal="general" vertical="bottom" wrapText="1"/>
      <protection locked="1" hidden="1"/>
    </xf>
    <xf numFmtId="0" fontId="0" fillId="2" borderId="0" applyAlignment="1" applyProtection="1" pivotButton="0" quotePrefix="0" xfId="0">
      <alignment horizontal="left" vertical="center"/>
      <protection locked="1" hidden="1"/>
    </xf>
    <xf numFmtId="0" fontId="69" fillId="2" borderId="0" applyAlignment="1" applyProtection="1" pivotButton="0" quotePrefix="0" xfId="0">
      <alignment horizontal="center" vertical="bottom"/>
      <protection locked="1" hidden="1"/>
    </xf>
    <xf numFmtId="0" fontId="41" fillId="14" borderId="30" applyAlignment="1" applyProtection="1" pivotButton="0" quotePrefix="0" xfId="0">
      <alignment horizontal="center" vertical="center"/>
      <protection locked="1" hidden="1"/>
    </xf>
    <xf numFmtId="0" fontId="44" fillId="14" borderId="29" applyAlignment="1" applyProtection="1" pivotButton="0" quotePrefix="0" xfId="0">
      <alignment horizontal="right" vertical="center"/>
      <protection locked="1" hidden="1"/>
    </xf>
    <xf numFmtId="0" fontId="44" fillId="14" borderId="29" applyAlignment="1" applyProtection="1" pivotButton="0" quotePrefix="0" xfId="0">
      <alignment horizontal="center" vertical="bottom"/>
      <protection locked="0" hidden="1"/>
    </xf>
    <xf numFmtId="0" fontId="44" fillId="14" borderId="33" applyAlignment="1" pivotButton="0" quotePrefix="0" xfId="0">
      <alignment horizontal="left" vertical="center"/>
    </xf>
    <xf numFmtId="0" fontId="28" fillId="2" borderId="0" applyAlignment="1" applyProtection="1" pivotButton="0" quotePrefix="0" xfId="0">
      <alignment horizontal="left" vertical="bottom"/>
      <protection locked="0" hidden="1"/>
    </xf>
    <xf numFmtId="0" fontId="0" fillId="2" borderId="0" applyAlignment="1" applyProtection="1" pivotButton="0" quotePrefix="0" xfId="0">
      <alignment horizontal="general" vertical="bottom"/>
      <protection locked="1" hidden="1"/>
    </xf>
    <xf numFmtId="0" fontId="28" fillId="2" borderId="0" applyAlignment="1" applyProtection="1" pivotButton="0" quotePrefix="0" xfId="0">
      <alignment horizontal="center" vertical="bottom"/>
      <protection locked="1" hidden="1"/>
    </xf>
    <xf numFmtId="0" fontId="44" fillId="2" borderId="0" applyAlignment="1" applyProtection="1" pivotButton="0" quotePrefix="0" xfId="0">
      <alignment horizontal="left" vertical="bottom"/>
      <protection locked="1" hidden="1"/>
    </xf>
    <xf numFmtId="164" fontId="70" fillId="28" borderId="45" applyAlignment="1" applyProtection="1" pivotButton="0" quotePrefix="0" xfId="0">
      <alignment horizontal="center" vertical="center"/>
      <protection locked="1" hidden="1"/>
    </xf>
    <xf numFmtId="0" fontId="44" fillId="14" borderId="46" applyAlignment="1" applyProtection="1" pivotButton="0" quotePrefix="0" xfId="0">
      <alignment horizontal="center" vertical="bottom"/>
      <protection locked="0" hidden="0"/>
    </xf>
    <xf numFmtId="0" fontId="4" fillId="2" borderId="0" applyAlignment="1" applyProtection="1" pivotButton="0" quotePrefix="0" xfId="20">
      <alignment horizontal="center" vertical="bottom"/>
      <protection locked="1" hidden="1"/>
    </xf>
    <xf numFmtId="0" fontId="0" fillId="0" borderId="128" applyProtection="1" pivotButton="0" quotePrefix="0" xfId="0">
      <protection locked="1" hidden="1"/>
    </xf>
    <xf numFmtId="0" fontId="44" fillId="14" borderId="47" applyAlignment="1" applyProtection="1" pivotButton="0" quotePrefix="0" xfId="0">
      <alignment horizontal="center" vertical="bottom"/>
      <protection locked="0" hidden="0"/>
    </xf>
    <xf numFmtId="0" fontId="44" fillId="14" borderId="48" applyAlignment="1" applyProtection="1" pivotButton="0" quotePrefix="0" xfId="0">
      <alignment horizontal="center" vertical="bottom"/>
      <protection locked="0" hidden="1"/>
    </xf>
    <xf numFmtId="0" fontId="44" fillId="14" borderId="49" applyAlignment="1" applyProtection="1" pivotButton="0" quotePrefix="0" xfId="0">
      <alignment horizontal="center" vertical="bottom"/>
      <protection locked="0" hidden="0"/>
    </xf>
    <xf numFmtId="0" fontId="0" fillId="0" borderId="45" applyProtection="1" pivotButton="0" quotePrefix="0" xfId="0">
      <protection locked="1" hidden="1"/>
    </xf>
    <xf numFmtId="0" fontId="44" fillId="14" borderId="50" applyAlignment="1" applyProtection="1" pivotButton="0" quotePrefix="0" xfId="0">
      <alignment horizontal="center" vertical="bottom"/>
      <protection locked="0" hidden="0"/>
    </xf>
    <xf numFmtId="164" fontId="70" fillId="27" borderId="45" applyAlignment="1" applyProtection="1" pivotButton="0" quotePrefix="0" xfId="0">
      <alignment horizontal="center" vertical="center"/>
      <protection locked="1" hidden="1"/>
    </xf>
    <xf numFmtId="0" fontId="41" fillId="14" borderId="51" applyAlignment="1" applyProtection="1" pivotButton="0" quotePrefix="0" xfId="0">
      <alignment horizontal="center" vertical="center"/>
      <protection locked="1" hidden="1"/>
    </xf>
    <xf numFmtId="0" fontId="46" fillId="2" borderId="0" applyAlignment="1" pivotButton="0" quotePrefix="0" xfId="0">
      <alignment horizontal="left" vertical="center"/>
    </xf>
    <xf numFmtId="0" fontId="41" fillId="14" borderId="52" applyAlignment="1" applyProtection="1" pivotButton="0" quotePrefix="0" xfId="0">
      <alignment horizontal="center" vertical="center"/>
      <protection locked="1" hidden="1"/>
    </xf>
    <xf numFmtId="0" fontId="57" fillId="2" borderId="0" applyAlignment="1" pivotButton="0" quotePrefix="0" xfId="0">
      <alignment horizontal="center" vertical="center"/>
    </xf>
    <xf numFmtId="0" fontId="46" fillId="2" borderId="0" applyAlignment="1" pivotButton="0" quotePrefix="0" xfId="0">
      <alignment horizontal="center" vertical="center"/>
    </xf>
    <xf numFmtId="164" fontId="71" fillId="28" borderId="45" applyAlignment="1" applyProtection="1" pivotButton="0" quotePrefix="0" xfId="0">
      <alignment horizontal="center" vertical="center"/>
      <protection locked="1" hidden="1"/>
    </xf>
    <xf numFmtId="0" fontId="44" fillId="14" borderId="53" applyAlignment="1" applyProtection="1" pivotButton="0" quotePrefix="0" xfId="0">
      <alignment horizontal="center" vertical="bottom"/>
      <protection locked="0" hidden="0"/>
    </xf>
    <xf numFmtId="0" fontId="59" fillId="13" borderId="9" applyAlignment="1" pivotButton="0" quotePrefix="0" xfId="0">
      <alignment horizontal="left" vertical="top"/>
    </xf>
    <xf numFmtId="164" fontId="72" fillId="27" borderId="45" applyAlignment="1" applyProtection="1" pivotButton="0" quotePrefix="0" xfId="0">
      <alignment horizontal="center" vertical="center"/>
      <protection locked="1" hidden="1"/>
    </xf>
    <xf numFmtId="0" fontId="41" fillId="14" borderId="29" applyAlignment="1" applyProtection="1" pivotButton="0" quotePrefix="0" xfId="0">
      <alignment horizontal="center" vertical="center"/>
      <protection locked="1" hidden="1"/>
    </xf>
    <xf numFmtId="0" fontId="44" fillId="14" borderId="54" applyAlignment="1" applyProtection="1" pivotButton="0" quotePrefix="0" xfId="0">
      <alignment horizontal="right" vertical="center"/>
      <protection locked="1" hidden="1"/>
    </xf>
    <xf numFmtId="0" fontId="44" fillId="14" borderId="29" applyAlignment="1" applyProtection="1" pivotButton="0" quotePrefix="0" xfId="0">
      <alignment horizontal="center" vertical="center"/>
      <protection locked="0" hidden="0"/>
    </xf>
    <xf numFmtId="0" fontId="44" fillId="14" borderId="55" applyAlignment="1" applyProtection="1" pivotButton="0" quotePrefix="0" xfId="0">
      <alignment horizontal="center" vertical="center"/>
      <protection locked="0" hidden="0"/>
    </xf>
    <xf numFmtId="0" fontId="44" fillId="14" borderId="33" applyAlignment="1" pivotButton="0" quotePrefix="0" xfId="0">
      <alignment horizontal="general" vertical="center"/>
    </xf>
    <xf numFmtId="164" fontId="71" fillId="27" borderId="45" applyAlignment="1" applyProtection="1" pivotButton="0" quotePrefix="0" xfId="0">
      <alignment horizontal="center" vertical="center"/>
      <protection locked="1" hidden="1"/>
    </xf>
    <xf numFmtId="0" fontId="52" fillId="2" borderId="0" applyAlignment="1" pivotButton="0" quotePrefix="0" xfId="0">
      <alignment horizontal="center" vertical="center"/>
    </xf>
    <xf numFmtId="0" fontId="37" fillId="13" borderId="9" applyAlignment="1" applyProtection="1" pivotButton="0" quotePrefix="0" xfId="0">
      <alignment horizontal="left" vertical="center"/>
      <protection locked="1" hidden="1"/>
    </xf>
    <xf numFmtId="0" fontId="59" fillId="13" borderId="10" applyAlignment="1" pivotButton="0" quotePrefix="0" xfId="0">
      <alignment horizontal="center" vertical="bottom"/>
    </xf>
    <xf numFmtId="0" fontId="59" fillId="13" borderId="10" applyAlignment="1" pivotButton="0" quotePrefix="0" xfId="0">
      <alignment horizontal="left" vertical="bottom"/>
    </xf>
    <xf numFmtId="0" fontId="59" fillId="13" borderId="11" applyAlignment="1" pivotButton="0" quotePrefix="0" xfId="0">
      <alignment horizontal="left" vertical="bottom"/>
    </xf>
    <xf numFmtId="0" fontId="57" fillId="2" borderId="0" applyAlignment="1" applyProtection="1" pivotButton="0" quotePrefix="0" xfId="0">
      <alignment horizontal="left" vertical="center"/>
      <protection locked="1" hidden="1"/>
    </xf>
    <xf numFmtId="0" fontId="49" fillId="13" borderId="28" applyAlignment="1" applyProtection="1" pivotButton="0" quotePrefix="0" xfId="0">
      <alignment horizontal="left" vertical="center"/>
      <protection locked="1" hidden="1"/>
    </xf>
    <xf numFmtId="0" fontId="73" fillId="13" borderId="0" applyAlignment="1" applyProtection="1" pivotButton="0" quotePrefix="0" xfId="0">
      <alignment horizontal="left" vertical="center"/>
      <protection locked="1" hidden="1"/>
    </xf>
    <xf numFmtId="0" fontId="59" fillId="13" borderId="0" applyAlignment="1" applyProtection="1" pivotButton="0" quotePrefix="0" xfId="0">
      <alignment horizontal="left" vertical="center"/>
      <protection locked="1" hidden="1"/>
    </xf>
    <xf numFmtId="0" fontId="44" fillId="14" borderId="9" applyAlignment="1" pivotButton="0" quotePrefix="0" xfId="0">
      <alignment horizontal="general" vertical="center"/>
    </xf>
    <xf numFmtId="0" fontId="0" fillId="14" borderId="10" applyAlignment="1" pivotButton="0" quotePrefix="0" xfId="0">
      <alignment horizontal="general" vertical="center"/>
    </xf>
    <xf numFmtId="0" fontId="0" fillId="14" borderId="11" applyAlignment="1" pivotButton="0" quotePrefix="0" xfId="0">
      <alignment horizontal="general" vertical="center"/>
    </xf>
    <xf numFmtId="0" fontId="44" fillId="14" borderId="28" applyAlignment="1" pivotButton="0" quotePrefix="0" xfId="0">
      <alignment horizontal="general" vertical="center"/>
    </xf>
    <xf numFmtId="0" fontId="0" fillId="14" borderId="0" applyAlignment="1" pivotButton="0" quotePrefix="0" xfId="0">
      <alignment horizontal="general" vertical="center"/>
    </xf>
    <xf numFmtId="0" fontId="0" fillId="14" borderId="16" applyAlignment="1" pivotButton="0" quotePrefix="0" xfId="0">
      <alignment horizontal="general" vertical="center"/>
    </xf>
    <xf numFmtId="0" fontId="74" fillId="13" borderId="56" applyAlignment="1" applyProtection="1" pivotButton="0" quotePrefix="0" xfId="0">
      <alignment horizontal="center" vertical="center" wrapText="1"/>
      <protection locked="1" hidden="1"/>
    </xf>
    <xf numFmtId="0" fontId="0" fillId="0" borderId="124" applyProtection="1" pivotButton="0" quotePrefix="0" xfId="0">
      <protection locked="1" hidden="1"/>
    </xf>
    <xf numFmtId="0" fontId="0" fillId="0" borderId="130" applyProtection="1" pivotButton="0" quotePrefix="0" xfId="0">
      <protection locked="1" hidden="1"/>
    </xf>
    <xf numFmtId="164" fontId="28" fillId="2" borderId="0" applyAlignment="1" applyProtection="1" pivotButton="0" quotePrefix="0" xfId="0">
      <alignment horizontal="general" vertical="bottom"/>
      <protection locked="1" hidden="1"/>
    </xf>
    <xf numFmtId="0" fontId="49" fillId="13" borderId="12" applyAlignment="1" applyProtection="1" pivotButton="0" quotePrefix="0" xfId="0">
      <alignment horizontal="left" vertical="center"/>
      <protection locked="1" hidden="1"/>
    </xf>
    <xf numFmtId="0" fontId="73" fillId="13" borderId="29" applyAlignment="1" applyProtection="1" pivotButton="0" quotePrefix="0" xfId="0">
      <alignment horizontal="left" vertical="center"/>
      <protection locked="1" hidden="1"/>
    </xf>
    <xf numFmtId="0" fontId="59" fillId="13" borderId="29" applyAlignment="1" applyProtection="1" pivotButton="0" quotePrefix="0" xfId="0">
      <alignment horizontal="left" vertical="center"/>
      <protection locked="1" hidden="1"/>
    </xf>
    <xf numFmtId="0" fontId="44" fillId="14" borderId="12" applyAlignment="1" pivotButton="0" quotePrefix="0" xfId="0">
      <alignment horizontal="general" vertical="center"/>
    </xf>
    <xf numFmtId="0" fontId="0" fillId="14" borderId="29" applyAlignment="1" pivotButton="0" quotePrefix="0" xfId="0">
      <alignment horizontal="general" vertical="center"/>
    </xf>
    <xf numFmtId="0" fontId="0" fillId="14" borderId="33" applyAlignment="1" pivotButton="0" quotePrefix="0" xfId="0">
      <alignment horizontal="general" vertical="center"/>
    </xf>
    <xf numFmtId="0" fontId="0" fillId="0" borderId="129" applyProtection="1" pivotButton="0" quotePrefix="0" xfId="0">
      <protection locked="1" hidden="1"/>
    </xf>
    <xf numFmtId="0" fontId="0" fillId="0" borderId="131" applyProtection="1" pivotButton="0" quotePrefix="0" xfId="0">
      <protection locked="1" hidden="1"/>
    </xf>
    <xf numFmtId="0" fontId="49" fillId="13" borderId="9" applyAlignment="1" applyProtection="1" pivotButton="0" quotePrefix="0" xfId="0">
      <alignment horizontal="left" vertical="center"/>
      <protection locked="1" hidden="1"/>
    </xf>
    <xf numFmtId="0" fontId="59" fillId="13" borderId="10" applyAlignment="1" applyProtection="1" pivotButton="0" quotePrefix="0" xfId="0">
      <alignment horizontal="left" vertical="center"/>
      <protection locked="1" hidden="1"/>
    </xf>
    <xf numFmtId="0" fontId="59" fillId="13" borderId="11" applyAlignment="1" applyProtection="1" pivotButton="0" quotePrefix="0" xfId="0">
      <alignment horizontal="left" vertical="center"/>
      <protection locked="1" hidden="1"/>
    </xf>
    <xf numFmtId="0" fontId="44" fillId="14" borderId="10" applyAlignment="1" applyProtection="1" pivotButton="0" quotePrefix="0" xfId="0">
      <alignment horizontal="general" vertical="center"/>
      <protection locked="0" hidden="1"/>
    </xf>
    <xf numFmtId="0" fontId="0" fillId="14" borderId="10" applyAlignment="1" applyProtection="1" pivotButton="0" quotePrefix="0" xfId="0">
      <alignment horizontal="general" vertical="center"/>
      <protection locked="1" hidden="1"/>
    </xf>
    <xf numFmtId="0" fontId="0" fillId="14" borderId="11" applyAlignment="1" applyProtection="1" pivotButton="0" quotePrefix="0" xfId="0">
      <alignment horizontal="general" vertical="center"/>
      <protection locked="1" hidden="1"/>
    </xf>
    <xf numFmtId="0" fontId="28" fillId="2" borderId="0" applyAlignment="1" applyProtection="1" pivotButton="0" quotePrefix="0" xfId="0">
      <alignment horizontal="center" vertical="center"/>
      <protection locked="1" hidden="1"/>
    </xf>
    <xf numFmtId="0" fontId="59" fillId="13" borderId="16" applyAlignment="1" applyProtection="1" pivotButton="0" quotePrefix="0" xfId="0">
      <alignment horizontal="left" vertical="center"/>
      <protection locked="1" hidden="1"/>
    </xf>
    <xf numFmtId="0" fontId="44" fillId="14" borderId="0" applyAlignment="1" applyProtection="1" pivotButton="0" quotePrefix="0" xfId="0">
      <alignment horizontal="general" vertical="center"/>
      <protection locked="0" hidden="1"/>
    </xf>
    <xf numFmtId="0" fontId="0" fillId="14" borderId="0" applyAlignment="1" applyProtection="1" pivotButton="0" quotePrefix="0" xfId="0">
      <alignment horizontal="general" vertical="center"/>
      <protection locked="1" hidden="1"/>
    </xf>
    <xf numFmtId="0" fontId="0" fillId="14" borderId="16" applyAlignment="1" applyProtection="1" pivotButton="0" quotePrefix="0" xfId="0">
      <alignment horizontal="general" vertical="center"/>
      <protection locked="1" hidden="1"/>
    </xf>
    <xf numFmtId="0" fontId="75" fillId="13" borderId="57" applyAlignment="1" pivotButton="0" quotePrefix="0" xfId="0">
      <alignment horizontal="center" vertical="center" wrapText="1"/>
    </xf>
    <xf numFmtId="0" fontId="0" fillId="0" borderId="131" pivotButton="0" quotePrefix="0" xfId="0"/>
    <xf numFmtId="0" fontId="59" fillId="13" borderId="33" applyAlignment="1" applyProtection="1" pivotButton="0" quotePrefix="0" xfId="0">
      <alignment horizontal="left" vertical="center"/>
      <protection locked="1" hidden="1"/>
    </xf>
    <xf numFmtId="0" fontId="44" fillId="14" borderId="29" applyAlignment="1" applyProtection="1" pivotButton="0" quotePrefix="0" xfId="0">
      <alignment horizontal="general" vertical="center"/>
      <protection locked="0" hidden="1"/>
    </xf>
    <xf numFmtId="0" fontId="0" fillId="14" borderId="29" applyAlignment="1" applyProtection="1" pivotButton="0" quotePrefix="0" xfId="0">
      <alignment horizontal="general" vertical="center"/>
      <protection locked="1" hidden="1"/>
    </xf>
    <xf numFmtId="0" fontId="0" fillId="14" borderId="33" applyAlignment="1" applyProtection="1" pivotButton="0" quotePrefix="0" xfId="0">
      <alignment horizontal="general" vertical="center"/>
      <protection locked="1" hidden="1"/>
    </xf>
    <xf numFmtId="0" fontId="0" fillId="0" borderId="129" pivotButton="0" quotePrefix="0" xfId="0"/>
    <xf numFmtId="0" fontId="0" fillId="0" borderId="132" pivotButton="0" quotePrefix="0" xfId="0"/>
    <xf numFmtId="0" fontId="0" fillId="0" borderId="133" pivotButton="0" quotePrefix="0" xfId="0"/>
    <xf numFmtId="0" fontId="0" fillId="0" borderId="134" pivotButton="0" quotePrefix="0" xfId="0"/>
    <xf numFmtId="0" fontId="28" fillId="2" borderId="0" applyAlignment="1" pivotButton="0" quotePrefix="0" xfId="0">
      <alignment horizontal="general" vertical="bottom"/>
    </xf>
    <xf numFmtId="0" fontId="33" fillId="2" borderId="0" applyAlignment="1" applyProtection="1" pivotButton="0" quotePrefix="0" xfId="0">
      <alignment horizontal="left" vertical="center"/>
      <protection locked="1" hidden="1"/>
    </xf>
    <xf numFmtId="0" fontId="76" fillId="4" borderId="2" applyAlignment="1" applyProtection="1" pivotButton="0" quotePrefix="0" xfId="0">
      <alignment horizontal="center" vertical="center"/>
      <protection locked="0" hidden="1"/>
    </xf>
    <xf numFmtId="0" fontId="0" fillId="2" borderId="0" applyAlignment="1" applyProtection="1" pivotButton="0" quotePrefix="0" xfId="0">
      <alignment horizontal="general" vertical="center"/>
      <protection locked="1" hidden="1"/>
    </xf>
    <xf numFmtId="0" fontId="10" fillId="2" borderId="6" applyAlignment="1" pivotButton="0" quotePrefix="0" xfId="20">
      <alignment horizontal="general" vertical="center"/>
    </xf>
    <xf numFmtId="0" fontId="15" fillId="2" borderId="58" applyAlignment="1" pivotButton="0" quotePrefix="0" xfId="20">
      <alignment horizontal="general" vertical="center"/>
    </xf>
    <xf numFmtId="0" fontId="32" fillId="2" borderId="59" applyAlignment="1" applyProtection="1" pivotButton="0" quotePrefix="0" xfId="0">
      <alignment horizontal="center" vertical="center"/>
      <protection locked="1" hidden="1"/>
    </xf>
    <xf numFmtId="0" fontId="26" fillId="12" borderId="7" applyAlignment="1" applyProtection="1" pivotButton="0" quotePrefix="0" xfId="0">
      <alignment horizontal="center" vertical="center"/>
      <protection locked="0" hidden="1"/>
    </xf>
    <xf numFmtId="0" fontId="0" fillId="0" borderId="2" applyProtection="1" pivotButton="0" quotePrefix="0" xfId="0">
      <protection locked="0" hidden="1"/>
    </xf>
    <xf numFmtId="0" fontId="28" fillId="2" borderId="0" applyAlignment="1" applyProtection="1" pivotButton="0" quotePrefix="0" xfId="0">
      <alignment horizontal="left" vertical="center"/>
      <protection locked="1" hidden="1"/>
    </xf>
    <xf numFmtId="0" fontId="63" fillId="2" borderId="0" applyAlignment="1" applyProtection="1" pivotButton="0" quotePrefix="0" xfId="0">
      <alignment horizontal="general" vertical="bottom"/>
      <protection locked="1" hidden="1"/>
    </xf>
    <xf numFmtId="0" fontId="0" fillId="0" borderId="0" applyAlignment="1" applyProtection="1" pivotButton="0" quotePrefix="0" xfId="0">
      <alignment horizontal="general" vertical="bottom"/>
      <protection locked="1" hidden="1"/>
    </xf>
    <xf numFmtId="0" fontId="28" fillId="0" borderId="0" applyAlignment="1" applyProtection="1" pivotButton="0" quotePrefix="0" xfId="0">
      <alignment horizontal="general" vertical="bottom"/>
      <protection locked="1" hidden="1"/>
    </xf>
    <xf numFmtId="0" fontId="29" fillId="0" borderId="0" applyAlignment="1" applyProtection="1" pivotButton="0" quotePrefix="0" xfId="0">
      <alignment horizontal="general" vertical="bottom"/>
      <protection locked="1" hidden="1"/>
    </xf>
    <xf numFmtId="0" fontId="29" fillId="0" borderId="0" applyAlignment="1" pivotButton="0" quotePrefix="0" xfId="0">
      <alignment horizontal="general" vertical="bottom"/>
    </xf>
    <xf numFmtId="0" fontId="58" fillId="0" borderId="0" applyAlignment="1" pivotButton="0" quotePrefix="0" xfId="0">
      <alignment horizontal="general" vertical="bottom"/>
    </xf>
    <xf numFmtId="0" fontId="44" fillId="0" borderId="0" applyAlignment="1" pivotButton="0" quotePrefix="0" xfId="0">
      <alignment horizontal="general" vertical="bottom"/>
    </xf>
    <xf numFmtId="0" fontId="0" fillId="3" borderId="0" applyAlignment="1" pivotButton="0" quotePrefix="0" xfId="0">
      <alignment horizontal="general" vertical="bottom"/>
    </xf>
    <xf numFmtId="0" fontId="77" fillId="2" borderId="60" applyAlignment="1" applyProtection="1" pivotButton="0" quotePrefix="0" xfId="0">
      <alignment horizontal="general" vertical="bottom"/>
      <protection locked="1" hidden="1"/>
    </xf>
    <xf numFmtId="0" fontId="77" fillId="2" borderId="61" applyAlignment="1" applyProtection="1" pivotButton="0" quotePrefix="0" xfId="0">
      <alignment horizontal="general" vertical="bottom"/>
      <protection locked="1" hidden="1"/>
    </xf>
    <xf numFmtId="0" fontId="78" fillId="2" borderId="61" applyAlignment="1" applyProtection="1" pivotButton="0" quotePrefix="0" xfId="0">
      <alignment horizontal="center" vertical="bottom"/>
      <protection locked="1" hidden="1"/>
    </xf>
    <xf numFmtId="0" fontId="79" fillId="2" borderId="61" applyAlignment="1" applyProtection="1" pivotButton="0" quotePrefix="0" xfId="0">
      <alignment horizontal="general" vertical="bottom"/>
      <protection locked="1" hidden="1"/>
    </xf>
    <xf numFmtId="0" fontId="80" fillId="2" borderId="0" applyAlignment="1" applyProtection="1" pivotButton="0" quotePrefix="0" xfId="0">
      <alignment horizontal="center" vertical="center"/>
      <protection locked="1" hidden="1"/>
    </xf>
    <xf numFmtId="0" fontId="77" fillId="2" borderId="62" applyAlignment="1" applyProtection="1" pivotButton="0" quotePrefix="0" xfId="0">
      <alignment horizontal="general" vertical="bottom"/>
      <protection locked="1" hidden="1"/>
    </xf>
    <xf numFmtId="0" fontId="77" fillId="2" borderId="0" applyAlignment="1" applyProtection="1" pivotButton="0" quotePrefix="0" xfId="0">
      <alignment horizontal="general" vertical="bottom"/>
      <protection locked="1" hidden="1"/>
    </xf>
    <xf numFmtId="0" fontId="79" fillId="2" borderId="0" applyAlignment="1" applyProtection="1" pivotButton="0" quotePrefix="0" xfId="0">
      <alignment horizontal="general" vertical="bottom"/>
      <protection locked="1" hidden="1"/>
    </xf>
    <xf numFmtId="0" fontId="41" fillId="29" borderId="48" applyAlignment="1" pivotButton="0" quotePrefix="0" xfId="0">
      <alignment horizontal="left" vertical="center" wrapText="1"/>
    </xf>
    <xf numFmtId="0" fontId="0" fillId="0" borderId="48" pivotButton="0" quotePrefix="0" xfId="0"/>
    <xf numFmtId="0" fontId="81" fillId="2" borderId="0" applyAlignment="1" applyProtection="1" pivotButton="0" quotePrefix="0" xfId="0">
      <alignment horizontal="center" vertical="center"/>
      <protection locked="1" hidden="1"/>
    </xf>
    <xf numFmtId="0" fontId="41" fillId="30" borderId="63" applyAlignment="1" pivotButton="0" quotePrefix="0" xfId="0">
      <alignment horizontal="left" vertical="center" wrapText="1"/>
    </xf>
    <xf numFmtId="0" fontId="0" fillId="0" borderId="63" pivotButton="0" quotePrefix="0" xfId="0"/>
    <xf numFmtId="0" fontId="44" fillId="29" borderId="46" applyAlignment="1" pivotButton="0" quotePrefix="0" xfId="0">
      <alignment horizontal="general" vertical="bottom"/>
    </xf>
    <xf numFmtId="0" fontId="44" fillId="0" borderId="0" applyAlignment="1" applyProtection="1" pivotButton="0" quotePrefix="0" xfId="0">
      <alignment horizontal="general" vertical="bottom"/>
      <protection locked="1" hidden="1"/>
    </xf>
    <xf numFmtId="0" fontId="80" fillId="0" borderId="0" applyAlignment="1" applyProtection="1" pivotButton="0" quotePrefix="0" xfId="0">
      <alignment horizontal="general" vertical="bottom"/>
      <protection locked="1" hidden="1"/>
    </xf>
    <xf numFmtId="0" fontId="44" fillId="0" borderId="44" applyAlignment="1" applyProtection="1" pivotButton="0" quotePrefix="0" xfId="0">
      <alignment horizontal="general" vertical="bottom"/>
      <protection locked="0" hidden="1"/>
    </xf>
    <xf numFmtId="0" fontId="41" fillId="31" borderId="59" applyAlignment="1" pivotButton="0" quotePrefix="0" xfId="0">
      <alignment horizontal="left" vertical="center" wrapText="1"/>
    </xf>
    <xf numFmtId="0" fontId="0" fillId="0" borderId="59" pivotButton="0" quotePrefix="0" xfId="0"/>
    <xf numFmtId="0" fontId="44" fillId="31" borderId="59" applyAlignment="1" pivotButton="0" quotePrefix="0" xfId="0">
      <alignment horizontal="general" vertical="bottom"/>
    </xf>
    <xf numFmtId="0" fontId="44" fillId="30" borderId="46" applyAlignment="1" pivotButton="0" quotePrefix="0" xfId="0">
      <alignment horizontal="general" vertical="bottom"/>
    </xf>
    <xf numFmtId="0" fontId="50" fillId="13" borderId="0" applyAlignment="1" applyProtection="1" pivotButton="0" quotePrefix="0" xfId="0">
      <alignment horizontal="center" vertical="center"/>
      <protection locked="1" hidden="1"/>
    </xf>
    <xf numFmtId="0" fontId="44" fillId="13" borderId="0" applyAlignment="1" applyProtection="1" pivotButton="0" quotePrefix="0" xfId="0">
      <alignment horizontal="general" vertical="bottom"/>
      <protection locked="1" hidden="1"/>
    </xf>
    <xf numFmtId="0" fontId="44" fillId="0" borderId="14" applyAlignment="1" applyProtection="1" pivotButton="0" quotePrefix="0" xfId="0">
      <alignment horizontal="general" vertical="bottom"/>
      <protection locked="0" hidden="1"/>
    </xf>
    <xf numFmtId="0" fontId="82" fillId="13" borderId="64" applyAlignment="1" pivotButton="0" quotePrefix="0" xfId="0">
      <alignment horizontal="center" vertical="top"/>
    </xf>
    <xf numFmtId="0" fontId="41" fillId="31" borderId="63" applyAlignment="1" pivotButton="0" quotePrefix="0" xfId="0">
      <alignment horizontal="left" vertical="center" wrapText="1"/>
    </xf>
    <xf numFmtId="0" fontId="44" fillId="31" borderId="65" applyAlignment="1" pivotButton="0" quotePrefix="0" xfId="0">
      <alignment horizontal="left" vertical="center" wrapText="1"/>
    </xf>
    <xf numFmtId="0" fontId="44" fillId="3" borderId="0" applyAlignment="1" pivotButton="0" quotePrefix="0" xfId="0">
      <alignment horizontal="general" vertical="bottom"/>
    </xf>
    <xf numFmtId="0" fontId="44" fillId="0" borderId="66" applyAlignment="1" applyProtection="1" pivotButton="0" quotePrefix="0" xfId="0">
      <alignment horizontal="general" vertical="bottom"/>
      <protection locked="0" hidden="1"/>
    </xf>
    <xf numFmtId="0" fontId="44" fillId="31" borderId="48" applyAlignment="1" pivotButton="0" quotePrefix="0" xfId="0">
      <alignment horizontal="left" vertical="center" wrapText="1"/>
    </xf>
    <xf numFmtId="0" fontId="44" fillId="14" borderId="0" applyAlignment="1" applyProtection="1" pivotButton="0" quotePrefix="0" xfId="0">
      <alignment horizontal="general" vertical="bottom"/>
      <protection locked="1" hidden="1"/>
    </xf>
    <xf numFmtId="0" fontId="44" fillId="0" borderId="67" applyAlignment="1" applyProtection="1" pivotButton="0" quotePrefix="0" xfId="0">
      <alignment horizontal="general" vertical="bottom"/>
      <protection locked="0" hidden="1"/>
    </xf>
    <xf numFmtId="0" fontId="0" fillId="0" borderId="64" pivotButton="0" quotePrefix="0" xfId="0"/>
    <xf numFmtId="0" fontId="44" fillId="3" borderId="64" applyAlignment="1" pivotButton="0" quotePrefix="0" xfId="0">
      <alignment horizontal="general" vertical="bottom"/>
    </xf>
    <xf numFmtId="0" fontId="82" fillId="6" borderId="64" applyAlignment="1" pivotButton="0" quotePrefix="0" xfId="0">
      <alignment horizontal="center" vertical="top"/>
    </xf>
    <xf numFmtId="0" fontId="44" fillId="31" borderId="68" applyAlignment="1" pivotButton="0" quotePrefix="0" xfId="0">
      <alignment horizontal="left" vertical="center" wrapText="1"/>
    </xf>
    <xf numFmtId="0" fontId="82" fillId="32" borderId="64" applyAlignment="1" pivotButton="0" quotePrefix="0" xfId="0">
      <alignment horizontal="center" vertical="top"/>
    </xf>
    <xf numFmtId="0" fontId="44" fillId="0" borderId="0" applyAlignment="1" applyProtection="1" pivotButton="0" quotePrefix="0" xfId="0">
      <alignment horizontal="general" vertical="bottom"/>
      <protection locked="0" hidden="1"/>
    </xf>
    <xf numFmtId="0" fontId="83" fillId="0" borderId="0" applyAlignment="1" applyProtection="1" pivotButton="0" quotePrefix="0" xfId="0">
      <alignment horizontal="general" vertical="bottom"/>
      <protection locked="1" hidden="1"/>
    </xf>
    <xf numFmtId="164" fontId="84" fillId="13" borderId="0" applyAlignment="1" applyProtection="1" pivotButton="0" quotePrefix="0" xfId="0">
      <alignment horizontal="center" vertical="center" textRotation="2"/>
      <protection locked="1" hidden="1"/>
    </xf>
    <xf numFmtId="0" fontId="44" fillId="6" borderId="0" applyAlignment="1" applyProtection="1" pivotButton="0" quotePrefix="0" xfId="0">
      <alignment horizontal="general" vertical="bottom"/>
      <protection locked="1" hidden="1"/>
    </xf>
    <xf numFmtId="0" fontId="84" fillId="6" borderId="0" applyAlignment="1" applyProtection="1" pivotButton="0" quotePrefix="0" xfId="0">
      <alignment horizontal="center" vertical="center"/>
      <protection locked="1" hidden="1"/>
    </xf>
    <xf numFmtId="164" fontId="85" fillId="6" borderId="0" applyAlignment="1" applyProtection="1" pivotButton="0" quotePrefix="0" xfId="0">
      <alignment horizontal="center" vertical="center"/>
      <protection locked="1" hidden="1"/>
    </xf>
    <xf numFmtId="0" fontId="44" fillId="0" borderId="67" applyAlignment="1" applyProtection="1" pivotButton="0" quotePrefix="0" xfId="0">
      <alignment horizontal="general" vertical="bottom"/>
      <protection locked="1" hidden="1"/>
    </xf>
    <xf numFmtId="0" fontId="44" fillId="3" borderId="69" applyAlignment="1" pivotButton="0" quotePrefix="0" xfId="0">
      <alignment horizontal="general" vertical="bottom"/>
    </xf>
    <xf numFmtId="0" fontId="44" fillId="30" borderId="53" applyAlignment="1" pivotButton="0" quotePrefix="0" xfId="0">
      <alignment horizontal="general" vertical="bottom"/>
    </xf>
    <xf numFmtId="0" fontId="41" fillId="30" borderId="68" applyAlignment="1" pivotButton="0" quotePrefix="0" xfId="0">
      <alignment horizontal="left" vertical="center" wrapText="1"/>
    </xf>
    <xf numFmtId="0" fontId="0" fillId="0" borderId="68" pivotButton="0" quotePrefix="0" xfId="0"/>
    <xf numFmtId="0" fontId="41" fillId="0" borderId="0" applyAlignment="1" pivotButton="0" quotePrefix="0" xfId="0">
      <alignment horizontal="general" vertical="center" wrapText="1"/>
    </xf>
    <xf numFmtId="0" fontId="41" fillId="31" borderId="70" applyAlignment="1" pivotButton="0" quotePrefix="0" xfId="0">
      <alignment horizontal="left" vertical="center" wrapText="1"/>
    </xf>
    <xf numFmtId="0" fontId="0" fillId="0" borderId="70" pivotButton="0" quotePrefix="0" xfId="0"/>
    <xf numFmtId="0" fontId="41" fillId="30" borderId="0" applyAlignment="1" pivotButton="0" quotePrefix="0" xfId="0">
      <alignment horizontal="general" vertical="center" wrapText="1"/>
    </xf>
    <xf numFmtId="164" fontId="84" fillId="27" borderId="0" applyAlignment="1" applyProtection="1" pivotButton="0" quotePrefix="0" xfId="0">
      <alignment horizontal="center" vertical="top"/>
      <protection locked="1" hidden="1"/>
    </xf>
    <xf numFmtId="0" fontId="44" fillId="31" borderId="63" applyAlignment="1" pivotButton="0" quotePrefix="0" xfId="0">
      <alignment horizontal="left" vertical="center" wrapText="1"/>
    </xf>
    <xf numFmtId="0" fontId="44" fillId="31" borderId="0" applyAlignment="1" pivotButton="0" quotePrefix="0" xfId="0">
      <alignment horizontal="left" vertical="center" wrapText="1"/>
    </xf>
    <xf numFmtId="0" fontId="44" fillId="3" borderId="71" applyAlignment="1" pivotButton="0" quotePrefix="0" xfId="0">
      <alignment horizontal="general" vertical="bottom"/>
    </xf>
    <xf numFmtId="0" fontId="44" fillId="3" borderId="72" applyAlignment="1" pivotButton="0" quotePrefix="0" xfId="0">
      <alignment horizontal="left" vertical="center" wrapText="1"/>
    </xf>
    <xf numFmtId="0" fontId="44" fillId="3" borderId="0" applyAlignment="1" pivotButton="0" quotePrefix="0" xfId="0">
      <alignment horizontal="left" vertical="center" wrapText="1"/>
    </xf>
    <xf numFmtId="164" fontId="84" fillId="28" borderId="0" applyAlignment="1" applyProtection="1" pivotButton="0" quotePrefix="0" xfId="0">
      <alignment horizontal="center" vertical="top"/>
      <protection locked="1" hidden="1"/>
    </xf>
    <xf numFmtId="0" fontId="41" fillId="31" borderId="0" applyAlignment="1" pivotButton="0" quotePrefix="0" xfId="0">
      <alignment horizontal="left" vertical="center" wrapText="1"/>
    </xf>
    <xf numFmtId="164" fontId="86" fillId="6" borderId="0" applyAlignment="1" applyProtection="1" pivotButton="0" quotePrefix="0" xfId="0">
      <alignment horizontal="center" vertical="center"/>
      <protection locked="1" hidden="1"/>
    </xf>
    <xf numFmtId="0" fontId="44" fillId="3" borderId="0" applyAlignment="1" pivotButton="0" quotePrefix="0" xfId="0">
      <alignment horizontal="general" vertical="center" wrapText="1"/>
    </xf>
    <xf numFmtId="0" fontId="44" fillId="3" borderId="73" applyAlignment="1" pivotButton="0" quotePrefix="0" xfId="0">
      <alignment horizontal="general" vertical="bottom"/>
    </xf>
    <xf numFmtId="0" fontId="44" fillId="3" borderId="74" applyAlignment="1" pivotButton="0" quotePrefix="0" xfId="0">
      <alignment horizontal="general" vertical="bottom"/>
    </xf>
    <xf numFmtId="0" fontId="44" fillId="31" borderId="75" applyAlignment="1" pivotButton="0" quotePrefix="0" xfId="0">
      <alignment horizontal="left" vertical="center" wrapText="1"/>
    </xf>
    <xf numFmtId="164" fontId="84" fillId="33" borderId="0" applyAlignment="1" applyProtection="1" pivotButton="0" quotePrefix="0" xfId="0">
      <alignment horizontal="center" vertical="top" wrapText="1"/>
      <protection locked="1" hidden="1"/>
    </xf>
    <xf numFmtId="0" fontId="41" fillId="34" borderId="0" applyAlignment="1" pivotButton="0" quotePrefix="0" xfId="0">
      <alignment horizontal="center" vertical="center" wrapText="1"/>
    </xf>
    <xf numFmtId="0" fontId="44" fillId="34" borderId="0" applyAlignment="1" pivotButton="0" quotePrefix="0" xfId="0">
      <alignment horizontal="general" vertical="top" wrapText="1"/>
    </xf>
    <xf numFmtId="0" fontId="87" fillId="6" borderId="0" applyAlignment="1" applyProtection="1" pivotButton="0" quotePrefix="0" xfId="0">
      <alignment horizontal="left" vertical="center"/>
      <protection locked="1" hidden="1"/>
    </xf>
    <xf numFmtId="0" fontId="88" fillId="6" borderId="0" applyAlignment="1" applyProtection="1" pivotButton="0" quotePrefix="0" xfId="0">
      <alignment horizontal="left" vertical="center"/>
      <protection locked="1" hidden="1"/>
    </xf>
    <xf numFmtId="0" fontId="41" fillId="30" borderId="68" applyAlignment="1" pivotButton="0" quotePrefix="0" xfId="0">
      <alignment horizontal="general" vertical="center" wrapText="1"/>
    </xf>
    <xf numFmtId="0" fontId="87" fillId="13" borderId="0" applyAlignment="1" applyProtection="1" pivotButton="0" quotePrefix="0" xfId="0">
      <alignment horizontal="left" vertical="center"/>
      <protection locked="1" hidden="1"/>
    </xf>
    <xf numFmtId="0" fontId="87" fillId="35" borderId="0" applyAlignment="1" applyProtection="1" pivotButton="0" quotePrefix="0" xfId="0">
      <alignment horizontal="left" vertical="center"/>
      <protection locked="1" hidden="1"/>
    </xf>
    <xf numFmtId="0" fontId="41" fillId="35" borderId="0" applyAlignment="1" applyProtection="1" pivotButton="0" quotePrefix="0" xfId="0">
      <alignment horizontal="left" vertical="center" wrapText="1"/>
      <protection locked="1" hidden="1"/>
    </xf>
    <xf numFmtId="0" fontId="44" fillId="35" borderId="0" applyAlignment="1" applyProtection="1" pivotButton="0" quotePrefix="0" xfId="0">
      <alignment horizontal="general" vertical="center" wrapText="1"/>
      <protection locked="1" hidden="1"/>
    </xf>
    <xf numFmtId="0" fontId="44" fillId="35" borderId="48" applyAlignment="1" applyProtection="1" pivotButton="0" quotePrefix="0" xfId="0">
      <alignment horizontal="general" vertical="center" wrapText="1"/>
      <protection locked="1" hidden="1"/>
    </xf>
    <xf numFmtId="0" fontId="88" fillId="13" borderId="0" applyAlignment="1" applyProtection="1" pivotButton="0" quotePrefix="0" xfId="0">
      <alignment horizontal="left" vertical="center"/>
      <protection locked="1" hidden="1"/>
    </xf>
    <xf numFmtId="0" fontId="30" fillId="0" borderId="0" applyAlignment="1" applyProtection="1" pivotButton="0" quotePrefix="0" xfId="0">
      <alignment horizontal="general" vertical="bottom"/>
      <protection locked="1" hidden="1"/>
    </xf>
    <xf numFmtId="0" fontId="56" fillId="2" borderId="0" applyAlignment="1" applyProtection="1" pivotButton="0" quotePrefix="0" xfId="0">
      <alignment horizontal="general" vertical="bottom"/>
      <protection locked="1" hidden="1"/>
    </xf>
    <xf numFmtId="166" fontId="32" fillId="2" borderId="0" applyAlignment="1" applyProtection="1" pivotButton="0" quotePrefix="0" xfId="0">
      <alignment horizontal="general" vertical="bottom"/>
      <protection locked="1" hidden="1"/>
    </xf>
    <xf numFmtId="0" fontId="0" fillId="2" borderId="0" applyAlignment="1" applyProtection="1" pivotButton="0" quotePrefix="0" xfId="0">
      <alignment horizontal="center" vertical="center"/>
      <protection locked="1" hidden="1"/>
    </xf>
    <xf numFmtId="0" fontId="56" fillId="36" borderId="9" applyAlignment="1" applyProtection="1" pivotButton="0" quotePrefix="0" xfId="0">
      <alignment horizontal="center" vertical="center"/>
      <protection locked="1" hidden="1"/>
    </xf>
    <xf numFmtId="0" fontId="44" fillId="14" borderId="76" applyAlignment="1" applyProtection="1" pivotButton="0" quotePrefix="0" xfId="0">
      <alignment horizontal="left" vertical="bottom"/>
      <protection locked="1" hidden="1"/>
    </xf>
    <xf numFmtId="0" fontId="44" fillId="14" borderId="76" applyAlignment="1" applyProtection="1" pivotButton="0" quotePrefix="0" xfId="0">
      <alignment horizontal="center" vertical="bottom"/>
      <protection locked="1" hidden="1"/>
    </xf>
    <xf numFmtId="0" fontId="44" fillId="14" borderId="76" applyAlignment="1" applyProtection="1" pivotButton="0" quotePrefix="0" xfId="0">
      <alignment horizontal="general" vertical="bottom"/>
      <protection locked="1" hidden="1"/>
    </xf>
    <xf numFmtId="0" fontId="50" fillId="6" borderId="77" applyAlignment="1" applyProtection="1" pivotButton="0" quotePrefix="0" xfId="0">
      <alignment horizontal="left" vertical="center"/>
      <protection locked="1" hidden="1"/>
    </xf>
    <xf numFmtId="0" fontId="50" fillId="6" borderId="78" applyAlignment="1" applyProtection="1" pivotButton="0" quotePrefix="0" xfId="0">
      <alignment horizontal="left" vertical="center"/>
      <protection locked="1" hidden="1"/>
    </xf>
    <xf numFmtId="0" fontId="50" fillId="6" borderId="78" applyAlignment="1" applyProtection="1" pivotButton="0" quotePrefix="0" xfId="0">
      <alignment horizontal="center" vertical="center"/>
      <protection locked="1" hidden="1"/>
    </xf>
    <xf numFmtId="0" fontId="50" fillId="6" borderId="79" applyAlignment="1" applyProtection="1" pivotButton="0" quotePrefix="0" xfId="0">
      <alignment horizontal="center" vertical="center"/>
      <protection locked="1" hidden="1"/>
    </xf>
    <xf numFmtId="0" fontId="56" fillId="21" borderId="9" applyAlignment="1" applyProtection="1" pivotButton="0" quotePrefix="0" xfId="0">
      <alignment horizontal="center" vertical="center"/>
      <protection locked="1" hidden="1"/>
    </xf>
    <xf numFmtId="0" fontId="44" fillId="2" borderId="0" applyAlignment="1" applyProtection="1" pivotButton="0" quotePrefix="0" xfId="0">
      <alignment horizontal="center" vertical="bottom"/>
      <protection locked="1" hidden="1"/>
    </xf>
    <xf numFmtId="0" fontId="50" fillId="37" borderId="80" applyAlignment="1" applyProtection="1" pivotButton="0" quotePrefix="0" xfId="0">
      <alignment horizontal="center" vertical="center"/>
      <protection locked="1" hidden="1"/>
    </xf>
    <xf numFmtId="0" fontId="44" fillId="37" borderId="80" applyAlignment="1" applyProtection="1" pivotButton="0" quotePrefix="0" xfId="0">
      <alignment horizontal="center" vertical="center"/>
      <protection locked="1" hidden="1"/>
    </xf>
    <xf numFmtId="0" fontId="44" fillId="37" borderId="81" applyAlignment="1" applyProtection="1" pivotButton="0" quotePrefix="0" xfId="0">
      <alignment horizontal="center" vertical="top"/>
      <protection locked="1" hidden="1"/>
    </xf>
    <xf numFmtId="0" fontId="44" fillId="38" borderId="0" applyAlignment="1" applyProtection="1" pivotButton="0" quotePrefix="0" xfId="0">
      <alignment horizontal="general" vertical="bottom"/>
      <protection locked="1" hidden="1"/>
    </xf>
    <xf numFmtId="0" fontId="0" fillId="39" borderId="0" applyAlignment="1" applyProtection="1" pivotButton="0" quotePrefix="0" xfId="0">
      <alignment horizontal="center" vertical="center"/>
      <protection locked="1" hidden="1"/>
    </xf>
    <xf numFmtId="0" fontId="44" fillId="40" borderId="0" applyAlignment="1" applyProtection="1" pivotButton="0" quotePrefix="0" xfId="0">
      <alignment horizontal="center" vertical="center"/>
      <protection locked="1" hidden="1"/>
    </xf>
    <xf numFmtId="0" fontId="0" fillId="41" borderId="0" applyAlignment="1" applyProtection="1" pivotButton="0" quotePrefix="0" xfId="0">
      <alignment horizontal="center" vertical="center"/>
      <protection locked="1" hidden="1"/>
    </xf>
    <xf numFmtId="0" fontId="44" fillId="6" borderId="0" applyAlignment="1" applyProtection="1" pivotButton="0" quotePrefix="0" xfId="0">
      <alignment horizontal="center" vertical="center"/>
      <protection locked="1" hidden="1"/>
    </xf>
    <xf numFmtId="0" fontId="0" fillId="0" borderId="82" applyAlignment="1" applyProtection="1" pivotButton="0" quotePrefix="0" xfId="0">
      <alignment horizontal="right" vertical="bottom"/>
      <protection locked="1" hidden="1"/>
    </xf>
    <xf numFmtId="0" fontId="32" fillId="42" borderId="83" applyAlignment="1" applyProtection="1" pivotButton="0" quotePrefix="0" xfId="0">
      <alignment horizontal="center" vertical="bottom"/>
      <protection locked="1" hidden="1"/>
    </xf>
    <xf numFmtId="0" fontId="32" fillId="37" borderId="83" applyAlignment="1" applyProtection="1" pivotButton="0" quotePrefix="0" xfId="0">
      <alignment horizontal="center" vertical="bottom"/>
      <protection locked="1" hidden="1"/>
    </xf>
    <xf numFmtId="0" fontId="32" fillId="38" borderId="83" applyAlignment="1" applyProtection="1" pivotButton="0" quotePrefix="0" xfId="0">
      <alignment horizontal="center" vertical="bottom"/>
      <protection locked="1" hidden="1"/>
    </xf>
    <xf numFmtId="0" fontId="32" fillId="39" borderId="83" applyAlignment="1" applyProtection="1" pivotButton="0" quotePrefix="0" xfId="0">
      <alignment horizontal="center" vertical="bottom"/>
      <protection locked="1" hidden="1"/>
    </xf>
    <xf numFmtId="0" fontId="32" fillId="40" borderId="83" applyAlignment="1" applyProtection="1" pivotButton="0" quotePrefix="0" xfId="0">
      <alignment horizontal="center" vertical="bottom"/>
      <protection locked="1" hidden="1"/>
    </xf>
    <xf numFmtId="0" fontId="32" fillId="43" borderId="83" applyAlignment="1" applyProtection="1" pivotButton="0" quotePrefix="0" xfId="0">
      <alignment horizontal="center" vertical="bottom"/>
      <protection locked="1" hidden="1"/>
    </xf>
    <xf numFmtId="0" fontId="32" fillId="44" borderId="83" applyAlignment="1" applyProtection="1" pivotButton="0" quotePrefix="0" xfId="0">
      <alignment horizontal="center" vertical="bottom"/>
      <protection locked="1" hidden="1"/>
    </xf>
    <xf numFmtId="0" fontId="32" fillId="45" borderId="84" applyAlignment="1" applyProtection="1" pivotButton="0" quotePrefix="0" xfId="0">
      <alignment horizontal="center" vertical="bottom"/>
      <protection locked="1" hidden="1"/>
    </xf>
    <xf numFmtId="0" fontId="56" fillId="36" borderId="28" applyAlignment="1" applyProtection="1" pivotButton="0" quotePrefix="0" xfId="0">
      <alignment horizontal="center" vertical="center"/>
      <protection locked="1" hidden="1"/>
    </xf>
    <xf numFmtId="0" fontId="44" fillId="14" borderId="44" applyAlignment="1" applyProtection="1" pivotButton="0" quotePrefix="0" xfId="0">
      <alignment horizontal="left" vertical="bottom"/>
      <protection locked="1" hidden="1"/>
    </xf>
    <xf numFmtId="0" fontId="44" fillId="14" borderId="44" applyAlignment="1" applyProtection="1" pivotButton="0" quotePrefix="0" xfId="0">
      <alignment horizontal="center" vertical="bottom"/>
      <protection locked="1" hidden="1"/>
    </xf>
    <xf numFmtId="0" fontId="44" fillId="14" borderId="44" applyAlignment="1" applyProtection="1" pivotButton="0" quotePrefix="0" xfId="0">
      <alignment horizontal="general" vertical="bottom"/>
      <protection locked="1" hidden="1"/>
    </xf>
    <xf numFmtId="0" fontId="44" fillId="14" borderId="85" applyAlignment="1" applyProtection="1" pivotButton="0" quotePrefix="0" xfId="0">
      <alignment horizontal="general" vertical="bottom"/>
      <protection locked="1" hidden="1"/>
    </xf>
    <xf numFmtId="0" fontId="50" fillId="14" borderId="86" applyAlignment="1" applyProtection="1" pivotButton="0" quotePrefix="0" xfId="0">
      <alignment horizontal="left" vertical="bottom"/>
      <protection locked="1" hidden="1"/>
    </xf>
    <xf numFmtId="0" fontId="50" fillId="14" borderId="86" applyAlignment="1" applyProtection="1" pivotButton="0" quotePrefix="0" xfId="0">
      <alignment horizontal="center" vertical="center"/>
      <protection locked="1" hidden="1"/>
    </xf>
    <xf numFmtId="0" fontId="44" fillId="14" borderId="86" applyAlignment="1" applyProtection="1" pivotButton="0" quotePrefix="0" xfId="0">
      <alignment horizontal="center" vertical="center"/>
      <protection locked="1" hidden="1"/>
    </xf>
    <xf numFmtId="0" fontId="44" fillId="14" borderId="87" applyAlignment="1" applyProtection="1" pivotButton="0" quotePrefix="0" xfId="0">
      <alignment horizontal="center" vertical="center"/>
      <protection locked="1" hidden="1"/>
    </xf>
    <xf numFmtId="0" fontId="56" fillId="21" borderId="28" applyAlignment="1" applyProtection="1" pivotButton="0" quotePrefix="0" xfId="0">
      <alignment horizontal="center" vertical="center"/>
      <protection locked="1" hidden="1"/>
    </xf>
    <xf numFmtId="0" fontId="44" fillId="37" borderId="88" applyAlignment="1" applyProtection="1" pivotButton="0" quotePrefix="0" xfId="0">
      <alignment horizontal="center" vertical="center"/>
      <protection locked="1" hidden="1"/>
    </xf>
    <xf numFmtId="0" fontId="44" fillId="37" borderId="89" applyAlignment="1" applyProtection="1" pivotButton="0" quotePrefix="0" xfId="0">
      <alignment horizontal="center" vertical="center"/>
      <protection locked="1" hidden="1"/>
    </xf>
    <xf numFmtId="0" fontId="28" fillId="2" borderId="90" applyAlignment="1" applyProtection="1" pivotButton="0" quotePrefix="0" xfId="0">
      <alignment horizontal="right" vertical="center"/>
      <protection locked="1" hidden="1"/>
    </xf>
    <xf numFmtId="0" fontId="50" fillId="38" borderId="80" applyAlignment="1" applyProtection="1" pivotButton="0" quotePrefix="0" xfId="0">
      <alignment horizontal="center" vertical="center"/>
      <protection locked="1" hidden="1"/>
    </xf>
    <xf numFmtId="0" fontId="44" fillId="38" borderId="80" applyAlignment="1" applyProtection="1" pivotButton="0" quotePrefix="0" xfId="0">
      <alignment horizontal="center" vertical="center"/>
      <protection locked="1" hidden="1"/>
    </xf>
    <xf numFmtId="0" fontId="44" fillId="38" borderId="81" applyAlignment="1" applyProtection="1" pivotButton="0" quotePrefix="0" xfId="0">
      <alignment horizontal="center" vertical="center"/>
      <protection locked="1" hidden="1"/>
    </xf>
    <xf numFmtId="0" fontId="44" fillId="39" borderId="0" applyAlignment="1" applyProtection="1" pivotButton="0" quotePrefix="0" xfId="0">
      <alignment horizontal="center" vertical="center"/>
      <protection locked="1" hidden="1"/>
    </xf>
    <xf numFmtId="0" fontId="44" fillId="41" borderId="0" applyAlignment="1" applyProtection="1" pivotButton="0" quotePrefix="0" xfId="0">
      <alignment horizontal="center" vertical="center"/>
      <protection locked="1" hidden="1"/>
    </xf>
    <xf numFmtId="0" fontId="37" fillId="2" borderId="0" applyAlignment="1" applyProtection="1" pivotButton="0" quotePrefix="0" xfId="0">
      <alignment horizontal="general" vertical="bottom"/>
      <protection locked="1" hidden="1"/>
    </xf>
    <xf numFmtId="0" fontId="0" fillId="0" borderId="91" applyAlignment="1" applyProtection="1" pivotButton="0" quotePrefix="0" xfId="0">
      <alignment horizontal="right" vertical="bottom"/>
      <protection locked="1" hidden="1"/>
    </xf>
    <xf numFmtId="167" fontId="0" fillId="0" borderId="92" applyAlignment="1" applyProtection="1" pivotButton="0" quotePrefix="0" xfId="0">
      <alignment horizontal="general" vertical="bottom"/>
      <protection locked="1" hidden="1"/>
    </xf>
    <xf numFmtId="167" fontId="28" fillId="0" borderId="92" applyAlignment="1" applyProtection="1" pivotButton="0" quotePrefix="0" xfId="0">
      <alignment horizontal="general" vertical="bottom"/>
      <protection locked="1" hidden="1"/>
    </xf>
    <xf numFmtId="167" fontId="30" fillId="0" borderId="92" applyAlignment="1" applyProtection="1" pivotButton="0" quotePrefix="0" xfId="0">
      <alignment horizontal="general" vertical="bottom"/>
      <protection locked="1" hidden="1"/>
    </xf>
    <xf numFmtId="167" fontId="0" fillId="0" borderId="93" applyAlignment="1" applyProtection="1" pivotButton="0" quotePrefix="0" xfId="0">
      <alignment horizontal="general" vertical="bottom"/>
      <protection locked="1" hidden="1"/>
    </xf>
    <xf numFmtId="0" fontId="44" fillId="14" borderId="94" applyAlignment="1" applyProtection="1" pivotButton="0" quotePrefix="0" xfId="0">
      <alignment horizontal="general" vertical="bottom"/>
      <protection locked="1" hidden="1"/>
    </xf>
    <xf numFmtId="0" fontId="50" fillId="14" borderId="0" applyAlignment="1" applyProtection="1" pivotButton="0" quotePrefix="0" xfId="0">
      <alignment horizontal="left" vertical="bottom"/>
      <protection locked="1" hidden="1"/>
    </xf>
    <xf numFmtId="0" fontId="44" fillId="37" borderId="95" applyAlignment="1" applyProtection="1" pivotButton="0" quotePrefix="0" xfId="0">
      <alignment horizontal="center" vertical="center"/>
      <protection locked="1" hidden="1"/>
    </xf>
    <xf numFmtId="0" fontId="44" fillId="37" borderId="96" applyAlignment="1" applyProtection="1" pivotButton="0" quotePrefix="0" xfId="0">
      <alignment horizontal="center" vertical="center"/>
      <protection locked="1" hidden="1"/>
    </xf>
    <xf numFmtId="0" fontId="44" fillId="38" borderId="97" applyAlignment="1" applyProtection="1" pivotButton="0" quotePrefix="0" xfId="0">
      <alignment horizontal="center" vertical="center"/>
      <protection locked="1" hidden="1"/>
    </xf>
    <xf numFmtId="0" fontId="44" fillId="37" borderId="98" applyAlignment="1" applyProtection="1" pivotButton="0" quotePrefix="0" xfId="0">
      <alignment horizontal="center" vertical="center"/>
      <protection locked="1" hidden="1"/>
    </xf>
    <xf numFmtId="0" fontId="44" fillId="37" borderId="99" applyAlignment="1" applyProtection="1" pivotButton="0" quotePrefix="0" xfId="0">
      <alignment horizontal="center" vertical="top"/>
      <protection locked="1" hidden="1"/>
    </xf>
    <xf numFmtId="0" fontId="44" fillId="38" borderId="0" applyAlignment="1" applyProtection="1" pivotButton="0" quotePrefix="0" xfId="0">
      <alignment horizontal="center" vertical="center"/>
      <protection locked="1" hidden="1"/>
    </xf>
    <xf numFmtId="0" fontId="44" fillId="38" borderId="96" applyAlignment="1" applyProtection="1" pivotButton="0" quotePrefix="0" xfId="0">
      <alignment horizontal="center" vertical="center"/>
      <protection locked="1" hidden="1"/>
    </xf>
    <xf numFmtId="0" fontId="50" fillId="14" borderId="100" applyAlignment="1" applyProtection="1" pivotButton="0" quotePrefix="0" xfId="0">
      <alignment horizontal="left" vertical="bottom"/>
      <protection locked="1" hidden="1"/>
    </xf>
    <xf numFmtId="0" fontId="50" fillId="14" borderId="100" applyAlignment="1" applyProtection="1" pivotButton="0" quotePrefix="0" xfId="0">
      <alignment horizontal="center" vertical="center"/>
      <protection locked="1" hidden="1"/>
    </xf>
    <xf numFmtId="0" fontId="44" fillId="14" borderId="100" applyAlignment="1" applyProtection="1" pivotButton="0" quotePrefix="0" xfId="0">
      <alignment horizontal="center" vertical="center"/>
      <protection locked="1" hidden="1"/>
    </xf>
    <xf numFmtId="0" fontId="44" fillId="14" borderId="101" applyAlignment="1" applyProtection="1" pivotButton="0" quotePrefix="0" xfId="0">
      <alignment horizontal="center" vertical="center"/>
      <protection locked="1" hidden="1"/>
    </xf>
    <xf numFmtId="0" fontId="50" fillId="37" borderId="88" applyAlignment="1" applyProtection="1" pivotButton="0" quotePrefix="0" xfId="0">
      <alignment horizontal="center" vertical="center"/>
      <protection locked="1" hidden="1"/>
    </xf>
    <xf numFmtId="0" fontId="44" fillId="37" borderId="102" applyAlignment="1" applyProtection="1" pivotButton="0" quotePrefix="0" xfId="0">
      <alignment horizontal="center" vertical="center"/>
      <protection locked="1" hidden="1"/>
    </xf>
    <xf numFmtId="0" fontId="44" fillId="37" borderId="0" applyAlignment="1" applyProtection="1" pivotButton="0" quotePrefix="0" xfId="0">
      <alignment horizontal="center" vertical="bottom"/>
      <protection locked="1" hidden="1"/>
    </xf>
    <xf numFmtId="0" fontId="50" fillId="39" borderId="80" applyAlignment="1" applyProtection="1" pivotButton="0" quotePrefix="0" xfId="0">
      <alignment horizontal="center" vertical="center"/>
      <protection locked="1" hidden="1"/>
    </xf>
    <xf numFmtId="0" fontId="44" fillId="39" borderId="80" applyAlignment="1" applyProtection="1" pivotButton="0" quotePrefix="0" xfId="0">
      <alignment horizontal="center" vertical="center"/>
      <protection locked="1" hidden="1"/>
    </xf>
    <xf numFmtId="0" fontId="44" fillId="39" borderId="81" applyAlignment="1" applyProtection="1" pivotButton="0" quotePrefix="0" xfId="0">
      <alignment horizontal="center" vertical="center"/>
      <protection locked="1" hidden="1"/>
    </xf>
    <xf numFmtId="0" fontId="56" fillId="36" borderId="12" applyAlignment="1" applyProtection="1" pivotButton="0" quotePrefix="0" xfId="0">
      <alignment horizontal="center" vertical="center"/>
      <protection locked="1" hidden="1"/>
    </xf>
    <xf numFmtId="0" fontId="44" fillId="14" borderId="32" applyAlignment="1" applyProtection="1" pivotButton="0" quotePrefix="0" xfId="0">
      <alignment horizontal="left" vertical="bottom"/>
      <protection locked="1" hidden="1"/>
    </xf>
    <xf numFmtId="0" fontId="44" fillId="14" borderId="32" applyAlignment="1" applyProtection="1" pivotButton="0" quotePrefix="0" xfId="0">
      <alignment horizontal="center" vertical="bottom"/>
      <protection locked="1" hidden="1"/>
    </xf>
    <xf numFmtId="0" fontId="44" fillId="14" borderId="32" applyAlignment="1" applyProtection="1" pivotButton="0" quotePrefix="0" xfId="0">
      <alignment horizontal="general" vertical="bottom"/>
      <protection locked="1" hidden="1"/>
    </xf>
    <xf numFmtId="0" fontId="44" fillId="6" borderId="29" applyAlignment="1" applyProtection="1" pivotButton="0" quotePrefix="0" xfId="0">
      <alignment horizontal="left" vertical="bottom"/>
      <protection locked="1" hidden="1"/>
    </xf>
    <xf numFmtId="0" fontId="44" fillId="6" borderId="29" applyAlignment="1" applyProtection="1" pivotButton="0" quotePrefix="0" xfId="0">
      <alignment horizontal="general" vertical="bottom"/>
      <protection locked="1" hidden="1"/>
    </xf>
    <xf numFmtId="0" fontId="44" fillId="6" borderId="33" applyAlignment="1" applyProtection="1" pivotButton="0" quotePrefix="0" xfId="0">
      <alignment horizontal="general" vertical="bottom"/>
      <protection locked="1" hidden="1"/>
    </xf>
    <xf numFmtId="0" fontId="56" fillId="21" borderId="12" applyAlignment="1" applyProtection="1" pivotButton="0" quotePrefix="0" xfId="0">
      <alignment horizontal="center" vertical="center"/>
      <protection locked="1" hidden="1"/>
    </xf>
    <xf numFmtId="0" fontId="44" fillId="37" borderId="0" applyAlignment="1" applyProtection="1" pivotButton="0" quotePrefix="0" xfId="0">
      <alignment horizontal="general" vertical="bottom"/>
      <protection locked="1" hidden="1"/>
    </xf>
    <xf numFmtId="0" fontId="44" fillId="39" borderId="89" applyAlignment="1" applyProtection="1" pivotButton="0" quotePrefix="0" xfId="0">
      <alignment horizontal="center" vertical="center"/>
      <protection locked="1" hidden="1"/>
    </xf>
    <xf numFmtId="0" fontId="0" fillId="2" borderId="0" applyAlignment="1" applyProtection="1" pivotButton="0" quotePrefix="0" xfId="0">
      <alignment horizontal="left" vertical="bottom"/>
      <protection locked="1" hidden="1"/>
    </xf>
    <xf numFmtId="0" fontId="0" fillId="2" borderId="0" applyAlignment="1" applyProtection="1" pivotButton="0" quotePrefix="0" xfId="0">
      <alignment horizontal="center" vertical="bottom"/>
      <protection locked="1" hidden="1"/>
    </xf>
    <xf numFmtId="0" fontId="44" fillId="37" borderId="81" applyAlignment="1" applyProtection="1" pivotButton="0" quotePrefix="0" xfId="0">
      <alignment horizontal="center" vertical="center"/>
      <protection locked="1" hidden="1"/>
    </xf>
    <xf numFmtId="0" fontId="44" fillId="39" borderId="96" applyAlignment="1" applyProtection="1" pivotButton="0" quotePrefix="0" xfId="0">
      <alignment horizontal="center" vertical="center"/>
      <protection locked="1" hidden="1"/>
    </xf>
    <xf numFmtId="0" fontId="28" fillId="2" borderId="103" applyAlignment="1" applyProtection="1" pivotButton="0" quotePrefix="0" xfId="0">
      <alignment horizontal="right" vertical="center"/>
      <protection locked="1" hidden="1"/>
    </xf>
    <xf numFmtId="0" fontId="44" fillId="38" borderId="99" applyAlignment="1" applyProtection="1" pivotButton="0" quotePrefix="0" xfId="0">
      <alignment horizontal="center" vertical="center"/>
      <protection locked="1" hidden="1"/>
    </xf>
    <xf numFmtId="0" fontId="0" fillId="3" borderId="0" applyAlignment="1" applyProtection="1" pivotButton="0" quotePrefix="0" xfId="0">
      <alignment horizontal="general" vertical="bottom"/>
      <protection locked="1" hidden="1"/>
    </xf>
    <xf numFmtId="0" fontId="56" fillId="16" borderId="9" applyAlignment="1" applyProtection="1" pivotButton="0" quotePrefix="0" xfId="0">
      <alignment horizontal="center" vertical="center"/>
      <protection locked="1" hidden="1"/>
    </xf>
    <xf numFmtId="0" fontId="56" fillId="22" borderId="9" applyAlignment="1" applyProtection="1" pivotButton="0" quotePrefix="0" xfId="0">
      <alignment horizontal="center" vertical="center"/>
      <protection locked="1" hidden="1"/>
    </xf>
    <xf numFmtId="0" fontId="56" fillId="16" borderId="28" applyAlignment="1" applyProtection="1" pivotButton="0" quotePrefix="0" xfId="0">
      <alignment horizontal="center" vertical="center"/>
      <protection locked="1" hidden="1"/>
    </xf>
    <xf numFmtId="0" fontId="56" fillId="22" borderId="28" applyAlignment="1" applyProtection="1" pivotButton="0" quotePrefix="0" xfId="0">
      <alignment horizontal="center" vertical="center"/>
      <protection locked="1" hidden="1"/>
    </xf>
    <xf numFmtId="0" fontId="44" fillId="37" borderId="99" applyAlignment="1" applyProtection="1" pivotButton="0" quotePrefix="0" xfId="0">
      <alignment horizontal="center" vertical="center"/>
      <protection locked="1" hidden="1"/>
    </xf>
    <xf numFmtId="0" fontId="44" fillId="37" borderId="0" applyAlignment="1" applyProtection="1" pivotButton="0" quotePrefix="0" xfId="0">
      <alignment horizontal="center" vertical="center"/>
      <protection locked="1" hidden="1"/>
    </xf>
    <xf numFmtId="0" fontId="50" fillId="40" borderId="80" applyAlignment="1" applyProtection="1" pivotButton="0" quotePrefix="0" xfId="0">
      <alignment horizontal="center" vertical="center"/>
      <protection locked="1" hidden="1"/>
    </xf>
    <xf numFmtId="0" fontId="44" fillId="40" borderId="80" applyAlignment="1" applyProtection="1" pivotButton="0" quotePrefix="0" xfId="0">
      <alignment horizontal="center" vertical="center"/>
      <protection locked="1" hidden="1"/>
    </xf>
    <xf numFmtId="0" fontId="44" fillId="40" borderId="81" applyAlignment="1" applyProtection="1" pivotButton="0" quotePrefix="0" xfId="0">
      <alignment horizontal="center" vertical="center"/>
      <protection locked="1" hidden="1"/>
    </xf>
    <xf numFmtId="0" fontId="44" fillId="40" borderId="89" applyAlignment="1" applyProtection="1" pivotButton="0" quotePrefix="0" xfId="0">
      <alignment horizontal="center" vertical="center"/>
      <protection locked="1" hidden="1"/>
    </xf>
    <xf numFmtId="0" fontId="44" fillId="40" borderId="96" applyAlignment="1" applyProtection="1" pivotButton="0" quotePrefix="0" xfId="0">
      <alignment horizontal="center" vertical="center"/>
      <protection locked="1" hidden="1"/>
    </xf>
    <xf numFmtId="0" fontId="56" fillId="16" borderId="12" applyAlignment="1" applyProtection="1" pivotButton="0" quotePrefix="0" xfId="0">
      <alignment horizontal="center" vertical="center"/>
      <protection locked="1" hidden="1"/>
    </xf>
    <xf numFmtId="0" fontId="56" fillId="22" borderId="12" applyAlignment="1" applyProtection="1" pivotButton="0" quotePrefix="0" xfId="0">
      <alignment horizontal="center" vertical="center"/>
      <protection locked="1" hidden="1"/>
    </xf>
    <xf numFmtId="0" fontId="44" fillId="38" borderId="104" applyAlignment="1" applyProtection="1" pivotButton="0" quotePrefix="0" xfId="0">
      <alignment horizontal="center" vertical="center"/>
      <protection locked="1" hidden="1"/>
    </xf>
    <xf numFmtId="0" fontId="37" fillId="2" borderId="0" applyAlignment="1" applyProtection="1" pivotButton="0" quotePrefix="0" xfId="0">
      <alignment horizontal="center" vertical="bottom"/>
      <protection locked="1" hidden="1"/>
    </xf>
    <xf numFmtId="0" fontId="56" fillId="46" borderId="9" applyAlignment="1" applyProtection="1" pivotButton="0" quotePrefix="0" xfId="0">
      <alignment horizontal="center" vertical="center"/>
      <protection locked="1" hidden="1"/>
    </xf>
    <xf numFmtId="0" fontId="56" fillId="23" borderId="9" applyAlignment="1" applyProtection="1" pivotButton="0" quotePrefix="0" xfId="0">
      <alignment horizontal="center" vertical="center"/>
      <protection locked="1" hidden="1"/>
    </xf>
    <xf numFmtId="0" fontId="44" fillId="39" borderId="99" applyAlignment="1" applyProtection="1" pivotButton="0" quotePrefix="0" xfId="0">
      <alignment horizontal="center" vertical="center"/>
      <protection locked="1" hidden="1"/>
    </xf>
    <xf numFmtId="0" fontId="56" fillId="46" borderId="28" applyAlignment="1" applyProtection="1" pivotButton="0" quotePrefix="0" xfId="0">
      <alignment horizontal="center" vertical="center"/>
      <protection locked="1" hidden="1"/>
    </xf>
    <xf numFmtId="0" fontId="56" fillId="23" borderId="28" applyAlignment="1" applyProtection="1" pivotButton="0" quotePrefix="0" xfId="0">
      <alignment horizontal="center" vertical="center"/>
      <protection locked="1" hidden="1"/>
    </xf>
    <xf numFmtId="0" fontId="89" fillId="6" borderId="0" applyAlignment="1" applyProtection="1" pivotButton="0" quotePrefix="0" xfId="0">
      <alignment horizontal="center" vertical="center"/>
      <protection locked="1" hidden="1"/>
    </xf>
    <xf numFmtId="0" fontId="0" fillId="14" borderId="105" applyAlignment="1" applyProtection="1" pivotButton="0" quotePrefix="0" xfId="0">
      <alignment horizontal="center" vertical="bottom"/>
      <protection locked="1" hidden="1"/>
    </xf>
    <xf numFmtId="0" fontId="0" fillId="14" borderId="106" applyAlignment="1" applyProtection="1" pivotButton="0" quotePrefix="0" xfId="0">
      <alignment horizontal="center" vertical="bottom"/>
      <protection locked="1" hidden="1"/>
    </xf>
    <xf numFmtId="0" fontId="0" fillId="14" borderId="89" applyAlignment="1" applyProtection="1" pivotButton="0" quotePrefix="0" xfId="0">
      <alignment horizontal="center" vertical="bottom"/>
      <protection locked="1" hidden="1"/>
    </xf>
    <xf numFmtId="0" fontId="0" fillId="14" borderId="107" applyAlignment="1" applyProtection="1" pivotButton="0" quotePrefix="0" xfId="0">
      <alignment horizontal="center" vertical="bottom"/>
      <protection locked="1" hidden="1"/>
    </xf>
    <xf numFmtId="0" fontId="44" fillId="14" borderId="0" applyAlignment="1" applyProtection="1" pivotButton="0" quotePrefix="0" xfId="0">
      <alignment horizontal="center" vertical="bottom"/>
      <protection locked="1" hidden="1"/>
    </xf>
    <xf numFmtId="0" fontId="0" fillId="14" borderId="96" applyAlignment="1" applyProtection="1" pivotButton="0" quotePrefix="0" xfId="0">
      <alignment horizontal="center" vertical="bottom"/>
      <protection locked="1" hidden="1"/>
    </xf>
    <xf numFmtId="0" fontId="44" fillId="45" borderId="0" applyAlignment="1" applyProtection="1" pivotButton="0" quotePrefix="0" xfId="0">
      <alignment horizontal="center" vertical="bottom"/>
      <protection locked="1" hidden="1"/>
    </xf>
    <xf numFmtId="0" fontId="56" fillId="46" borderId="12" applyAlignment="1" applyProtection="1" pivotButton="0" quotePrefix="0" xfId="0">
      <alignment horizontal="center" vertical="center"/>
      <protection locked="1" hidden="1"/>
    </xf>
    <xf numFmtId="0" fontId="56" fillId="23" borderId="12" applyAlignment="1" applyProtection="1" pivotButton="0" quotePrefix="0" xfId="0">
      <alignment horizontal="center" vertical="center"/>
      <protection locked="1" hidden="1"/>
    </xf>
    <xf numFmtId="0" fontId="44" fillId="44" borderId="0" applyAlignment="1" applyProtection="1" pivotButton="0" quotePrefix="0" xfId="0">
      <alignment horizontal="center" vertical="bottom"/>
      <protection locked="1" hidden="1"/>
    </xf>
    <xf numFmtId="0" fontId="28" fillId="2" borderId="108" applyAlignment="1" applyProtection="1" pivotButton="0" quotePrefix="0" xfId="0">
      <alignment horizontal="general" vertical="bottom"/>
      <protection locked="1" hidden="1"/>
    </xf>
    <xf numFmtId="0" fontId="44" fillId="41" borderId="109" applyAlignment="1" applyProtection="1" pivotButton="0" quotePrefix="0" xfId="0">
      <alignment horizontal="center" vertical="center"/>
      <protection locked="1" hidden="1"/>
    </xf>
    <xf numFmtId="0" fontId="28" fillId="2" borderId="103" applyAlignment="1" applyProtection="1" pivotButton="0" quotePrefix="0" xfId="0">
      <alignment horizontal="general" vertical="bottom"/>
      <protection locked="1" hidden="1"/>
    </xf>
    <xf numFmtId="0" fontId="50" fillId="6" borderId="80" applyAlignment="1" applyProtection="1" pivotButton="0" quotePrefix="0" xfId="0">
      <alignment horizontal="center" vertical="center"/>
      <protection locked="1" hidden="1"/>
    </xf>
    <xf numFmtId="0" fontId="44" fillId="6" borderId="80" applyAlignment="1" applyProtection="1" pivotButton="0" quotePrefix="0" xfId="0">
      <alignment horizontal="center" vertical="center"/>
      <protection locked="1" hidden="1"/>
    </xf>
    <xf numFmtId="0" fontId="44" fillId="6" borderId="81" applyAlignment="1" applyProtection="1" pivotButton="0" quotePrefix="0" xfId="0">
      <alignment horizontal="center" vertical="center"/>
      <protection locked="1" hidden="1"/>
    </xf>
    <xf numFmtId="0" fontId="28" fillId="2" borderId="109" applyAlignment="1" applyProtection="1" pivotButton="0" quotePrefix="0" xfId="0">
      <alignment horizontal="general" vertical="bottom"/>
      <protection locked="1" hidden="1"/>
    </xf>
    <xf numFmtId="0" fontId="44" fillId="43" borderId="0" applyAlignment="1" applyProtection="1" pivotButton="0" quotePrefix="0" xfId="0">
      <alignment horizontal="center" vertical="bottom"/>
      <protection locked="1" hidden="1"/>
    </xf>
    <xf numFmtId="0" fontId="56" fillId="18" borderId="9" applyAlignment="1" applyProtection="1" pivotButton="0" quotePrefix="0" xfId="0">
      <alignment horizontal="center" vertical="center"/>
      <protection locked="1" hidden="1"/>
    </xf>
    <xf numFmtId="0" fontId="56" fillId="24" borderId="9" applyAlignment="1" applyProtection="1" pivotButton="0" quotePrefix="0" xfId="0">
      <alignment horizontal="center" vertical="center"/>
      <protection locked="1" hidden="1"/>
    </xf>
    <xf numFmtId="0" fontId="56" fillId="18" borderId="28" applyAlignment="1" applyProtection="1" pivotButton="0" quotePrefix="0" xfId="0">
      <alignment horizontal="center" vertical="center"/>
      <protection locked="1" hidden="1"/>
    </xf>
    <xf numFmtId="0" fontId="56" fillId="24" borderId="28" applyAlignment="1" applyProtection="1" pivotButton="0" quotePrefix="0" xfId="0">
      <alignment horizontal="center" vertical="center"/>
      <protection locked="1" hidden="1"/>
    </xf>
    <xf numFmtId="0" fontId="28" fillId="2" borderId="90" applyAlignment="1" applyProtection="1" pivotButton="0" quotePrefix="0" xfId="0">
      <alignment horizontal="center" vertical="center"/>
      <protection locked="1" hidden="1"/>
    </xf>
    <xf numFmtId="0" fontId="50" fillId="41" borderId="80" applyAlignment="1" applyProtection="1" pivotButton="0" quotePrefix="0" xfId="0">
      <alignment horizontal="center" vertical="center"/>
      <protection locked="1" hidden="1"/>
    </xf>
    <xf numFmtId="0" fontId="44" fillId="41" borderId="80" applyAlignment="1" applyProtection="1" pivotButton="0" quotePrefix="0" xfId="0">
      <alignment horizontal="center" vertical="center"/>
      <protection locked="1" hidden="1"/>
    </xf>
    <xf numFmtId="0" fontId="44" fillId="41" borderId="81" applyAlignment="1" applyProtection="1" pivotButton="0" quotePrefix="0" xfId="0">
      <alignment horizontal="center" vertical="center"/>
      <protection locked="1" hidden="1"/>
    </xf>
    <xf numFmtId="0" fontId="44" fillId="6" borderId="109" applyAlignment="1" applyProtection="1" pivotButton="0" quotePrefix="0" xfId="0">
      <alignment horizontal="center" vertical="center"/>
      <protection locked="1" hidden="1"/>
    </xf>
    <xf numFmtId="0" fontId="0" fillId="14" borderId="108" applyAlignment="1" applyProtection="1" pivotButton="0" quotePrefix="0" xfId="0">
      <alignment horizontal="center" vertical="bottom"/>
      <protection locked="1" hidden="1"/>
    </xf>
    <xf numFmtId="0" fontId="0" fillId="14" borderId="109" applyAlignment="1" applyProtection="1" pivotButton="0" quotePrefix="0" xfId="0">
      <alignment horizontal="center" vertical="bottom"/>
      <protection locked="1" hidden="1"/>
    </xf>
    <xf numFmtId="0" fontId="0" fillId="14" borderId="110" applyAlignment="1" applyProtection="1" pivotButton="0" quotePrefix="0" xfId="0">
      <alignment horizontal="center" vertical="bottom"/>
      <protection locked="1" hidden="1"/>
    </xf>
    <xf numFmtId="0" fontId="56" fillId="18" borderId="12" applyAlignment="1" applyProtection="1" pivotButton="0" quotePrefix="0" xfId="0">
      <alignment horizontal="center" vertical="center"/>
      <protection locked="1" hidden="1"/>
    </xf>
    <xf numFmtId="0" fontId="56" fillId="24" borderId="12" applyAlignment="1" applyProtection="1" pivotButton="0" quotePrefix="0" xfId="0">
      <alignment horizontal="center" vertical="center"/>
      <protection locked="1" hidden="1"/>
    </xf>
    <xf numFmtId="0" fontId="56" fillId="19" borderId="9" applyAlignment="1" applyProtection="1" pivotButton="0" quotePrefix="0" xfId="0">
      <alignment horizontal="center" vertical="center"/>
      <protection locked="1" hidden="1"/>
    </xf>
    <xf numFmtId="0" fontId="56" fillId="25" borderId="9" applyAlignment="1" applyProtection="1" pivotButton="0" quotePrefix="0" xfId="0">
      <alignment horizontal="center" vertical="center"/>
      <protection locked="1" hidden="1"/>
    </xf>
    <xf numFmtId="0" fontId="44" fillId="40" borderId="0" applyAlignment="1" applyProtection="1" pivotButton="0" quotePrefix="0" xfId="0">
      <alignment horizontal="left" vertical="center"/>
      <protection locked="1" hidden="1"/>
    </xf>
    <xf numFmtId="0" fontId="56" fillId="19" borderId="28" applyAlignment="1" applyProtection="1" pivotButton="0" quotePrefix="0" xfId="0">
      <alignment horizontal="center" vertical="center"/>
      <protection locked="1" hidden="1"/>
    </xf>
    <xf numFmtId="0" fontId="56" fillId="25" borderId="28" applyAlignment="1" applyProtection="1" pivotButton="0" quotePrefix="0" xfId="0">
      <alignment horizontal="center" vertical="center"/>
      <protection locked="1" hidden="1"/>
    </xf>
    <xf numFmtId="0" fontId="44" fillId="40" borderId="99" applyAlignment="1" applyProtection="1" pivotButton="0" quotePrefix="0" xfId="0">
      <alignment horizontal="center" vertical="center"/>
      <protection locked="1" hidden="1"/>
    </xf>
    <xf numFmtId="0" fontId="56" fillId="19" borderId="12" applyAlignment="1" applyProtection="1" pivotButton="0" quotePrefix="0" xfId="0">
      <alignment horizontal="center" vertical="center"/>
      <protection locked="1" hidden="1"/>
    </xf>
    <xf numFmtId="0" fontId="56" fillId="25" borderId="12" applyAlignment="1" applyProtection="1" pivotButton="0" quotePrefix="0" xfId="0">
      <alignment horizontal="center" vertical="center"/>
      <protection locked="1" hidden="1"/>
    </xf>
    <xf numFmtId="0" fontId="56" fillId="20" borderId="9" applyAlignment="1" applyProtection="1" pivotButton="0" quotePrefix="0" xfId="0">
      <alignment horizontal="center" vertical="center"/>
      <protection locked="1" hidden="1"/>
    </xf>
    <xf numFmtId="0" fontId="56" fillId="26" borderId="9" applyAlignment="1" applyProtection="1" pivotButton="0" quotePrefix="0" xfId="0">
      <alignment horizontal="center" vertical="center"/>
      <protection locked="1" hidden="1"/>
    </xf>
    <xf numFmtId="0" fontId="56" fillId="20" borderId="28" applyAlignment="1" applyProtection="1" pivotButton="0" quotePrefix="0" xfId="0">
      <alignment horizontal="center" vertical="center"/>
      <protection locked="1" hidden="1"/>
    </xf>
    <xf numFmtId="0" fontId="56" fillId="26" borderId="28" applyAlignment="1" applyProtection="1" pivotButton="0" quotePrefix="0" xfId="0">
      <alignment horizontal="center" vertical="center"/>
      <protection locked="1" hidden="1"/>
    </xf>
    <xf numFmtId="0" fontId="56" fillId="20" borderId="12" applyAlignment="1" applyProtection="1" pivotButton="0" quotePrefix="0" xfId="0">
      <alignment horizontal="center" vertical="center"/>
      <protection locked="1" hidden="1"/>
    </xf>
    <xf numFmtId="0" fontId="56" fillId="26" borderId="12" applyAlignment="1" applyProtection="1" pivotButton="0" quotePrefix="0" xfId="0">
      <alignment horizontal="center" vertical="center"/>
      <protection locked="1" hidden="1"/>
    </xf>
    <xf numFmtId="0" fontId="0" fillId="37" borderId="0" applyAlignment="1" applyProtection="1" pivotButton="0" quotePrefix="0" xfId="0">
      <alignment horizontal="general" vertical="bottom"/>
      <protection locked="1" hidden="1"/>
    </xf>
    <xf numFmtId="0" fontId="0" fillId="38" borderId="0" applyAlignment="1" applyProtection="1" pivotButton="0" quotePrefix="0" xfId="0">
      <alignment horizontal="general" vertical="bottom"/>
      <protection locked="1" hidden="1"/>
    </xf>
    <xf numFmtId="0" fontId="0" fillId="6" borderId="0" applyAlignment="1" applyProtection="1" pivotButton="0" quotePrefix="0" xfId="0">
      <alignment horizontal="center" vertical="center"/>
      <protection locked="1" hidden="1"/>
    </xf>
    <xf numFmtId="0" fontId="0" fillId="0" borderId="111" applyAlignment="1" applyProtection="1" pivotButton="0" quotePrefix="0" xfId="0">
      <alignment horizontal="right" vertical="bottom"/>
      <protection locked="1" hidden="1"/>
    </xf>
    <xf numFmtId="167" fontId="0" fillId="0" borderId="112" applyAlignment="1" applyProtection="1" pivotButton="0" quotePrefix="0" xfId="0">
      <alignment horizontal="general" vertical="bottom"/>
      <protection locked="1" hidden="1"/>
    </xf>
    <xf numFmtId="167" fontId="28" fillId="0" borderId="112" applyAlignment="1" applyProtection="1" pivotButton="0" quotePrefix="0" xfId="0">
      <alignment horizontal="general" vertical="bottom"/>
      <protection locked="1" hidden="1"/>
    </xf>
    <xf numFmtId="167" fontId="30" fillId="0" borderId="112" applyAlignment="1" applyProtection="1" pivotButton="0" quotePrefix="0" xfId="0">
      <alignment horizontal="general" vertical="bottom"/>
      <protection locked="1" hidden="1"/>
    </xf>
    <xf numFmtId="167" fontId="0" fillId="0" borderId="113" applyAlignment="1" applyProtection="1" pivotButton="0" quotePrefix="0" xfId="0">
      <alignment horizontal="general" vertical="bottom"/>
      <protection locked="1" hidden="1"/>
    </xf>
    <xf numFmtId="164" fontId="30" fillId="0" borderId="0" applyAlignment="1" pivotButton="0" quotePrefix="0" xfId="0">
      <alignment horizontal="general" vertical="bottom"/>
    </xf>
    <xf numFmtId="0" fontId="30" fillId="0" borderId="0" applyAlignment="1" pivotButton="0" quotePrefix="0" xfId="22">
      <alignment horizontal="general" vertical="bottom"/>
    </xf>
    <xf numFmtId="0" fontId="30" fillId="0" borderId="0" applyAlignment="1" applyProtection="1" pivotButton="0" quotePrefix="0" xfId="0">
      <alignment horizontal="general" vertical="center"/>
      <protection locked="1" hidden="1"/>
    </xf>
    <xf numFmtId="0" fontId="72" fillId="0" borderId="0" applyAlignment="1" applyProtection="1" pivotButton="0" quotePrefix="0" xfId="0">
      <alignment horizontal="general" vertical="center"/>
      <protection locked="1" hidden="1"/>
    </xf>
    <xf numFmtId="0" fontId="30" fillId="0" borderId="0" applyAlignment="1" pivotButton="0" quotePrefix="0" xfId="0">
      <alignment horizontal="general" vertical="bottom" wrapText="1"/>
    </xf>
    <xf numFmtId="0" fontId="61" fillId="0" borderId="0" applyAlignment="1" pivotButton="0" quotePrefix="0" xfId="0">
      <alignment horizontal="general" vertical="center" wrapText="1"/>
    </xf>
    <xf numFmtId="168" fontId="30" fillId="0" borderId="0" applyAlignment="1" pivotButton="0" quotePrefix="0" xfId="0">
      <alignment horizontal="general" vertical="bottom"/>
    </xf>
    <xf numFmtId="0" fontId="56" fillId="0" borderId="0" applyAlignment="1" applyProtection="1" pivotButton="0" quotePrefix="0" xfId="0">
      <alignment horizontal="center" vertical="bottom"/>
      <protection locked="1" hidden="1"/>
    </xf>
    <xf numFmtId="0" fontId="30" fillId="0" borderId="0" applyAlignment="1" applyProtection="1" pivotButton="0" quotePrefix="0" xfId="0">
      <alignment horizontal="center" vertical="center"/>
      <protection locked="1" hidden="1"/>
    </xf>
    <xf numFmtId="0" fontId="56" fillId="0" borderId="0" applyAlignment="1" pivotButton="0" quotePrefix="0" xfId="0">
      <alignment horizontal="general" vertical="bottom"/>
    </xf>
    <xf numFmtId="0" fontId="56" fillId="0" borderId="0" applyAlignment="1" applyProtection="1" pivotButton="0" quotePrefix="0" xfId="0">
      <alignment horizontal="general" vertical="bottom"/>
      <protection locked="1" hidden="1"/>
    </xf>
    <xf numFmtId="0" fontId="0" fillId="0" borderId="0" applyAlignment="1" pivotButton="0" quotePrefix="0" xfId="22">
      <alignment horizontal="general" vertical="bottom"/>
    </xf>
    <xf numFmtId="0" fontId="29" fillId="0" borderId="0" applyAlignment="1" pivotButton="0" quotePrefix="0" xfId="22">
      <alignment horizontal="general" vertical="bottom"/>
    </xf>
    <xf numFmtId="0" fontId="44" fillId="0" borderId="0" applyAlignment="1" applyProtection="1" pivotButton="0" quotePrefix="0" xfId="22">
      <alignment horizontal="general" vertical="bottom"/>
      <protection locked="1" hidden="1"/>
    </xf>
    <xf numFmtId="0" fontId="44" fillId="0" borderId="0" applyAlignment="1" applyProtection="1" pivotButton="0" quotePrefix="0" xfId="22">
      <alignment horizontal="general" vertical="top" wrapText="1"/>
      <protection locked="1" hidden="1"/>
    </xf>
    <xf numFmtId="0" fontId="44" fillId="0" borderId="0" applyAlignment="1" pivotButton="0" quotePrefix="0" xfId="22">
      <alignment horizontal="general" vertical="bottom"/>
    </xf>
    <xf numFmtId="0" fontId="37" fillId="0" borderId="0" applyAlignment="1" applyProtection="1" pivotButton="0" quotePrefix="0" xfId="22">
      <alignment horizontal="general" vertical="top"/>
      <protection locked="1" hidden="1"/>
    </xf>
    <xf numFmtId="0" fontId="50" fillId="0" borderId="0" applyAlignment="1" applyProtection="1" pivotButton="0" quotePrefix="0" xfId="22">
      <alignment horizontal="general" vertical="top"/>
      <protection locked="1" hidden="1"/>
    </xf>
    <xf numFmtId="0" fontId="44" fillId="0" borderId="0" applyAlignment="1" applyProtection="1" pivotButton="0" quotePrefix="0" xfId="22">
      <alignment horizontal="general" vertical="top"/>
      <protection locked="1" hidden="1"/>
    </xf>
    <xf numFmtId="0" fontId="44" fillId="2" borderId="114" applyAlignment="1" applyProtection="1" pivotButton="0" quotePrefix="0" xfId="22">
      <alignment horizontal="left" vertical="center" wrapText="1"/>
      <protection locked="1" hidden="1"/>
    </xf>
    <xf numFmtId="0" fontId="0" fillId="0" borderId="116" applyProtection="1" pivotButton="0" quotePrefix="0" xfId="0">
      <protection locked="1" hidden="1"/>
    </xf>
    <xf numFmtId="0" fontId="0" fillId="0" borderId="117" applyProtection="1" pivotButton="0" quotePrefix="0" xfId="0">
      <protection locked="1" hidden="1"/>
    </xf>
    <xf numFmtId="0" fontId="44" fillId="2" borderId="115" applyAlignment="1" applyProtection="1" pivotButton="0" quotePrefix="0" xfId="22">
      <alignment horizontal="general" vertical="center"/>
      <protection locked="1" hidden="1"/>
    </xf>
    <xf numFmtId="0" fontId="44" fillId="2" borderId="116" applyAlignment="1" applyProtection="1" pivotButton="0" quotePrefix="0" xfId="22">
      <alignment horizontal="general" vertical="center"/>
      <protection locked="1" hidden="1"/>
    </xf>
    <xf numFmtId="0" fontId="44" fillId="2" borderId="117" applyAlignment="1" applyProtection="1" pivotButton="0" quotePrefix="0" xfId="22">
      <alignment horizontal="general" vertical="center"/>
      <protection locked="1" hidden="1"/>
    </xf>
    <xf numFmtId="0" fontId="0" fillId="0" borderId="118" applyProtection="1" pivotButton="0" quotePrefix="0" xfId="0">
      <protection locked="1" hidden="1"/>
    </xf>
    <xf numFmtId="0" fontId="0" fillId="0" borderId="119" applyProtection="1" pivotButton="0" quotePrefix="0" xfId="0">
      <protection locked="1" hidden="1"/>
    </xf>
    <xf numFmtId="0" fontId="44" fillId="2" borderId="118" applyAlignment="1" applyProtection="1" pivotButton="0" quotePrefix="0" xfId="22">
      <alignment horizontal="general" vertical="center"/>
      <protection locked="1" hidden="1"/>
    </xf>
    <xf numFmtId="0" fontId="44" fillId="2" borderId="0" applyAlignment="1" applyProtection="1" pivotButton="0" quotePrefix="0" xfId="22">
      <alignment horizontal="general" vertical="center"/>
      <protection locked="1" hidden="1"/>
    </xf>
    <xf numFmtId="0" fontId="44" fillId="2" borderId="119" applyAlignment="1" applyProtection="1" pivotButton="0" quotePrefix="0" xfId="22">
      <alignment horizontal="general" vertical="center"/>
      <protection locked="1" hidden="1"/>
    </xf>
    <xf numFmtId="0" fontId="44" fillId="2" borderId="120" applyAlignment="1" applyProtection="1" pivotButton="0" quotePrefix="0" xfId="22">
      <alignment horizontal="general" vertical="center"/>
      <protection locked="1" hidden="1"/>
    </xf>
    <xf numFmtId="0" fontId="44" fillId="2" borderId="121" applyAlignment="1" applyProtection="1" pivotButton="0" quotePrefix="0" xfId="22">
      <alignment horizontal="general" vertical="center"/>
      <protection locked="1" hidden="1"/>
    </xf>
    <xf numFmtId="0" fontId="44" fillId="2" borderId="122" applyAlignment="1" applyProtection="1" pivotButton="0" quotePrefix="0" xfId="22">
      <alignment horizontal="general" vertical="center"/>
      <protection locked="1" hidden="1"/>
    </xf>
    <xf numFmtId="0" fontId="0" fillId="0" borderId="120" applyProtection="1" pivotButton="0" quotePrefix="0" xfId="0">
      <protection locked="1" hidden="1"/>
    </xf>
    <xf numFmtId="0" fontId="0" fillId="0" borderId="121" applyProtection="1" pivotButton="0" quotePrefix="0" xfId="0">
      <protection locked="1" hidden="1"/>
    </xf>
    <xf numFmtId="0" fontId="0" fillId="0" borderId="122" applyProtection="1" pivotButton="0" quotePrefix="0" xfId="0">
      <protection locked="1" hidden="1"/>
    </xf>
    <xf numFmtId="0" fontId="44" fillId="0" borderId="0" applyAlignment="1" applyProtection="1" pivotButton="0" quotePrefix="0" xfId="22">
      <alignment horizontal="general" vertical="center" wrapText="1"/>
      <protection locked="1" hidden="1"/>
    </xf>
    <xf numFmtId="0" fontId="0" fillId="2" borderId="115" applyAlignment="1" pivotButton="0" quotePrefix="0" xfId="22">
      <alignment horizontal="general" vertical="bottom"/>
    </xf>
    <xf numFmtId="0" fontId="0" fillId="2" borderId="116" applyAlignment="1" pivotButton="0" quotePrefix="0" xfId="22">
      <alignment horizontal="general" vertical="bottom"/>
    </xf>
    <xf numFmtId="0" fontId="0" fillId="2" borderId="117" applyAlignment="1" pivotButton="0" quotePrefix="0" xfId="22">
      <alignment horizontal="general" vertical="bottom"/>
    </xf>
    <xf numFmtId="0" fontId="37" fillId="2" borderId="118" applyAlignment="1" applyProtection="1" pivotButton="0" quotePrefix="0" xfId="22">
      <alignment horizontal="right" vertical="center"/>
      <protection locked="1" hidden="1"/>
    </xf>
    <xf numFmtId="0" fontId="44" fillId="2" borderId="0" applyAlignment="1" applyProtection="1" pivotButton="0" quotePrefix="0" xfId="20">
      <alignment horizontal="general" vertical="center"/>
      <protection locked="1" hidden="1"/>
    </xf>
    <xf numFmtId="0" fontId="44" fillId="2" borderId="0" applyAlignment="1" applyProtection="1" pivotButton="0" quotePrefix="0" xfId="22">
      <alignment horizontal="general" vertical="center" wrapText="1"/>
      <protection locked="1" hidden="1"/>
    </xf>
    <xf numFmtId="0" fontId="44" fillId="2" borderId="119" applyAlignment="1" applyProtection="1" pivotButton="0" quotePrefix="0" xfId="22">
      <alignment horizontal="general" vertical="center" wrapText="1"/>
      <protection locked="1" hidden="1"/>
    </xf>
    <xf numFmtId="0" fontId="37" fillId="2" borderId="118" applyAlignment="1" applyProtection="1" pivotButton="0" quotePrefix="0" xfId="22">
      <alignment horizontal="right" vertical="top"/>
      <protection locked="1" hidden="1"/>
    </xf>
    <xf numFmtId="164" fontId="44" fillId="2" borderId="0" applyAlignment="1" applyProtection="1" pivotButton="0" quotePrefix="0" xfId="22">
      <alignment horizontal="left" vertical="top"/>
      <protection locked="1" hidden="1"/>
    </xf>
    <xf numFmtId="0" fontId="44" fillId="2" borderId="0" applyAlignment="1" applyProtection="1" pivotButton="0" quotePrefix="0" xfId="22">
      <alignment horizontal="general" vertical="top"/>
      <protection locked="1" hidden="1"/>
    </xf>
    <xf numFmtId="0" fontId="44" fillId="2" borderId="0" applyAlignment="1" applyProtection="1" pivotButton="0" quotePrefix="0" xfId="22">
      <alignment horizontal="general" vertical="top" wrapText="1"/>
      <protection locked="1" hidden="1"/>
    </xf>
    <xf numFmtId="0" fontId="44" fillId="2" borderId="119" applyAlignment="1" pivotButton="0" quotePrefix="0" xfId="22">
      <alignment horizontal="general" vertical="bottom"/>
    </xf>
    <xf numFmtId="0" fontId="44" fillId="2" borderId="120" applyAlignment="1" applyProtection="1" pivotButton="0" quotePrefix="0" xfId="22">
      <alignment horizontal="general" vertical="bottom"/>
      <protection locked="1" hidden="1"/>
    </xf>
    <xf numFmtId="0" fontId="44" fillId="2" borderId="121" applyAlignment="1" applyProtection="1" pivotButton="0" quotePrefix="0" xfId="22">
      <alignment horizontal="general" vertical="bottom"/>
      <protection locked="1" hidden="1"/>
    </xf>
    <xf numFmtId="0" fontId="44" fillId="2" borderId="122" applyAlignment="1" applyProtection="1" pivotButton="0" quotePrefix="0" xfId="22">
      <alignment horizontal="general" vertical="bottom"/>
      <protection locked="1" hidden="1"/>
    </xf>
    <xf numFmtId="0" fontId="44" fillId="0" borderId="0" applyAlignment="1" applyProtection="1" pivotButton="0" quotePrefix="0" xfId="20">
      <alignment horizontal="general" vertical="bottom"/>
      <protection locked="1" hidden="1"/>
    </xf>
    <xf numFmtId="0" fontId="44" fillId="0" borderId="0" applyAlignment="1" pivotButton="0" quotePrefix="0" xfId="20">
      <alignment horizontal="general" vertical="bottom"/>
    </xf>
    <xf numFmtId="0" fontId="44" fillId="0" borderId="0" applyAlignment="1" applyProtection="1" pivotButton="0" quotePrefix="0" xfId="22">
      <alignment horizontal="general" vertical="bottom"/>
      <protection locked="0" hidden="1"/>
    </xf>
    <xf numFmtId="0" fontId="44" fillId="2" borderId="115" applyAlignment="1" applyProtection="1" pivotButton="0" quotePrefix="0" xfId="22">
      <alignment horizontal="right" vertical="bottom"/>
      <protection locked="1" hidden="1"/>
    </xf>
    <xf numFmtId="0" fontId="44" fillId="2" borderId="116" applyAlignment="1" applyProtection="1" pivotButton="0" quotePrefix="0" xfId="22">
      <alignment horizontal="right" vertical="bottom"/>
      <protection locked="1" hidden="1"/>
    </xf>
    <xf numFmtId="0" fontId="90" fillId="2" borderId="116" applyAlignment="1" applyProtection="1" pivotButton="0" quotePrefix="0" xfId="22">
      <alignment horizontal="left" vertical="bottom"/>
      <protection locked="1" hidden="1"/>
    </xf>
    <xf numFmtId="0" fontId="44" fillId="2" borderId="116" applyAlignment="1" applyProtection="1" pivotButton="0" quotePrefix="0" xfId="22">
      <alignment horizontal="left" vertical="bottom"/>
      <protection locked="1" hidden="1"/>
    </xf>
    <xf numFmtId="0" fontId="44" fillId="2" borderId="116" applyAlignment="1" pivotButton="0" quotePrefix="0" xfId="22">
      <alignment horizontal="general" vertical="bottom"/>
    </xf>
    <xf numFmtId="0" fontId="44" fillId="2" borderId="117" applyAlignment="1" pivotButton="0" quotePrefix="0" xfId="22">
      <alignment horizontal="general" vertical="bottom"/>
    </xf>
    <xf numFmtId="0" fontId="0" fillId="2" borderId="118" applyAlignment="1" pivotButton="0" quotePrefix="0" xfId="22">
      <alignment horizontal="general" vertical="bottom"/>
    </xf>
    <xf numFmtId="0" fontId="37" fillId="2" borderId="0" applyAlignment="1" applyProtection="1" pivotButton="0" quotePrefix="0" xfId="22">
      <alignment horizontal="left" vertical="center"/>
      <protection locked="1" hidden="1"/>
    </xf>
    <xf numFmtId="0" fontId="37" fillId="2" borderId="0" applyAlignment="1" applyProtection="1" pivotButton="0" quotePrefix="0" xfId="22">
      <alignment horizontal="center" vertical="center"/>
      <protection locked="1" hidden="1"/>
    </xf>
    <xf numFmtId="0" fontId="44" fillId="2" borderId="0" applyAlignment="1" pivotButton="0" quotePrefix="0" xfId="22">
      <alignment horizontal="general" vertical="bottom"/>
    </xf>
    <xf numFmtId="0" fontId="0" fillId="0" borderId="0" applyAlignment="1" pivotButton="0" quotePrefix="0" xfId="22">
      <alignment horizontal="general" vertical="center"/>
    </xf>
    <xf numFmtId="0" fontId="44" fillId="0" borderId="0" applyAlignment="1" pivotButton="0" quotePrefix="0" xfId="22">
      <alignment horizontal="general" vertical="center"/>
    </xf>
    <xf numFmtId="0" fontId="0" fillId="2" borderId="118" applyAlignment="1" pivotButton="0" quotePrefix="0" xfId="22">
      <alignment horizontal="general" vertical="center"/>
    </xf>
    <xf numFmtId="0" fontId="44" fillId="2" borderId="44" applyAlignment="1" applyProtection="1" pivotButton="0" quotePrefix="0" xfId="22">
      <alignment horizontal="general" vertical="center"/>
      <protection locked="1" hidden="1"/>
    </xf>
    <xf numFmtId="0" fontId="44" fillId="2" borderId="123" applyAlignment="1" applyProtection="1" pivotButton="0" quotePrefix="0" xfId="22">
      <alignment horizontal="general" vertical="center"/>
      <protection locked="1" hidden="1"/>
    </xf>
    <xf numFmtId="0" fontId="4" fillId="0" borderId="44" applyAlignment="1" applyProtection="1" pivotButton="0" quotePrefix="0" xfId="20">
      <alignment horizontal="center" vertical="center"/>
      <protection locked="1" hidden="1"/>
    </xf>
    <xf numFmtId="0" fontId="44" fillId="2" borderId="0" applyAlignment="1" pivotButton="0" quotePrefix="0" xfId="22">
      <alignment horizontal="general" vertical="center"/>
    </xf>
    <xf numFmtId="0" fontId="44" fillId="2" borderId="119" applyAlignment="1" pivotButton="0" quotePrefix="0" xfId="22">
      <alignment horizontal="general" vertical="center"/>
    </xf>
    <xf numFmtId="0" fontId="30" fillId="0" borderId="0" applyAlignment="1" pivotButton="0" quotePrefix="0" xfId="22">
      <alignment horizontal="general" vertical="center"/>
    </xf>
    <xf numFmtId="0" fontId="29" fillId="0" borderId="0" applyAlignment="1" pivotButton="0" quotePrefix="0" xfId="22">
      <alignment horizontal="general" vertical="center"/>
    </xf>
    <xf numFmtId="0" fontId="89" fillId="0" borderId="44" applyAlignment="1" applyProtection="1" pivotButton="0" quotePrefix="0" xfId="20">
      <alignment horizontal="center" vertical="center"/>
      <protection locked="1" hidden="1"/>
    </xf>
    <xf numFmtId="0" fontId="0" fillId="3" borderId="0" applyAlignment="1" pivotButton="0" quotePrefix="0" xfId="22">
      <alignment horizontal="general" vertical="center"/>
    </xf>
    <xf numFmtId="0" fontId="44" fillId="0" borderId="44" applyAlignment="1" applyProtection="1" pivotButton="0" quotePrefix="0" xfId="22">
      <alignment horizontal="center" vertical="center"/>
      <protection locked="1" hidden="1"/>
    </xf>
    <xf numFmtId="0" fontId="37" fillId="0" borderId="0" applyAlignment="1" applyProtection="1" pivotButton="0" quotePrefix="0" xfId="22">
      <alignment horizontal="general" vertical="bottom"/>
      <protection locked="1" hidden="1"/>
    </xf>
    <xf numFmtId="0" fontId="0" fillId="2" borderId="120" applyAlignment="1" pivotButton="0" quotePrefix="0" xfId="22">
      <alignment horizontal="general" vertical="center"/>
    </xf>
    <xf numFmtId="0" fontId="0" fillId="2" borderId="121" applyAlignment="1" pivotButton="0" quotePrefix="0" xfId="22">
      <alignment horizontal="general" vertical="center"/>
    </xf>
    <xf numFmtId="0" fontId="44" fillId="2" borderId="120" applyAlignment="1" pivotButton="0" quotePrefix="0" xfId="22">
      <alignment horizontal="general" vertical="bottom"/>
    </xf>
    <xf numFmtId="0" fontId="44" fillId="2" borderId="121" applyAlignment="1" pivotButton="0" quotePrefix="0" xfId="22">
      <alignment horizontal="general" vertical="bottom"/>
    </xf>
    <xf numFmtId="0" fontId="44" fillId="2" borderId="122" applyAlignment="1" pivotButton="0" quotePrefix="0" xfId="22">
      <alignment horizontal="general" vertical="bottom"/>
    </xf>
    <xf numFmtId="0" fontId="91" fillId="5" borderId="4" applyAlignment="1" pivotButton="0" quotePrefix="0" xfId="0">
      <alignment horizontal="center" vertical="center"/>
    </xf>
    <xf numFmtId="0" fontId="0" fillId="0" borderId="126" pivotButton="0" quotePrefix="0" xfId="0"/>
    <xf numFmtId="0" fontId="0" fillId="0" borderId="127" pivotButton="0" quotePrefix="0" xfId="0"/>
    <xf numFmtId="0" fontId="20" fillId="6" borderId="4" applyAlignment="1" pivotButton="0" quotePrefix="0" xfId="0">
      <alignment horizontal="center" vertical="center"/>
    </xf>
    <xf numFmtId="0" fontId="92" fillId="0" borderId="0" applyAlignment="1" applyProtection="1" pivotButton="0" quotePrefix="0" xfId="0">
      <alignment horizontal="general" vertical="bottom"/>
      <protection locked="1" hidden="1"/>
    </xf>
    <xf numFmtId="0" fontId="30" fillId="0" borderId="0" applyAlignment="1" applyProtection="1" pivotButton="0" quotePrefix="0" xfId="0">
      <alignment horizontal="left" vertical="center" wrapText="1"/>
      <protection locked="1" hidden="1"/>
    </xf>
    <xf numFmtId="0" fontId="30" fillId="0" borderId="0" applyAlignment="1" applyProtection="1" pivotButton="0" quotePrefix="0" xfId="0">
      <alignment horizontal="general" vertical="bottom"/>
      <protection locked="0" hidden="1"/>
    </xf>
    <xf numFmtId="0" fontId="93" fillId="0" borderId="0" applyAlignment="1" applyProtection="1" pivotButton="0" quotePrefix="0" xfId="0">
      <alignment horizontal="general" vertical="bottom"/>
      <protection locked="1" hidden="1"/>
    </xf>
    <xf numFmtId="0" fontId="94" fillId="0" borderId="0" applyAlignment="1" applyProtection="1" pivotButton="0" quotePrefix="0" xfId="0">
      <alignment horizontal="general" vertical="bottom"/>
      <protection locked="1" hidden="1"/>
    </xf>
    <xf numFmtId="0" fontId="30" fillId="0" borderId="0" applyAlignment="1" applyProtection="1" pivotButton="0" quotePrefix="0" xfId="0">
      <alignment horizontal="left" vertical="center"/>
      <protection locked="0" hidden="0"/>
    </xf>
    <xf numFmtId="0" fontId="93" fillId="0" borderId="0" applyAlignment="1" pivotButton="0" quotePrefix="0" xfId="0">
      <alignment horizontal="general" vertical="bottom"/>
    </xf>
    <xf numFmtId="0" fontId="29" fillId="0" borderId="0" applyAlignment="1" applyProtection="1" pivotButton="0" quotePrefix="0" xfId="0">
      <alignment horizontal="center" vertical="bottom"/>
      <protection locked="1" hidden="1"/>
    </xf>
    <xf numFmtId="0" fontId="29" fillId="0" borderId="0" applyAlignment="1" applyProtection="1" pivotButton="0" quotePrefix="0" xfId="0">
      <alignment horizontal="left" vertical="bottom" indent="1"/>
      <protection locked="1" hidden="1"/>
    </xf>
    <xf numFmtId="0" fontId="30" fillId="0" borderId="0" applyAlignment="1" applyProtection="1" pivotButton="0" quotePrefix="0" xfId="0">
      <alignment horizontal="left" vertical="bottom"/>
      <protection locked="1" hidden="1"/>
    </xf>
    <xf numFmtId="0" fontId="16" fillId="0" borderId="0" applyAlignment="1" applyProtection="1" pivotButton="0" quotePrefix="0" xfId="0">
      <alignment horizontal="center" vertical="bottom" wrapText="1"/>
      <protection locked="1" hidden="1"/>
    </xf>
    <xf numFmtId="0" fontId="30" fillId="0" borderId="0" applyAlignment="1" applyProtection="1" pivotButton="0" quotePrefix="0" xfId="0">
      <alignment horizontal="left" vertical="center"/>
      <protection locked="1" hidden="1"/>
    </xf>
    <xf numFmtId="20" fontId="30" fillId="0" borderId="0" applyAlignment="1" pivotButton="0" quotePrefix="0" xfId="0">
      <alignment horizontal="general" vertical="bottom"/>
    </xf>
    <xf numFmtId="0" fontId="94" fillId="0" borderId="0" applyAlignment="1" pivotButton="0" quotePrefix="0" xfId="0">
      <alignment horizontal="general" vertical="bottom"/>
    </xf>
    <xf numFmtId="168" fontId="29" fillId="0" borderId="0" applyAlignment="1" pivotButton="0" quotePrefix="0" xfId="0">
      <alignment horizontal="general" vertical="bottom"/>
    </xf>
    <xf numFmtId="168" fontId="95" fillId="0" borderId="0" applyAlignment="1" applyProtection="1" pivotButton="0" quotePrefix="0" xfId="0">
      <alignment horizontal="general" vertical="center"/>
      <protection locked="1" hidden="1"/>
    </xf>
    <xf numFmtId="168" fontId="95" fillId="0" borderId="0" applyAlignment="1" applyProtection="1" pivotButton="0" quotePrefix="0" xfId="0">
      <alignment horizontal="center" vertical="center"/>
      <protection locked="1" hidden="1"/>
    </xf>
    <xf numFmtId="166" fontId="30" fillId="0" borderId="0" applyAlignment="1" applyProtection="1" pivotButton="0" quotePrefix="0" xfId="0">
      <alignment horizontal="general" vertical="bottom"/>
      <protection locked="1" hidden="1"/>
    </xf>
  </cellXfs>
  <cellStyles count="12">
    <cellStyle name="Normal" xfId="0" builtinId="0"/>
    <cellStyle name="Comma" xfId="1" builtinId="3"/>
    <cellStyle name="Comma [0]" xfId="2" builtinId="6"/>
    <cellStyle name="Currency" xfId="3" builtinId="4"/>
    <cellStyle name="Currency [0]" xfId="4" builtinId="7"/>
    <cellStyle name="Percent" xfId="5" builtinId="5"/>
    <cellStyle name="*unknown*" xfId="6" builtinId="8"/>
    <cellStyle name="Hipervínculo 2" xfId="7"/>
    <cellStyle name="Normal 2" xfId="8"/>
    <cellStyle name="Normal 3" xfId="9"/>
    <cellStyle name="Normal 3 2" xfId="10"/>
    <cellStyle name="Normal 4" xfId="11"/>
  </cellStyles>
  <dxfs count="43">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ont>
        <color rgb="FF1B4066"/>
      </font>
      <fill>
        <patternFill>
          <bgColor rgb="FFBFBFBF"/>
        </patternFill>
      </fill>
      <border>
        <left style="thin">
          <color theme="0"/>
        </left>
        <right style="thin">
          <color theme="0"/>
        </right>
        <top style="thin">
          <color theme="0"/>
        </top>
        <bottom style="thin">
          <color theme="0"/>
        </bottom>
        <diagonal/>
      </border>
    </dxf>
    <dxf>
      <font>
        <b val="1"/>
        <color rgb="FF1B4066"/>
      </font>
    </dxf>
    <dxf>
      <font>
        <color rgb="FF1B4066"/>
      </font>
      <fill>
        <patternFill>
          <bgColor theme="0" tint="-0.25"/>
        </patternFill>
      </fill>
    </dxf>
    <dxf>
      <fill>
        <patternFill>
          <bgColor rgb="FFBFBFBF"/>
        </patternFill>
      </fill>
    </dxf>
    <dxf>
      <fill>
        <patternFill>
          <bgColor theme="0" tint="-0.15"/>
        </patternFill>
      </fill>
      <border>
        <left style="thin">
          <color theme="0" tint="-0.05"/>
        </left>
        <right style="thin">
          <color theme="0" tint="-0.05"/>
        </right>
        <top style="thin">
          <color theme="0" tint="-0.05"/>
        </top>
        <bottom style="thin">
          <color theme="0" tint="-0.05"/>
        </bottom>
        <diagonal/>
      </border>
    </dxf>
    <dxf>
      <font>
        <color rgb="FF1B4066"/>
      </font>
      <fill>
        <patternFill>
          <bgColor theme="0" tint="-0.25"/>
        </patternFill>
      </fill>
      <border>
        <left style="thin">
          <color theme="0"/>
        </left>
        <right style="thin">
          <color theme="0"/>
        </right>
        <top style="thin">
          <color theme="0"/>
        </top>
        <bottom style="thin">
          <color theme="0"/>
        </bottom>
        <diagonal/>
      </border>
    </dxf>
    <dxf>
      <fill>
        <patternFill>
          <bgColor rgb="FFC4D79B"/>
        </patternFill>
      </fill>
    </dxf>
    <dxf>
      <font>
        <color rgb="FF1B4066"/>
      </font>
      <fill>
        <patternFill>
          <bgColor theme="0" tint="-0.25"/>
        </patternFill>
      </fill>
    </dxf>
    <dxf>
      <numFmt numFmtId="164" formatCode="0.00"/>
    </dxf>
    <dxf>
      <font>
        <color rgb="FF1B4066"/>
      </font>
    </dxf>
    <dxf>
      <font>
        <color rgb="FF1B4066"/>
      </font>
    </dxf>
    <dxf>
      <font>
        <color rgb="FF1B4066"/>
      </font>
      <fill>
        <patternFill>
          <bgColor theme="0" tint="-0.25"/>
        </patternFill>
      </fill>
      <border>
        <left style="thin">
          <color theme="0"/>
        </left>
        <right style="thin">
          <color theme="0"/>
        </right>
        <top style="thin">
          <color theme="0"/>
        </top>
        <bottom style="thin">
          <color theme="0"/>
        </bottom>
        <diagonal/>
      </border>
    </dxf>
    <dxf>
      <font>
        <color rgb="FF1B4066"/>
      </font>
      <fill>
        <patternFill>
          <bgColor theme="0" tint="-0.25"/>
        </patternFill>
      </fill>
      <border>
        <left style="thin">
          <color theme="0"/>
        </left>
        <right style="thin">
          <color theme="0"/>
        </right>
        <top style="thin">
          <color theme="0"/>
        </top>
        <bottom style="thin">
          <color theme="0"/>
        </bottom>
        <diagonal/>
      </border>
    </dxf>
    <dxf>
      <font>
        <color rgb="FFEEEEEE"/>
      </font>
      <fill>
        <patternFill>
          <bgColor rgb="FFEEEEEE"/>
        </patternFill>
      </fill>
      <border>
        <left/>
        <right/>
        <top/>
        <bottom/>
        <diagonal/>
      </border>
    </dxf>
    <dxf>
      <fill>
        <patternFill patternType="solid">
          <fgColor rgb="FFBFBFBF"/>
          <bgColor rgb="FF000000"/>
        </patternFill>
      </fill>
    </dxf>
    <dxf>
      <fill>
        <patternFill patternType="solid">
          <fgColor rgb="FFD9D9D9"/>
          <bgColor rgb="FF000000"/>
        </patternFill>
      </fill>
    </dxf>
    <dxf>
      <fill>
        <patternFill patternType="solid">
          <fgColor rgb="FFEEEEEE"/>
          <bgColor rgb="FF000000"/>
        </patternFill>
      </fill>
    </dxf>
    <dxf>
      <fill>
        <patternFill patternType="solid">
          <fgColor rgb="FFF2F2F2"/>
          <bgColor rgb="FF000000"/>
        </patternFill>
      </fill>
    </dxf>
    <dxf>
      <fill>
        <patternFill patternType="solid">
          <fgColor rgb="FF1B4066"/>
          <bgColor rgb="FF000000"/>
        </patternFill>
      </fill>
    </dxf>
    <dxf>
      <fill>
        <patternFill patternType="solid">
          <fgColor rgb="FFFF8800"/>
          <bgColor rgb="FF000000"/>
        </patternFill>
      </fill>
    </dxf>
    <dxf>
      <fill>
        <patternFill patternType="solid">
          <fgColor rgb="FFFF0000"/>
          <bgColor rgb="FF000000"/>
        </patternFill>
      </fill>
    </dxf>
    <dxf>
      <fill>
        <patternFill patternType="solid">
          <fgColor rgb="FFC3D69B"/>
          <bgColor rgb="FF000000"/>
        </patternFill>
      </fill>
    </dxf>
    <dxf>
      <fill>
        <patternFill patternType="solid">
          <fgColor rgb="FFEE7701"/>
          <bgColor rgb="FF000000"/>
        </patternFill>
      </fill>
    </dxf>
    <dxf>
      <fill>
        <patternFill patternType="solid">
          <fgColor rgb="FF92D050"/>
          <bgColor rgb="FF000000"/>
        </patternFill>
      </fill>
    </dxf>
    <dxf>
      <fill>
        <patternFill patternType="solid">
          <fgColor rgb="FFB7DEE8"/>
          <bgColor rgb="FF000000"/>
        </patternFill>
      </fill>
    </dxf>
    <dxf>
      <fill>
        <patternFill patternType="solid">
          <fgColor rgb="FFC4BD97"/>
          <bgColor rgb="FF000000"/>
        </patternFill>
      </fill>
    </dxf>
    <dxf>
      <font>
        <color rgb="FF9C0006"/>
      </font>
      <fill>
        <patternFill>
          <bgColor rgb="FFFFC7CE"/>
        </patternFill>
      </fill>
    </dxf>
    <dxf>
      <fill>
        <patternFill>
          <bgColor theme="9" tint="0.7999000000000001"/>
        </patternFill>
      </fill>
    </dxf>
    <dxf>
      <fill>
        <patternFill>
          <bgColor theme="4" tint="0.7999000000000001"/>
        </patternFill>
      </fill>
    </dxf>
    <dxf>
      <fill>
        <patternFill>
          <bgColor theme="6" tint="0.7999000000000001"/>
        </patternFill>
      </fill>
    </dxf>
    <dxf>
      <fill>
        <patternFill>
          <bgColor theme="7" tint="0.7999000000000001"/>
        </patternFill>
      </fill>
    </dxf>
    <dxf>
      <fill>
        <patternFill>
          <bgColor rgb="FFCD7F32"/>
        </patternFill>
      </fill>
    </dxf>
    <dxf>
      <fill>
        <patternFill>
          <bgColor rgb="FFC0C0C0"/>
        </patternFill>
      </fill>
    </dxf>
    <dxf>
      <fill>
        <patternFill>
          <bgColor rgb="FFEFB810"/>
        </patternFill>
      </fill>
    </dxf>
    <dxf>
      <font>
        <color rgb="FF9C0006"/>
      </font>
      <fill>
        <patternFill>
          <bgColor rgb="FFFFC7CE"/>
        </patternFill>
      </fill>
    </dxf>
    <dxf>
      <font>
        <color rgb="FF006100"/>
      </font>
      <fill>
        <patternFill>
          <bgColor rgb="FFC6EFCE"/>
        </patternFill>
      </fill>
    </dxf>
    <dxf>
      <font>
        <b val="1"/>
        <color rgb="FF1B4066"/>
      </font>
    </dxf>
    <dxf>
      <font>
        <color rgb="FF1B4066"/>
      </font>
      <fill>
        <patternFill>
          <bgColor rgb="FFEEEEEE"/>
        </patternFill>
      </fill>
      <border>
        <left style="thin">
          <color rgb="FF1A3F66"/>
        </left>
        <right style="thin">
          <color rgb="FF1A3F66"/>
        </right>
        <top style="thin">
          <color rgb="FF1A3F66"/>
        </top>
        <bottom style="thin">
          <color rgb="FF1A3F66"/>
        </bottom>
        <diagonal/>
      </border>
    </dxf>
    <dxf>
      <font>
        <color rgb="FF1B4066"/>
      </font>
      <fill>
        <patternFill>
          <bgColor rgb="FFEEEEEE"/>
        </patternFill>
      </fill>
      <border>
        <left style="thin">
          <color theme="0"/>
        </left>
        <right style="thin">
          <color theme="0"/>
        </right>
        <top style="thin">
          <color theme="0"/>
        </top>
        <bottom style="thin">
          <color theme="0"/>
        </bottom>
        <diagonal/>
      </border>
    </dxf>
    <dxf>
      <font>
        <color rgb="FF9C0006"/>
      </font>
      <fill>
        <patternFill>
          <bgColor rgb="FFFFC7CE"/>
        </patternFill>
      </fill>
    </dxf>
  </dxfs>
  <colors>
    <indexedColors>
      <rgbColor rgb="FF000000"/>
      <rgbColor rgb="FFFFFFFF"/>
      <rgbColor rgb="FFFF0000"/>
      <rgbColor rgb="FFC4BD97"/>
      <rgbColor rgb="FF0000FF"/>
      <rgbColor rgb="FFF1E96B"/>
      <rgbColor rgb="FFFFBE56"/>
      <rgbColor rgb="FFC3D69B"/>
      <rgbColor rgb="FF860020"/>
      <rgbColor rgb="FF017127"/>
      <rgbColor rgb="FFFDEADA"/>
      <rgbColor rgb="FFC97D33"/>
      <rgbColor rgb="FFBFBFBF"/>
      <rgbColor rgb="FF224B78"/>
      <rgbColor rgb="FFC0C0C0"/>
      <rgbColor rgb="FF818080"/>
      <rgbColor rgb="FFA9A9A9"/>
      <rgbColor rgb="FFEA3270"/>
      <rgbColor rgb="FFEBF1DE"/>
      <rgbColor rgb="FFDCE6F2"/>
      <rgbColor rgb="FFE6E0EC"/>
      <rgbColor rgb="FFF27C0F"/>
      <rgbColor rgb="FF0061A9"/>
      <rgbColor rgb="FFD9D9D9"/>
      <rgbColor rgb="FFF2F2F2"/>
      <rgbColor rgb="FFCACACA"/>
      <rgbColor rgb="FFFFC439"/>
      <rgbColor rgb="FFC4D79B"/>
      <rgbColor rgb="FFF2DCDB"/>
      <rgbColor rgb="FF9C0006"/>
      <rgbColor rgb="FFC3BC96"/>
      <rgbColor rgb="FFEEECE1"/>
      <rgbColor rgb="FF6DBBB7"/>
      <rgbColor rgb="FFEEEEEE"/>
      <rgbColor rgb="FFC6EFCE"/>
      <rgbColor rgb="FFF2EB71"/>
      <rgbColor rgb="FFB7DEE8"/>
      <rgbColor rgb="FFF6AB9E"/>
      <rgbColor rgb="FFB9AFD2"/>
      <rgbColor rgb="FFFFC7CE"/>
      <rgbColor rgb="FF2E5DA6"/>
      <rgbColor rgb="FF54B7C8"/>
      <rgbColor rgb="FF92D050"/>
      <rgbColor rgb="FFEFB810"/>
      <rgbColor rgb="FFFF8800"/>
      <rgbColor rgb="FFEE7701"/>
      <rgbColor rgb="FF3E70A6"/>
      <rgbColor rgb="FFA6A6A6"/>
      <rgbColor rgb="FF00267A"/>
      <rgbColor rgb="FF73BA6A"/>
      <rgbColor rgb="FFE7E6E6"/>
      <rgbColor rgb="FF1A3F66"/>
      <rgbColor rgb="FFE62125"/>
      <rgbColor rgb="FFE50009"/>
      <rgbColor rgb="FF532C92"/>
      <rgbColor rgb="FF404040"/>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worksheet" Target="/xl/worksheets/sheet8.xml" Id="rId8"/><Relationship Type="http://schemas.openxmlformats.org/officeDocument/2006/relationships/worksheet" Target="/xl/worksheets/sheet9.xml" Id="rId9"/><Relationship Type="http://schemas.openxmlformats.org/officeDocument/2006/relationships/styles" Target="styles.xml" Id="rId10"/><Relationship Type="http://schemas.openxmlformats.org/officeDocument/2006/relationships/theme" Target="theme/theme1.xml" Id="rId11"/></Relationships>
</file>

<file path=xl/drawings/_rels/drawing1.xml.rels><Relationships xmlns="http://schemas.openxmlformats.org/package/2006/relationships"><Relationship Type="http://schemas.openxmlformats.org/officeDocument/2006/relationships/image" Target="/xl/media/image1.png" Id="rId1"/></Relationships>
</file>

<file path=xl/drawings/drawing1.xml><?xml version="1.0" encoding="utf-8"?>
<wsDr xmlns="http://schemas.openxmlformats.org/drawingml/2006/spreadsheetDrawing">
  <twoCellAnchor editAs="oneCell">
    <from>
      <col>5</col>
      <colOff>584280</colOff>
      <row>4</row>
      <rowOff>0</rowOff>
    </from>
    <to>
      <col>7</col>
      <colOff>63360</colOff>
      <row>13</row>
      <rowOff>139320</rowOff>
    </to>
    <pic>
      <nvPicPr>
        <cNvPr id="0" name="Imagen 19" descr=""/>
        <cNvPicPr/>
      </nvPicPr>
      <blipFill>
        <a:blip xmlns:a="http://schemas.openxmlformats.org/drawingml/2006/main" xmlns:r="http://schemas.openxmlformats.org/officeDocument/2006/relationships" r:embed="rId1"/>
        <a:stretch xmlns:a="http://schemas.openxmlformats.org/drawingml/2006/main">
          <a:fillRect/>
        </a:stretch>
      </blipFill>
      <spPr>
        <a:xfrm xmlns:a="http://schemas.openxmlformats.org/drawingml/2006/main">
          <a:off x="5074920" y="1009800"/>
          <a:ext cx="1070640" cy="2586960"/>
        </a:xfrm>
        <a:prstGeom xmlns:a="http://schemas.openxmlformats.org/drawingml/2006/main" prst="rect">
          <avLst/>
        </a:prstGeom>
        <a:ln xmlns:a="http://schemas.openxmlformats.org/drawingml/2006/main" w="0">
          <a:noFill/>
          <a:prstDash val="solid"/>
        </a:ln>
      </spPr>
    </pic>
    <clientData/>
  </twoCellAnchor>
</wsDr>
</file>

<file path=xl/tables/table1.xml><?xml version="1.0" encoding="utf-8"?>
<table xmlns="http://schemas.openxmlformats.org/spreadsheetml/2006/main" id="1" name="T_Equipos" displayName="T_Equipos" ref="A1:D49" headerRowCount="1" totalsRowCount="0" totalsRowShown="0">
  <tableColumns count="4">
    <tableColumn id="1" name="Num"/>
    <tableColumn id="2" name="NombreEquipo"/>
    <tableColumn id="3" name="Grupo"/>
    <tableColumn id="4" name="Rank"/>
  </tableColumns>
</table>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Relationships xmlns="http://schemas.openxmlformats.org/package/2006/relationships"><Relationship Type="http://schemas.openxmlformats.org/officeDocument/2006/relationships/hyperlink" Target="https://youtu.be/Vh--XEkQDFg" TargetMode="External" Id="rId1"/><Relationship Type="http://schemas.openxmlformats.org/officeDocument/2006/relationships/hyperlink" Target="https://wa.me/?text=Te%20env&#237;o%20el%20Excel%20del%20Mundial%202026%20para%20descargarlo%3A%20https%3A%2F%2Fmatejero.es%2Fexcel-porra-mundial%2F" TargetMode="External" Id="rId2"/><Relationship Type="http://schemas.openxmlformats.org/officeDocument/2006/relationships/hyperlink" Target="https://t.me/share/url?url=https%3A%2F%2Fmatejero.es%2Fexcel-porra-mundial%2F&amp;text=Te%20env&#237;o%20el%20Excel%20del%20Mundial%202026%20para%20descargarlo" TargetMode="External" Id="rId3"/><Relationship Type="http://schemas.openxmlformats.org/officeDocument/2006/relationships/hyperlink" Target="mailto:?subject=Excel%20Mundial%202026&amp;body=Te%20env&#237;o%20el%20Excel%20del%20Mundial%202026%20para%20descargarlo%3A%20https%3A%2F%2Fmatejero.es%2Fexcel-porra-mundial%2F" TargetMode="External" Id="rId4"/><Relationship Type="http://schemas.openxmlformats.org/officeDocument/2006/relationships/hyperlink" Target="https://twitter.com/intent/tweet?text=Acabo%20de%20descargar%20el%20Excel%20del%20Mundial%202026.%20https%3A%2F%2Fmatejero.es%2Fexcel-porra-mundial%2F" TargetMode="External" Id="rId5"/><Relationship Type="http://schemas.openxmlformats.org/officeDocument/2006/relationships/hyperlink" Target="https://www.linkedin.com/sharing/share-offsite/?url=https%3A%2F%2Fmatejero.es%2Fexcel-porra-mundial%2F" TargetMode="External" Id="rId6"/><Relationship Type="http://schemas.openxmlformats.org/officeDocument/2006/relationships/hyperlink" Target="https://www.paypal.com/donate?business=PJ2B6ZBH7ZHR4&amp;currency_code=EUR" TargetMode="External" Id="rId7"/><Relationship Type="http://schemas.openxmlformats.org/officeDocument/2006/relationships/drawing" Target="/xl/drawings/drawing1.xml" Id="rId8"/></Relationships>
</file>

<file path=xl/worksheets/_rels/sheet2.xml.rels><Relationships xmlns="http://schemas.openxmlformats.org/package/2006/relationships"><Relationship Type="http://schemas.openxmlformats.org/officeDocument/2006/relationships/hyperlink" Target="https://youtu.be/Vh--XEkQDFg" TargetMode="External" Id="rId1"/><Relationship Type="http://schemas.openxmlformats.org/officeDocument/2006/relationships/hyperlink" Target="https://www.linkedin.com/in/matejero" TargetMode="External" Id="rId2"/><Relationship Type="http://schemas.openxmlformats.org/officeDocument/2006/relationships/hyperlink" Target="https://www.paypal.com/donate?business=PJ2B6ZBH7ZHR4&amp;currency_code=EUR" TargetMode="External" Id="rId3"/></Relationships>
</file>

<file path=xl/worksheets/_rels/sheet7.xml.rels><Relationships xmlns="http://schemas.openxmlformats.org/package/2006/relationships"><Relationship Type="http://schemas.openxmlformats.org/officeDocument/2006/relationships/hyperlink" Target="https://www.linkedin.com/in/matejero" TargetMode="External" Id="rId1"/><Relationship Type="http://schemas.openxmlformats.org/officeDocument/2006/relationships/hyperlink" Target="https://www.matejero.es/" TargetMode="External" Id="rId2"/><Relationship Type="http://schemas.openxmlformats.org/officeDocument/2006/relationships/hyperlink" Target="https://www.matejero.com/" TargetMode="External" Id="rId3"/><Relationship Type="http://schemas.openxmlformats.org/officeDocument/2006/relationships/hyperlink" Target="https://matejero.es/download/administrador-excel-mundial-2026/" TargetMode="External" Id="rId4"/><Relationship Type="http://schemas.openxmlformats.org/officeDocument/2006/relationships/hyperlink" Target="https://matejero.com/download/admin-world-cup-2026/" TargetMode="External" Id="rId5"/><Relationship Type="http://schemas.openxmlformats.org/officeDocument/2006/relationships/hyperlink" Target="https://matejero.es/excel-champions-league/" TargetMode="External" Id="rId6"/><Relationship Type="http://schemas.openxmlformats.org/officeDocument/2006/relationships/hyperlink" Target="https://matejero.com/excel-champions-league/" TargetMode="External" Id="rId7"/><Relationship Type="http://schemas.openxmlformats.org/officeDocument/2006/relationships/hyperlink" Target="https://matejero.es/calendario-excel-liga/" TargetMode="External" Id="rId8"/><Relationship Type="http://schemas.openxmlformats.org/officeDocument/2006/relationships/hyperlink" Target="https://matejero.es/calendario-excel-liga/" TargetMode="External" Id="rId9"/><Relationship Type="http://schemas.openxmlformats.org/officeDocument/2006/relationships/hyperlink" Target="https://matejero.com/premier-league-excel-schedule/" TargetMode="External" Id="rId10"/><Relationship Type="http://schemas.openxmlformats.org/officeDocument/2006/relationships/hyperlink" Target="https://matejero.es/excel-copa-libertadores/" TargetMode="External" Id="rId11"/><Relationship Type="http://schemas.openxmlformats.org/officeDocument/2006/relationships/hyperlink" Target="https://youtu.be/Vh--XEkQDFg" TargetMode="External" Id="rId12"/></Relationships>
</file>

<file path=xl/worksheets/_rels/sheet8.xml.rels><Relationships xmlns="http://schemas.openxmlformats.org/package/2006/relationships"><Relationship Type="http://schemas.openxmlformats.org/officeDocument/2006/relationships/table" Target="/xl/tables/table1.xml" Id="rId1"/></Relationships>
</file>

<file path=xl/worksheets/sheet1.xml><?xml version="1.0" encoding="utf-8"?>
<worksheet xmlns="http://schemas.openxmlformats.org/spreadsheetml/2006/main">
  <sheetPr filterMode="0">
    <outlinePr summaryBelow="1" summaryRight="1"/>
    <pageSetUpPr fitToPage="0"/>
  </sheetPr>
  <dimension ref="A1:AE50"/>
  <sheetViews>
    <sheetView showFormulas="0" showGridLines="0" showRowColHeaders="0" showZeros="1" rightToLeft="0" tabSelected="1" showOutlineSymbols="1" defaultGridColor="1" view="normal" topLeftCell="A1" colorId="64" zoomScale="100" zoomScaleNormal="100" zoomScalePageLayoutView="100" workbookViewId="0">
      <selection pane="topLeft" activeCell="O9" activeCellId="0" sqref="O9"/>
    </sheetView>
  </sheetViews>
  <sheetFormatPr baseColWidth="8" defaultColWidth="10.859375" defaultRowHeight="15" zeroHeight="0" outlineLevelRow="0"/>
  <cols>
    <col width="3.86" customWidth="1" style="647" min="1" max="1"/>
    <col width="15.85" customWidth="1" style="647" min="2" max="2"/>
    <col width="26.86" customWidth="1" style="647" min="3" max="3"/>
    <col width="5.86" customWidth="1" style="647" min="4" max="4"/>
    <col width="11.29" customWidth="1" style="648" min="5" max="9"/>
    <col width="5.86" customWidth="1" style="648" min="10" max="10"/>
    <col width="26.86" customWidth="1" style="648" min="11" max="11"/>
    <col width="15.85" customWidth="1" style="647" min="12" max="12"/>
    <col width="10.42" customWidth="1" style="647" min="13" max="13"/>
    <col width="10.85" customWidth="1" style="647" min="14" max="15"/>
    <col width="12.15" customWidth="1" style="647" min="16" max="16"/>
    <col width="6.14" customWidth="1" style="647" min="17" max="17"/>
    <col width="10.85" customWidth="1" style="647" min="18" max="31"/>
    <col hidden="1" width="10.85" customWidth="1" style="649" min="32" max="16384"/>
  </cols>
  <sheetData>
    <row r="1" ht="15" customHeight="1" s="650">
      <c r="A1" s="651" t="n"/>
      <c r="B1" s="651" t="n"/>
      <c r="C1" s="651" t="n"/>
      <c r="D1" s="651" t="n"/>
      <c r="E1" s="651" t="n"/>
      <c r="F1" s="651" t="n"/>
      <c r="G1" s="651" t="n"/>
      <c r="H1" s="651" t="n"/>
      <c r="I1" s="651" t="n"/>
      <c r="J1" s="651" t="n"/>
      <c r="K1" s="651" t="n"/>
      <c r="L1" s="651" t="n"/>
      <c r="M1" s="651" t="n"/>
      <c r="N1" s="651" t="n"/>
      <c r="O1" s="651" t="n"/>
      <c r="P1" s="651" t="n"/>
      <c r="Q1" s="651" t="n"/>
      <c r="R1" s="651" t="n"/>
      <c r="S1" s="651" t="n"/>
      <c r="T1" s="651" t="n"/>
      <c r="U1" s="651" t="n"/>
      <c r="V1" s="651" t="n"/>
      <c r="W1" s="651" t="n"/>
      <c r="X1" s="651" t="n"/>
      <c r="Y1" s="651" t="n"/>
      <c r="Z1" s="651" t="n"/>
      <c r="AA1" s="651" t="n"/>
      <c r="AB1" s="651" t="n"/>
      <c r="AC1" s="651" t="n"/>
      <c r="AD1" s="651" t="n"/>
      <c r="AE1" s="651" t="n"/>
    </row>
    <row r="2" ht="15" customHeight="1" s="650">
      <c r="A2" s="651" t="n"/>
      <c r="B2" s="651" t="n"/>
      <c r="C2" s="652" t="n"/>
      <c r="D2" s="651" t="n"/>
      <c r="E2" s="653" t="n"/>
      <c r="F2" s="653" t="n"/>
      <c r="G2" s="653" t="n"/>
      <c r="H2" s="653" t="n"/>
      <c r="I2" s="653" t="n"/>
      <c r="J2" s="653" t="n"/>
      <c r="K2" s="653" t="n"/>
      <c r="L2" s="651" t="n"/>
      <c r="M2" s="651" t="n"/>
      <c r="N2" s="651" t="n"/>
      <c r="O2" s="651" t="n"/>
      <c r="P2" s="651" t="n"/>
      <c r="Q2" s="651" t="n"/>
      <c r="R2" s="651" t="n"/>
      <c r="S2" s="651" t="n"/>
      <c r="T2" s="651" t="n"/>
      <c r="U2" s="651" t="n"/>
      <c r="V2" s="651" t="n"/>
      <c r="W2" s="651" t="n"/>
      <c r="X2" s="651" t="n"/>
      <c r="Y2" s="651" t="n"/>
      <c r="Z2" s="651" t="n"/>
      <c r="AA2" s="651" t="n"/>
      <c r="AB2" s="651" t="n"/>
      <c r="AC2" s="651" t="n"/>
      <c r="AD2" s="651" t="n"/>
      <c r="AE2" s="651" t="n"/>
    </row>
    <row r="3" ht="34.5" customHeight="1" s="650">
      <c r="A3" s="651" t="n"/>
      <c r="B3" s="654">
        <f>Idiomas!D8</f>
        <v/>
      </c>
      <c r="C3" s="655" t="n"/>
      <c r="D3" s="655" t="n"/>
      <c r="E3" s="655" t="n"/>
      <c r="F3" s="655" t="n"/>
      <c r="G3" s="655" t="n"/>
      <c r="H3" s="655" t="n"/>
      <c r="I3" s="655" t="n"/>
      <c r="J3" s="655" t="n"/>
      <c r="K3" s="655" t="n"/>
      <c r="L3" s="655" t="n"/>
      <c r="M3" s="651" t="n"/>
      <c r="N3" s="651" t="n"/>
      <c r="O3" s="651" t="n"/>
      <c r="P3" s="651" t="n"/>
      <c r="Q3" s="651" t="n"/>
      <c r="R3" s="651" t="n"/>
      <c r="S3" s="651" t="n"/>
      <c r="T3" s="651" t="n"/>
      <c r="U3" s="651" t="n"/>
      <c r="V3" s="651" t="n"/>
      <c r="W3" s="651" t="n"/>
      <c r="X3" s="651" t="n"/>
      <c r="Y3" s="651" t="n"/>
      <c r="Z3" s="651" t="n"/>
      <c r="AA3" s="651" t="n"/>
      <c r="AB3" s="651" t="n"/>
      <c r="AC3" s="651" t="n"/>
      <c r="AD3" s="651" t="n"/>
      <c r="AE3" s="651" t="n"/>
    </row>
    <row r="4" ht="15" customHeight="1" s="650">
      <c r="A4" s="651" t="n"/>
      <c r="B4" s="651" t="n"/>
      <c r="C4" s="651" t="n"/>
      <c r="D4" s="651" t="n"/>
      <c r="E4" s="653" t="n"/>
      <c r="F4" s="653" t="n"/>
      <c r="G4" s="653" t="n"/>
      <c r="H4" s="653" t="n"/>
      <c r="I4" s="653" t="n"/>
      <c r="J4" s="653" t="n"/>
      <c r="K4" s="653" t="n"/>
      <c r="L4" s="656" t="n"/>
      <c r="M4" s="651" t="n"/>
      <c r="N4" s="651" t="n"/>
      <c r="O4" s="651" t="n"/>
      <c r="P4" s="651" t="n"/>
      <c r="Q4" s="651" t="n"/>
      <c r="R4" s="651" t="n"/>
      <c r="S4" s="651" t="n"/>
      <c r="T4" s="651" t="n"/>
      <c r="U4" s="651" t="n"/>
      <c r="V4" s="651" t="n"/>
      <c r="W4" s="651" t="n"/>
      <c r="X4" s="651" t="n"/>
      <c r="Y4" s="651" t="n"/>
      <c r="Z4" s="651" t="n"/>
      <c r="AA4" s="651" t="n"/>
      <c r="AB4" s="651" t="n"/>
      <c r="AC4" s="651" t="n"/>
      <c r="AD4" s="651" t="n"/>
      <c r="AE4" s="651" t="n"/>
    </row>
    <row r="5" ht="19.5" customHeight="1" s="650">
      <c r="A5" s="651" t="n"/>
      <c r="B5" s="651" t="n"/>
      <c r="C5" s="657">
        <f>"📋 "&amp;Idiomas!D7</f>
        <v/>
      </c>
      <c r="D5" s="651" t="n"/>
      <c r="E5" s="658" t="n"/>
      <c r="F5" s="658" t="n"/>
      <c r="G5" s="658" t="n"/>
      <c r="H5" s="658" t="n"/>
      <c r="I5" s="658" t="n"/>
      <c r="J5" s="658" t="n"/>
      <c r="K5" s="658" t="n"/>
      <c r="L5" s="659" t="n"/>
      <c r="M5" s="660" t="n"/>
      <c r="N5" s="660" t="n"/>
      <c r="O5" s="660" t="n"/>
      <c r="P5" s="651" t="n"/>
      <c r="Q5" s="651" t="n"/>
      <c r="R5" s="651" t="n"/>
      <c r="S5" s="651" t="n"/>
      <c r="T5" s="651" t="n"/>
      <c r="U5" s="651" t="n"/>
      <c r="V5" s="651" t="n"/>
      <c r="W5" s="651" t="n"/>
      <c r="X5" s="651" t="n"/>
      <c r="Y5" s="651" t="n"/>
      <c r="Z5" s="651" t="n"/>
      <c r="AA5" s="651" t="n"/>
      <c r="AB5" s="651" t="n"/>
      <c r="AC5" s="651" t="n"/>
      <c r="AD5" s="651" t="n"/>
      <c r="AE5" s="651" t="n"/>
    </row>
    <row r="6" ht="24.75" customHeight="1" s="650">
      <c r="A6" s="651" t="n"/>
      <c r="B6" s="661" t="n"/>
      <c r="C6" s="662" t="inlineStr">
        <is>
          <t>English</t>
        </is>
      </c>
      <c r="D6" s="651" t="n"/>
      <c r="E6" s="653" t="n"/>
      <c r="F6" s="653" t="n"/>
      <c r="G6" s="653" t="n"/>
      <c r="H6" s="653" t="n"/>
      <c r="I6" s="653" t="n"/>
      <c r="J6" s="653" t="n"/>
      <c r="K6" s="663">
        <f>Idiomas!D4</f>
        <v/>
      </c>
      <c r="L6" s="651" t="n"/>
      <c r="M6" s="651" t="n"/>
      <c r="N6" s="651" t="n"/>
      <c r="O6" s="651" t="n"/>
      <c r="P6" s="651" t="n"/>
      <c r="Q6" s="651" t="n"/>
      <c r="R6" s="651" t="n"/>
      <c r="S6" s="651" t="n"/>
      <c r="T6" s="651" t="n"/>
      <c r="U6" s="651" t="n"/>
      <c r="V6" s="651" t="n"/>
      <c r="W6" s="651" t="n"/>
      <c r="X6" s="651" t="n"/>
      <c r="Y6" s="651" t="n"/>
      <c r="Z6" s="651" t="n"/>
      <c r="AA6" s="651" t="n"/>
      <c r="AB6" s="651" t="n"/>
      <c r="AC6" s="651" t="n"/>
      <c r="AD6" s="651" t="n"/>
      <c r="AE6" s="651" t="n"/>
    </row>
    <row r="7" ht="19.5" customHeight="1" s="650">
      <c r="A7" s="651" t="n"/>
      <c r="B7" s="664" t="n"/>
      <c r="C7" s="657">
        <f>"🕒 "&amp;Idiomas!D15</f>
        <v/>
      </c>
      <c r="D7" s="651" t="n"/>
      <c r="E7" s="653" t="n"/>
      <c r="F7" s="653" t="n"/>
      <c r="G7" s="653" t="n"/>
      <c r="H7" s="653" t="n"/>
      <c r="I7" s="653" t="n"/>
      <c r="J7" s="653" t="n"/>
      <c r="K7" s="653" t="n"/>
      <c r="L7" s="651" t="n"/>
      <c r="M7" s="651" t="n"/>
      <c r="N7" s="651" t="n"/>
      <c r="O7" s="651" t="n"/>
      <c r="P7" s="651" t="n"/>
      <c r="Q7" s="651" t="n"/>
      <c r="R7" s="651" t="n"/>
      <c r="S7" s="651" t="n"/>
      <c r="T7" s="651" t="n"/>
      <c r="U7" s="651" t="n"/>
      <c r="V7" s="651" t="n"/>
      <c r="W7" s="651" t="n"/>
      <c r="X7" s="651" t="n"/>
      <c r="Y7" s="651" t="n"/>
      <c r="Z7" s="651" t="n"/>
      <c r="AA7" s="651" t="n"/>
      <c r="AB7" s="651" t="n"/>
      <c r="AC7" s="651" t="n"/>
      <c r="AD7" s="651" t="n"/>
      <c r="AE7" s="651" t="n"/>
    </row>
    <row r="8" ht="24.75" customHeight="1" s="650">
      <c r="A8" s="651" t="n"/>
      <c r="B8" s="661" t="n"/>
      <c r="C8" s="662" t="inlineStr">
        <is>
          <t>Netherlands</t>
        </is>
      </c>
      <c r="D8" s="651" t="n"/>
      <c r="E8" s="653" t="n"/>
      <c r="F8" s="653" t="n"/>
      <c r="G8" s="653" t="n"/>
      <c r="H8" s="653" t="n"/>
      <c r="I8" s="653" t="n"/>
      <c r="J8" s="653" t="n"/>
      <c r="K8" s="663" t="inlineStr">
        <is>
          <t>Fixture</t>
        </is>
      </c>
      <c r="L8" s="651" t="n"/>
      <c r="M8" s="651" t="n"/>
      <c r="N8" s="651" t="n"/>
      <c r="O8" s="651" t="n"/>
      <c r="P8" s="651" t="n"/>
      <c r="Q8" s="651" t="n"/>
      <c r="R8" s="651" t="n"/>
      <c r="S8" s="651" t="n"/>
      <c r="T8" s="651" t="n"/>
      <c r="U8" s="651" t="n"/>
      <c r="V8" s="651" t="n"/>
      <c r="W8" s="651" t="n"/>
      <c r="X8" s="651" t="n"/>
      <c r="Y8" s="651" t="n"/>
      <c r="Z8" s="651" t="n"/>
      <c r="AA8" s="651" t="n"/>
      <c r="AB8" s="651" t="n"/>
      <c r="AC8" s="651" t="n"/>
      <c r="AD8" s="651" t="n"/>
      <c r="AE8" s="651" t="n"/>
    </row>
    <row r="9" ht="19.5" customHeight="1" s="650">
      <c r="A9" s="651" t="n"/>
      <c r="B9" s="664" t="n"/>
      <c r="C9" s="657">
        <f>"✍️ "&amp;Idiomas!D46</f>
        <v/>
      </c>
      <c r="D9" s="651" t="n"/>
      <c r="E9" s="653" t="n"/>
      <c r="F9" s="653" t="n"/>
      <c r="G9" s="653" t="n"/>
      <c r="H9" s="653" t="n"/>
      <c r="I9" s="653" t="n"/>
      <c r="J9" s="653" t="n"/>
      <c r="K9" s="653" t="n"/>
      <c r="L9" s="651" t="n"/>
      <c r="M9" s="651" t="n"/>
      <c r="N9" s="651" t="n"/>
      <c r="O9" s="651" t="n"/>
      <c r="P9" s="651" t="n"/>
      <c r="Q9" s="651" t="n"/>
      <c r="R9" s="651" t="n"/>
      <c r="S9" s="651" t="n"/>
      <c r="T9" s="651" t="n"/>
      <c r="U9" s="651" t="n"/>
      <c r="V9" s="651" t="n"/>
      <c r="W9" s="651" t="n"/>
      <c r="X9" s="651" t="n"/>
      <c r="Y9" s="651" t="n"/>
      <c r="Z9" s="651" t="n"/>
      <c r="AA9" s="651" t="n"/>
      <c r="AB9" s="651" t="n"/>
      <c r="AC9" s="651" t="n"/>
      <c r="AD9" s="651" t="n"/>
      <c r="AE9" s="651" t="n"/>
    </row>
    <row r="10" ht="24.75" customHeight="1" s="650">
      <c r="A10" s="651" t="n"/>
      <c r="B10" s="661" t="n"/>
      <c r="C10" s="662" t="inlineStr">
        <is>
          <t>Stefan Kempers</t>
        </is>
      </c>
      <c r="D10" s="651" t="n"/>
      <c r="E10" s="653" t="n"/>
      <c r="F10" s="653" t="n"/>
      <c r="G10" s="653" t="n"/>
      <c r="H10" s="653" t="n"/>
      <c r="I10" s="653" t="n"/>
      <c r="J10" s="653" t="n"/>
      <c r="K10" s="663" t="inlineStr">
        <is>
          <t>Help</t>
        </is>
      </c>
      <c r="L10" s="651" t="n"/>
      <c r="M10" s="651" t="n"/>
      <c r="N10" s="651" t="n"/>
      <c r="O10" s="651" t="n"/>
      <c r="P10" s="651" t="n"/>
      <c r="Q10" s="651" t="n"/>
      <c r="R10" s="651" t="n"/>
      <c r="S10" s="651" t="n"/>
      <c r="T10" s="651" t="n"/>
      <c r="U10" s="651" t="n"/>
      <c r="V10" s="651" t="n"/>
      <c r="W10" s="651" t="n"/>
      <c r="X10" s="651" t="n"/>
      <c r="Y10" s="651" t="n"/>
      <c r="Z10" s="651" t="n"/>
      <c r="AA10" s="651" t="n"/>
      <c r="AB10" s="651" t="n"/>
      <c r="AC10" s="651" t="n"/>
      <c r="AD10" s="651" t="n"/>
      <c r="AE10" s="651" t="n"/>
    </row>
    <row r="11" ht="19.5" customHeight="1" s="650">
      <c r="A11" s="651" t="n"/>
      <c r="B11" s="651" t="n"/>
      <c r="C11" s="651" t="n"/>
      <c r="D11" s="651" t="n"/>
      <c r="E11" s="653" t="n"/>
      <c r="F11" s="653" t="n"/>
      <c r="G11" s="653" t="n"/>
      <c r="H11" s="653" t="n"/>
      <c r="I11" s="653" t="n"/>
      <c r="J11" s="653" t="n"/>
      <c r="K11" s="653" t="n"/>
      <c r="L11" s="651" t="n"/>
      <c r="M11" s="651" t="n"/>
      <c r="N11" s="651" t="n"/>
      <c r="O11" s="651" t="n"/>
      <c r="P11" s="651" t="n"/>
      <c r="Q11" s="651" t="n"/>
      <c r="R11" s="651" t="n"/>
      <c r="S11" s="651" t="n"/>
      <c r="T11" s="651" t="n"/>
      <c r="U11" s="651" t="n"/>
      <c r="V11" s="651" t="n"/>
      <c r="W11" s="651" t="n"/>
      <c r="X11" s="651" t="n"/>
      <c r="Y11" s="651" t="n"/>
      <c r="Z11" s="651" t="n"/>
      <c r="AA11" s="651" t="n"/>
      <c r="AB11" s="651" t="n"/>
      <c r="AC11" s="651" t="n"/>
      <c r="AD11" s="651" t="n"/>
      <c r="AE11" s="651" t="n"/>
    </row>
    <row r="12" ht="24.75" customHeight="1" s="650">
      <c r="A12" s="651" t="n"/>
      <c r="B12" s="651" t="n"/>
      <c r="C12" s="651" t="n"/>
      <c r="D12" s="651" t="n"/>
      <c r="E12" s="653" t="n"/>
      <c r="F12" s="653" t="n"/>
      <c r="G12" s="653" t="n"/>
      <c r="H12" s="653" t="n"/>
      <c r="I12" s="653" t="n"/>
      <c r="J12" s="653" t="n"/>
      <c r="K12" s="653" t="n"/>
      <c r="L12" s="665" t="n"/>
      <c r="M12" s="651" t="n"/>
      <c r="N12" s="651" t="n"/>
      <c r="O12" s="651" t="n"/>
      <c r="P12" s="651" t="n"/>
      <c r="Q12" s="651" t="n"/>
      <c r="R12" s="651" t="n"/>
      <c r="S12" s="651" t="n"/>
      <c r="T12" s="651" t="n"/>
      <c r="U12" s="651" t="n"/>
      <c r="V12" s="651" t="n"/>
      <c r="W12" s="651" t="n"/>
      <c r="X12" s="651" t="n"/>
      <c r="Y12" s="651" t="n"/>
      <c r="Z12" s="651" t="n"/>
      <c r="AA12" s="651" t="n"/>
      <c r="AB12" s="651" t="n"/>
      <c r="AC12" s="651" t="n"/>
      <c r="AD12" s="651" t="n"/>
      <c r="AE12" s="651" t="n"/>
    </row>
    <row r="13" ht="15.75" customHeight="1" s="650">
      <c r="A13" s="651" t="n"/>
      <c r="B13" s="651" t="n"/>
      <c r="C13" s="666" t="n"/>
      <c r="D13" s="651" t="n"/>
      <c r="E13" s="653" t="n"/>
      <c r="F13" s="653" t="n"/>
      <c r="G13" s="653" t="n"/>
      <c r="H13" s="653" t="n"/>
      <c r="I13" s="653" t="n"/>
      <c r="J13" s="653" t="n"/>
      <c r="K13" s="653" t="n"/>
      <c r="L13" s="651" t="n"/>
      <c r="M13" s="651" t="n"/>
      <c r="N13" s="651" t="n"/>
      <c r="O13" s="651" t="n"/>
      <c r="P13" s="651" t="n"/>
      <c r="Q13" s="651" t="n"/>
      <c r="R13" s="651" t="n"/>
      <c r="S13" s="651" t="n"/>
      <c r="T13" s="651" t="n"/>
      <c r="U13" s="651" t="n"/>
      <c r="V13" s="651" t="n"/>
      <c r="W13" s="651" t="n"/>
      <c r="X13" s="651" t="n"/>
      <c r="Y13" s="651" t="n"/>
      <c r="Z13" s="651" t="n"/>
      <c r="AA13" s="651" t="n"/>
      <c r="AB13" s="651" t="n"/>
      <c r="AC13" s="651" t="n"/>
      <c r="AD13" s="651" t="n"/>
      <c r="AE13" s="651" t="n"/>
    </row>
    <row r="14" ht="15" customHeight="1" s="650">
      <c r="A14" s="651" t="n"/>
      <c r="B14" s="667" t="n"/>
      <c r="C14" s="667" t="n"/>
      <c r="D14" s="651" t="n"/>
      <c r="E14" s="653" t="n"/>
      <c r="F14" s="653" t="n"/>
      <c r="G14" s="653" t="n"/>
      <c r="H14" s="653" t="n"/>
      <c r="I14" s="653" t="n"/>
      <c r="J14" s="653" t="n"/>
      <c r="K14" s="653" t="n"/>
      <c r="L14" s="668" t="n"/>
      <c r="M14" s="651" t="n"/>
      <c r="N14" s="651" t="n"/>
      <c r="O14" s="651" t="n"/>
      <c r="P14" s="651" t="n"/>
      <c r="Q14" s="651" t="n"/>
      <c r="R14" s="651" t="n"/>
      <c r="S14" s="651" t="n"/>
      <c r="T14" s="651" t="n"/>
      <c r="U14" s="651" t="n"/>
      <c r="V14" s="651" t="n"/>
      <c r="W14" s="651" t="n"/>
      <c r="X14" s="651" t="n"/>
      <c r="Y14" s="651" t="n"/>
      <c r="Z14" s="651" t="n"/>
      <c r="AA14" s="651" t="n"/>
      <c r="AB14" s="651" t="n"/>
      <c r="AC14" s="651" t="n"/>
      <c r="AD14" s="651" t="n"/>
      <c r="AE14" s="651" t="n"/>
    </row>
    <row r="15" ht="15" customHeight="1" s="650">
      <c r="A15" s="651" t="n"/>
      <c r="B15" s="667" t="n"/>
      <c r="C15" s="667" t="n"/>
      <c r="D15" s="651" t="n"/>
      <c r="E15" s="653" t="n"/>
      <c r="F15" s="653" t="n"/>
      <c r="G15" s="653" t="n"/>
      <c r="H15" s="653" t="n"/>
      <c r="I15" s="653" t="n"/>
      <c r="J15" s="653" t="n"/>
      <c r="K15" s="653" t="n"/>
      <c r="L15" s="665" t="n"/>
      <c r="M15" s="651" t="n"/>
      <c r="N15" s="651" t="n"/>
      <c r="O15" s="651" t="n"/>
      <c r="P15" s="651" t="n"/>
      <c r="Q15" s="651" t="n"/>
      <c r="R15" s="651" t="n"/>
      <c r="S15" s="651" t="n"/>
      <c r="T15" s="651" t="n"/>
      <c r="U15" s="651" t="n"/>
      <c r="V15" s="651" t="n"/>
      <c r="W15" s="651" t="n"/>
      <c r="X15" s="651" t="n"/>
      <c r="Y15" s="651" t="n"/>
      <c r="Z15" s="651" t="n"/>
      <c r="AA15" s="651" t="n"/>
      <c r="AB15" s="651" t="n"/>
      <c r="AC15" s="651" t="n"/>
      <c r="AD15" s="651" t="n"/>
      <c r="AE15" s="651" t="n"/>
    </row>
    <row r="16" ht="39.75" customHeight="1" s="650">
      <c r="A16" s="651" t="n"/>
      <c r="B16" s="651" t="n"/>
      <c r="C16" s="651" t="n"/>
      <c r="D16" s="651" t="n"/>
      <c r="E16" s="669">
        <f>HYPERLINK(Idiomas!D10,Idiomas!D5)</f>
        <v/>
      </c>
      <c r="F16" s="655" t="n"/>
      <c r="G16" s="655" t="n"/>
      <c r="H16" s="655" t="n"/>
      <c r="I16" s="655" t="n"/>
      <c r="J16" s="653" t="n"/>
      <c r="K16" s="670" t="n"/>
      <c r="L16" s="651" t="n"/>
      <c r="M16" s="651" t="n"/>
      <c r="N16" s="651" t="n"/>
      <c r="O16" s="651" t="n"/>
      <c r="P16" s="651" t="n"/>
      <c r="Q16" s="651" t="n"/>
      <c r="R16" s="651" t="n"/>
      <c r="S16" s="651" t="n"/>
      <c r="T16" s="651" t="n"/>
      <c r="U16" s="651" t="n"/>
      <c r="V16" s="651" t="n"/>
      <c r="W16" s="651" t="n"/>
      <c r="X16" s="651" t="n"/>
      <c r="Y16" s="651" t="n"/>
      <c r="Z16" s="651" t="n"/>
      <c r="AA16" s="651" t="n"/>
      <c r="AB16" s="651" t="n"/>
      <c r="AC16" s="651" t="n"/>
      <c r="AD16" s="651" t="n"/>
      <c r="AE16" s="651" t="n"/>
    </row>
    <row r="17" ht="39.75" customHeight="1" s="650">
      <c r="A17" s="651" t="n"/>
      <c r="B17" s="651" t="n"/>
      <c r="C17" s="651" t="n"/>
      <c r="D17" s="651" t="n"/>
      <c r="E17" s="671">
        <f>HYPERLINK(Idiomas!D10,Idiomas!D9)</f>
        <v/>
      </c>
      <c r="F17" s="672" t="n"/>
      <c r="G17" s="672" t="n"/>
      <c r="H17" s="672" t="n"/>
      <c r="I17" s="673" t="n"/>
      <c r="J17" s="653" t="n"/>
      <c r="K17" s="674" t="inlineStr">
        <is>
          <t>Video►Tutorial</t>
        </is>
      </c>
      <c r="L17" s="675" t="n"/>
      <c r="M17" s="651" t="n"/>
      <c r="N17" s="676" t="n"/>
      <c r="O17" s="677" t="n"/>
      <c r="P17" s="651" t="n"/>
      <c r="Q17" s="651" t="n"/>
      <c r="R17" s="651" t="n"/>
      <c r="S17" s="651" t="n"/>
      <c r="T17" s="651" t="n"/>
      <c r="U17" s="651" t="n"/>
      <c r="V17" s="651" t="n"/>
      <c r="W17" s="651" t="n"/>
      <c r="X17" s="651" t="n"/>
      <c r="Y17" s="651" t="n"/>
      <c r="Z17" s="651" t="n"/>
      <c r="AA17" s="651" t="n"/>
      <c r="AB17" s="651" t="n"/>
      <c r="AC17" s="651" t="n"/>
      <c r="AD17" s="651" t="n"/>
      <c r="AE17" s="651" t="n"/>
    </row>
    <row r="18" ht="15" customHeight="1" s="650">
      <c r="A18" s="651" t="n"/>
      <c r="B18" s="651" t="n"/>
      <c r="C18" s="651" t="n"/>
      <c r="D18" s="651" t="n"/>
      <c r="E18" s="653" t="n"/>
      <c r="F18" s="653" t="n"/>
      <c r="G18" s="653" t="n"/>
      <c r="H18" s="653" t="n"/>
      <c r="I18" s="653" t="n"/>
      <c r="J18" s="653" t="n"/>
      <c r="K18" s="653" t="n"/>
      <c r="L18" s="651" t="n"/>
      <c r="M18" s="651" t="n"/>
      <c r="N18" s="651" t="n"/>
      <c r="O18" s="651" t="n"/>
      <c r="P18" s="651" t="n"/>
      <c r="Q18" s="651" t="n"/>
      <c r="R18" s="651" t="n"/>
      <c r="S18" s="651" t="n"/>
      <c r="T18" s="651" t="n"/>
      <c r="U18" s="651" t="n"/>
      <c r="V18" s="651" t="n"/>
      <c r="W18" s="651" t="n"/>
      <c r="X18" s="651" t="n"/>
      <c r="Y18" s="651" t="n"/>
      <c r="Z18" s="651" t="n"/>
      <c r="AA18" s="651" t="n"/>
      <c r="AB18" s="651" t="n"/>
      <c r="AC18" s="651" t="n"/>
      <c r="AD18" s="651" t="n"/>
      <c r="AE18" s="651" t="n"/>
    </row>
    <row r="19" ht="15" customHeight="1" s="650">
      <c r="A19" s="651" t="n"/>
      <c r="B19" s="651" t="n"/>
      <c r="C19" s="651" t="n"/>
      <c r="D19" s="651" t="n"/>
      <c r="E19" s="653" t="n"/>
      <c r="F19" s="653" t="n"/>
      <c r="G19" s="653" t="n"/>
      <c r="H19" s="653" t="n"/>
      <c r="I19" s="653" t="n"/>
      <c r="J19" s="653" t="n"/>
      <c r="K19" s="653" t="n"/>
      <c r="L19" s="651" t="n"/>
      <c r="M19" s="651" t="n"/>
      <c r="N19" s="651" t="n"/>
      <c r="O19" s="651" t="n"/>
      <c r="P19" s="651" t="n"/>
      <c r="Q19" s="651" t="n"/>
      <c r="R19" s="651" t="n"/>
      <c r="S19" s="651" t="n"/>
      <c r="T19" s="651" t="n"/>
      <c r="U19" s="651" t="n"/>
      <c r="V19" s="651" t="n"/>
      <c r="W19" s="651" t="n"/>
      <c r="X19" s="651" t="n"/>
      <c r="Y19" s="651" t="n"/>
      <c r="Z19" s="651" t="n"/>
      <c r="AA19" s="651" t="n"/>
      <c r="AB19" s="651" t="n"/>
      <c r="AC19" s="651" t="n"/>
      <c r="AD19" s="651" t="n"/>
      <c r="AE19" s="651" t="n"/>
    </row>
    <row r="20" ht="15" customHeight="1" s="650">
      <c r="A20" s="651" t="n"/>
      <c r="B20" s="651" t="inlineStr">
        <is>
          <t xml:space="preserve"> </t>
        </is>
      </c>
      <c r="C20" s="651" t="n"/>
      <c r="D20" s="651" t="n"/>
      <c r="E20" s="653" t="n"/>
      <c r="F20" s="653" t="n"/>
      <c r="G20" s="653" t="n"/>
      <c r="H20" s="653" t="n"/>
      <c r="I20" s="653" t="n"/>
      <c r="J20" s="653" t="n"/>
      <c r="K20" s="653" t="n"/>
      <c r="L20" s="651" t="n"/>
      <c r="M20" s="651" t="n"/>
      <c r="N20" s="651" t="n"/>
      <c r="O20" s="651" t="n"/>
      <c r="P20" s="651" t="n"/>
      <c r="Q20" s="651" t="n"/>
      <c r="R20" s="651" t="n"/>
      <c r="S20" s="651" t="n"/>
      <c r="T20" s="651" t="n"/>
      <c r="U20" s="651" t="n"/>
      <c r="V20" s="651" t="n"/>
      <c r="W20" s="651" t="n"/>
      <c r="X20" s="651" t="n"/>
      <c r="Y20" s="651" t="n"/>
      <c r="Z20" s="651" t="n"/>
      <c r="AA20" s="651" t="n"/>
      <c r="AB20" s="651" t="n"/>
      <c r="AC20" s="651" t="n"/>
      <c r="AD20" s="651" t="n"/>
      <c r="AE20" s="651" t="n"/>
    </row>
    <row r="21" ht="15" customHeight="1" s="650">
      <c r="A21" s="651" t="n"/>
      <c r="B21" s="651" t="inlineStr">
        <is>
          <t xml:space="preserve"> </t>
        </is>
      </c>
      <c r="C21" s="651" t="n"/>
      <c r="D21" s="651" t="n"/>
      <c r="E21" s="678" t="inlineStr">
        <is>
          <t>Share:</t>
        </is>
      </c>
      <c r="F21" s="653" t="n"/>
      <c r="G21" s="653" t="n"/>
      <c r="H21" s="653" t="n"/>
      <c r="I21" s="653" t="n"/>
      <c r="J21" s="653" t="n"/>
      <c r="K21" s="653" t="n"/>
      <c r="L21" s="651" t="n"/>
      <c r="M21" s="651" t="n"/>
      <c r="N21" s="651" t="n"/>
      <c r="O21" s="665" t="n"/>
      <c r="P21" s="651" t="n"/>
      <c r="Q21" s="651" t="n"/>
      <c r="R21" s="651" t="n"/>
      <c r="S21" s="651" t="n"/>
      <c r="T21" s="651" t="n"/>
      <c r="U21" s="651" t="n"/>
      <c r="V21" s="651" t="n"/>
      <c r="W21" s="651" t="n"/>
      <c r="X21" s="651" t="n"/>
      <c r="Y21" s="651" t="n"/>
      <c r="Z21" s="651" t="n"/>
      <c r="AA21" s="651" t="n"/>
      <c r="AB21" s="651" t="n"/>
      <c r="AC21" s="651" t="n"/>
      <c r="AD21" s="651" t="n"/>
      <c r="AE21" s="651" t="n"/>
    </row>
    <row r="22" ht="30.75" customHeight="1" s="650">
      <c r="A22" s="651" t="n"/>
      <c r="B22" s="651" t="inlineStr">
        <is>
          <t xml:space="preserve"> </t>
        </is>
      </c>
      <c r="C22" s="651" t="n"/>
      <c r="D22" s="651" t="n"/>
      <c r="E22" s="679" t="inlineStr">
        <is>
          <t>Whatsapp</t>
        </is>
      </c>
      <c r="F22" s="680" t="inlineStr">
        <is>
          <t>Telegram</t>
        </is>
      </c>
      <c r="G22" s="681" t="inlineStr">
        <is>
          <t>Mail</t>
        </is>
      </c>
      <c r="H22" s="682" t="inlineStr">
        <is>
          <t>X</t>
        </is>
      </c>
      <c r="I22" s="683" t="inlineStr">
        <is>
          <t>in</t>
        </is>
      </c>
      <c r="J22" s="653" t="n"/>
      <c r="K22" s="653" t="n"/>
      <c r="L22" s="651" t="n"/>
      <c r="M22" s="651" t="n"/>
      <c r="N22" s="651" t="n"/>
      <c r="O22" s="665" t="n"/>
      <c r="P22" s="651" t="n"/>
      <c r="Q22" s="651" t="n"/>
      <c r="R22" s="651" t="n"/>
      <c r="S22" s="651" t="n"/>
      <c r="T22" s="651" t="n"/>
      <c r="U22" s="651" t="n"/>
      <c r="V22" s="651" t="n"/>
      <c r="W22" s="651" t="n"/>
      <c r="X22" s="651" t="n"/>
      <c r="Y22" s="651" t="n"/>
      <c r="Z22" s="651" t="n"/>
      <c r="AA22" s="651" t="n"/>
      <c r="AB22" s="651" t="n"/>
      <c r="AC22" s="651" t="n"/>
      <c r="AD22" s="651" t="n"/>
      <c r="AE22" s="651" t="n"/>
    </row>
    <row r="23" ht="19.5" customHeight="1" s="650">
      <c r="A23" s="651" t="n"/>
      <c r="B23" s="651" t="inlineStr">
        <is>
          <t xml:space="preserve"> </t>
        </is>
      </c>
      <c r="C23" s="651" t="n"/>
      <c r="D23" s="651" t="n"/>
      <c r="E23" s="653" t="n"/>
      <c r="F23" s="653" t="n"/>
      <c r="G23" s="653" t="n"/>
      <c r="H23" s="653" t="n"/>
      <c r="I23" s="653" t="n"/>
      <c r="J23" s="653" t="n"/>
      <c r="K23" s="684" t="inlineStr">
        <is>
          <t>© Miguel Angel Tejero. 2026</t>
        </is>
      </c>
      <c r="L23" s="685">
        <f>+Idiomas!D12</f>
        <v/>
      </c>
      <c r="M23" s="651" t="n"/>
      <c r="N23" s="665" t="n"/>
      <c r="O23" s="665" t="n"/>
      <c r="P23" s="651" t="n"/>
      <c r="Q23" s="651" t="n"/>
      <c r="R23" s="651" t="n"/>
      <c r="S23" s="651" t="n"/>
      <c r="T23" s="651" t="n"/>
      <c r="U23" s="651" t="n"/>
      <c r="V23" s="651" t="n"/>
      <c r="W23" s="651" t="n"/>
      <c r="X23" s="651" t="n"/>
      <c r="Y23" s="651" t="n"/>
      <c r="Z23" s="651" t="n"/>
      <c r="AA23" s="651" t="n"/>
      <c r="AB23" s="651" t="n"/>
      <c r="AC23" s="651" t="n"/>
      <c r="AD23" s="651" t="n"/>
      <c r="AE23" s="651" t="n"/>
    </row>
    <row r="24" ht="30" customHeight="1" s="650">
      <c r="A24" s="651" t="n"/>
      <c r="B24" s="686" t="n"/>
      <c r="C24" s="655" t="n"/>
      <c r="D24" s="651" t="n"/>
      <c r="E24" s="653" t="n"/>
      <c r="F24" s="653" t="n"/>
      <c r="G24" s="653" t="n"/>
      <c r="H24" s="687" t="n"/>
      <c r="I24" s="687" t="n"/>
      <c r="J24" s="653" t="n"/>
      <c r="K24" s="687" t="n"/>
      <c r="L24" s="665" t="n"/>
      <c r="M24" s="665" t="n"/>
      <c r="N24" s="665" t="n"/>
      <c r="O24" s="665" t="n"/>
      <c r="P24" s="651" t="n"/>
      <c r="Q24" s="651" t="n"/>
      <c r="R24" s="651" t="n"/>
      <c r="S24" s="651" t="n"/>
      <c r="T24" s="651" t="n"/>
      <c r="U24" s="651" t="n"/>
      <c r="V24" s="651" t="n"/>
      <c r="W24" s="651" t="n"/>
      <c r="X24" s="651" t="n"/>
      <c r="Y24" s="651" t="n"/>
      <c r="Z24" s="651" t="n"/>
      <c r="AA24" s="651" t="n"/>
      <c r="AB24" s="651" t="n"/>
      <c r="AC24" s="651" t="n"/>
      <c r="AD24" s="651" t="n"/>
      <c r="AE24" s="651" t="n"/>
    </row>
    <row r="25" ht="15" customHeight="1" s="650">
      <c r="A25" s="651" t="n"/>
      <c r="B25" s="651" t="n"/>
      <c r="C25" s="651" t="n"/>
      <c r="D25" s="651" t="n"/>
      <c r="E25" s="653" t="n"/>
      <c r="F25" s="653" t="n"/>
      <c r="G25" s="653" t="n"/>
      <c r="H25" s="687" t="n"/>
      <c r="I25" s="687" t="n"/>
      <c r="J25" s="653" t="n"/>
      <c r="K25" s="687" t="n"/>
      <c r="L25" s="665" t="n"/>
      <c r="M25" s="665" t="n"/>
      <c r="N25" s="665" t="n"/>
      <c r="O25" s="665" t="n"/>
      <c r="P25" s="651" t="n"/>
      <c r="Q25" s="651" t="n"/>
      <c r="R25" s="651" t="n"/>
      <c r="S25" s="651" t="n"/>
      <c r="T25" s="651" t="n"/>
      <c r="U25" s="651" t="n"/>
      <c r="V25" s="651" t="n"/>
      <c r="W25" s="651" t="n"/>
      <c r="X25" s="651" t="n"/>
      <c r="Y25" s="651" t="n"/>
      <c r="Z25" s="651" t="n"/>
      <c r="AA25" s="651" t="n"/>
      <c r="AB25" s="651" t="n"/>
      <c r="AC25" s="651" t="n"/>
      <c r="AD25" s="651" t="n"/>
      <c r="AE25" s="651" t="n"/>
    </row>
    <row r="26" ht="15" customHeight="1" s="650">
      <c r="A26" s="651" t="n"/>
      <c r="B26" s="651" t="n"/>
      <c r="C26" s="651" t="n"/>
      <c r="D26" s="651" t="n"/>
      <c r="E26" s="651" t="n"/>
      <c r="F26" s="651" t="n"/>
      <c r="G26" s="651" t="n"/>
      <c r="H26" s="651" t="n"/>
      <c r="I26" s="651" t="n"/>
      <c r="J26" s="653" t="n"/>
      <c r="K26" s="651" t="n"/>
      <c r="L26" s="651" t="n"/>
      <c r="M26" s="651" t="n"/>
      <c r="N26" s="651" t="n"/>
      <c r="O26" s="651" t="n"/>
      <c r="P26" s="651" t="n"/>
      <c r="Q26" s="651" t="n"/>
      <c r="R26" s="651" t="n"/>
      <c r="S26" s="651" t="n"/>
      <c r="T26" s="651" t="n"/>
      <c r="U26" s="651" t="n"/>
      <c r="V26" s="651" t="n"/>
      <c r="W26" s="651" t="n"/>
      <c r="X26" s="651" t="n"/>
      <c r="Y26" s="651" t="n"/>
      <c r="Z26" s="651" t="n"/>
      <c r="AA26" s="651" t="n"/>
      <c r="AB26" s="651" t="n"/>
      <c r="AC26" s="651" t="n"/>
      <c r="AD26" s="651" t="n"/>
      <c r="AE26" s="651" t="n"/>
    </row>
    <row r="27" ht="15" customHeight="1" s="650">
      <c r="A27" s="651" t="n"/>
      <c r="B27" s="651" t="n"/>
      <c r="C27" s="651" t="n"/>
      <c r="D27" s="651" t="n"/>
      <c r="E27" s="651" t="n"/>
      <c r="F27" s="651" t="n"/>
      <c r="G27" s="651" t="n"/>
      <c r="H27" s="651" t="n"/>
      <c r="I27" s="651" t="n"/>
      <c r="J27" s="653" t="n"/>
      <c r="K27" s="651" t="n"/>
      <c r="L27" s="651" t="n"/>
      <c r="M27" s="651" t="n"/>
      <c r="N27" s="651" t="n"/>
      <c r="O27" s="651" t="n"/>
      <c r="P27" s="651" t="n"/>
      <c r="Q27" s="651" t="n"/>
      <c r="R27" s="651" t="n"/>
      <c r="S27" s="651" t="n"/>
      <c r="T27" s="651" t="n"/>
      <c r="U27" s="651" t="n"/>
      <c r="V27" s="651" t="n"/>
      <c r="W27" s="651" t="n"/>
      <c r="X27" s="651" t="n"/>
      <c r="Y27" s="651" t="n"/>
      <c r="Z27" s="651" t="n"/>
      <c r="AA27" s="651" t="n"/>
      <c r="AB27" s="651" t="n"/>
      <c r="AC27" s="651" t="n"/>
      <c r="AD27" s="651" t="n"/>
      <c r="AE27" s="651" t="n"/>
    </row>
    <row r="28" ht="15" customHeight="1" s="650">
      <c r="A28" s="651" t="n"/>
      <c r="B28" s="651" t="n"/>
      <c r="C28" s="651" t="n"/>
      <c r="D28" s="651" t="n"/>
      <c r="E28" s="651" t="n"/>
      <c r="F28" s="651" t="n"/>
      <c r="G28" s="651" t="n"/>
      <c r="H28" s="651" t="n"/>
      <c r="I28" s="651" t="n"/>
      <c r="J28" s="653" t="n"/>
      <c r="K28" s="651" t="n"/>
      <c r="L28" s="651" t="n"/>
      <c r="M28" s="651" t="n"/>
      <c r="N28" s="651" t="n"/>
      <c r="O28" s="651" t="n"/>
      <c r="P28" s="651" t="n"/>
      <c r="Q28" s="651" t="n"/>
      <c r="R28" s="651" t="n"/>
      <c r="S28" s="651" t="n"/>
      <c r="T28" s="651" t="n"/>
      <c r="U28" s="651" t="n"/>
      <c r="V28" s="651" t="n"/>
      <c r="W28" s="651" t="n"/>
      <c r="X28" s="651" t="n"/>
      <c r="Y28" s="651" t="n"/>
      <c r="Z28" s="651" t="n"/>
      <c r="AA28" s="651" t="n"/>
      <c r="AB28" s="651" t="n"/>
      <c r="AC28" s="651" t="n"/>
      <c r="AD28" s="651" t="n"/>
      <c r="AE28" s="651" t="n"/>
    </row>
    <row r="29" ht="15" customHeight="1" s="650">
      <c r="A29" s="651" t="n"/>
      <c r="B29" s="651" t="n"/>
      <c r="C29" s="651" t="n"/>
      <c r="D29" s="651" t="n"/>
      <c r="E29" s="651" t="n"/>
      <c r="F29" s="651" t="n"/>
      <c r="G29" s="651" t="n"/>
      <c r="H29" s="651" t="n"/>
      <c r="I29" s="651" t="n"/>
      <c r="J29" s="651" t="n"/>
      <c r="K29" s="651" t="n"/>
      <c r="L29" s="651" t="n"/>
      <c r="M29" s="651" t="n"/>
      <c r="N29" s="651" t="n"/>
      <c r="O29" s="651" t="n"/>
      <c r="P29" s="651" t="n"/>
      <c r="Q29" s="651" t="n"/>
      <c r="R29" s="651" t="n"/>
      <c r="S29" s="651" t="n"/>
      <c r="T29" s="651" t="n"/>
      <c r="U29" s="651" t="n"/>
      <c r="V29" s="651" t="n"/>
      <c r="W29" s="651" t="n"/>
      <c r="X29" s="651" t="n"/>
      <c r="Y29" s="651" t="n"/>
      <c r="Z29" s="651" t="n"/>
      <c r="AA29" s="651" t="n"/>
      <c r="AB29" s="651" t="n"/>
      <c r="AC29" s="651" t="n"/>
      <c r="AD29" s="651" t="n"/>
      <c r="AE29" s="651" t="n"/>
    </row>
    <row r="30" ht="15" customHeight="1" s="650">
      <c r="A30" s="651" t="n"/>
      <c r="B30" s="651" t="n"/>
      <c r="C30" s="651" t="n"/>
      <c r="D30" s="651" t="n"/>
      <c r="E30" s="651" t="n"/>
      <c r="F30" s="651" t="n"/>
      <c r="G30" s="651" t="n"/>
      <c r="H30" s="651" t="n"/>
      <c r="I30" s="651" t="n"/>
      <c r="J30" s="651" t="n"/>
      <c r="K30" s="651" t="n"/>
      <c r="L30" s="651" t="n"/>
      <c r="M30" s="651" t="n"/>
      <c r="N30" s="651" t="n"/>
      <c r="O30" s="651" t="n"/>
      <c r="P30" s="651" t="n"/>
      <c r="Q30" s="651" t="n"/>
      <c r="R30" s="651" t="n"/>
      <c r="S30" s="651" t="n"/>
      <c r="T30" s="651" t="n"/>
      <c r="U30" s="651" t="n"/>
      <c r="V30" s="651" t="n"/>
      <c r="W30" s="651" t="n"/>
      <c r="X30" s="651" t="n"/>
      <c r="Y30" s="651" t="n"/>
      <c r="Z30" s="651" t="n"/>
      <c r="AA30" s="651" t="n"/>
      <c r="AB30" s="651" t="n"/>
      <c r="AC30" s="651" t="n"/>
      <c r="AD30" s="651" t="n"/>
      <c r="AE30" s="651" t="n"/>
    </row>
    <row r="31" ht="15" customHeight="1" s="650">
      <c r="A31" s="651" t="n"/>
      <c r="B31" s="651" t="n"/>
      <c r="C31" s="651" t="n"/>
      <c r="D31" s="651" t="n"/>
      <c r="E31" s="651" t="n"/>
      <c r="F31" s="651" t="n"/>
      <c r="G31" s="651" t="n"/>
      <c r="H31" s="651" t="n"/>
      <c r="I31" s="651" t="n"/>
      <c r="J31" s="651" t="n"/>
      <c r="K31" s="651" t="n"/>
      <c r="L31" s="651" t="n"/>
      <c r="M31" s="651" t="n"/>
      <c r="N31" s="651" t="n"/>
      <c r="O31" s="651" t="n"/>
      <c r="P31" s="651" t="n"/>
      <c r="Q31" s="651" t="n"/>
      <c r="R31" s="651" t="n"/>
      <c r="S31" s="651" t="n"/>
      <c r="T31" s="651" t="n"/>
      <c r="U31" s="651" t="n"/>
      <c r="V31" s="651" t="n"/>
      <c r="W31" s="651" t="n"/>
      <c r="X31" s="651" t="n"/>
      <c r="Y31" s="651" t="n"/>
      <c r="Z31" s="651" t="n"/>
      <c r="AA31" s="651" t="n"/>
      <c r="AB31" s="651" t="n"/>
      <c r="AC31" s="651" t="n"/>
      <c r="AD31" s="651" t="n"/>
      <c r="AE31" s="651" t="n"/>
    </row>
    <row r="32" ht="15" customHeight="1" s="650">
      <c r="A32" s="651" t="n"/>
      <c r="B32" s="651" t="n"/>
      <c r="C32" s="651" t="n"/>
      <c r="D32" s="651" t="n"/>
      <c r="E32" s="651" t="n"/>
      <c r="F32" s="651" t="n"/>
      <c r="G32" s="651" t="n"/>
      <c r="H32" s="651" t="n"/>
      <c r="I32" s="651" t="n"/>
      <c r="J32" s="651" t="n"/>
      <c r="K32" s="651" t="n"/>
      <c r="L32" s="651" t="n"/>
      <c r="M32" s="651" t="n"/>
      <c r="N32" s="651" t="n"/>
      <c r="O32" s="651" t="n"/>
      <c r="P32" s="651" t="n"/>
      <c r="Q32" s="651" t="n"/>
      <c r="R32" s="651" t="n"/>
      <c r="S32" s="651" t="n"/>
      <c r="T32" s="651" t="n"/>
      <c r="U32" s="651" t="n"/>
      <c r="V32" s="651" t="n"/>
      <c r="W32" s="651" t="n"/>
      <c r="X32" s="651" t="n"/>
      <c r="Y32" s="651" t="n"/>
      <c r="Z32" s="651" t="n"/>
      <c r="AA32" s="651" t="n"/>
      <c r="AB32" s="651" t="n"/>
      <c r="AC32" s="651" t="n"/>
      <c r="AD32" s="651" t="n"/>
      <c r="AE32" s="651" t="n"/>
    </row>
    <row r="33" ht="15" customHeight="1" s="650">
      <c r="A33" s="651" t="n"/>
      <c r="B33" s="651" t="n"/>
      <c r="C33" s="651" t="n"/>
      <c r="D33" s="651" t="n"/>
      <c r="E33" s="651" t="n"/>
      <c r="F33" s="651" t="n"/>
      <c r="G33" s="651" t="n"/>
      <c r="H33" s="651" t="n"/>
      <c r="I33" s="651" t="n"/>
      <c r="J33" s="651" t="n"/>
      <c r="K33" s="651" t="n"/>
      <c r="L33" s="651" t="n"/>
      <c r="M33" s="651" t="n"/>
      <c r="N33" s="651" t="n"/>
      <c r="O33" s="651" t="n"/>
      <c r="P33" s="651" t="n"/>
      <c r="Q33" s="651" t="n"/>
      <c r="R33" s="651" t="n"/>
      <c r="S33" s="651" t="n"/>
      <c r="T33" s="651" t="n"/>
      <c r="U33" s="651" t="n"/>
      <c r="V33" s="651" t="n"/>
      <c r="W33" s="651" t="n"/>
      <c r="X33" s="651" t="n"/>
      <c r="Y33" s="651" t="n"/>
      <c r="Z33" s="651" t="n"/>
      <c r="AA33" s="651" t="n"/>
      <c r="AB33" s="651" t="n"/>
      <c r="AC33" s="651" t="n"/>
      <c r="AD33" s="651" t="n"/>
      <c r="AE33" s="651" t="n"/>
    </row>
    <row r="34" ht="15" customHeight="1" s="650">
      <c r="A34" s="651" t="n"/>
      <c r="B34" s="651" t="n"/>
      <c r="C34" s="651" t="n"/>
      <c r="D34" s="651" t="n"/>
      <c r="E34" s="651" t="n"/>
      <c r="F34" s="651" t="n"/>
      <c r="G34" s="651" t="n"/>
      <c r="H34" s="651" t="n"/>
      <c r="I34" s="651" t="n"/>
      <c r="J34" s="651" t="n"/>
      <c r="K34" s="651" t="n"/>
      <c r="L34" s="651" t="n"/>
      <c r="M34" s="651" t="n"/>
      <c r="N34" s="651" t="n"/>
      <c r="O34" s="651" t="n"/>
      <c r="P34" s="651" t="n"/>
      <c r="Q34" s="651" t="n"/>
      <c r="R34" s="651" t="n"/>
      <c r="S34" s="651" t="n"/>
      <c r="T34" s="651" t="n"/>
      <c r="U34" s="651" t="n"/>
      <c r="V34" s="651" t="n"/>
      <c r="W34" s="651" t="n"/>
      <c r="X34" s="651" t="n"/>
      <c r="Y34" s="651" t="n"/>
      <c r="Z34" s="651" t="n"/>
      <c r="AA34" s="651" t="n"/>
      <c r="AB34" s="651" t="n"/>
      <c r="AC34" s="651" t="n"/>
      <c r="AD34" s="651" t="n"/>
      <c r="AE34" s="651" t="n"/>
    </row>
    <row r="35" ht="15" customHeight="1" s="650">
      <c r="A35" s="651" t="n"/>
      <c r="B35" s="651" t="n"/>
      <c r="C35" s="651" t="n"/>
      <c r="D35" s="651" t="n"/>
      <c r="E35" s="651" t="n"/>
      <c r="F35" s="651" t="n"/>
      <c r="G35" s="651" t="n"/>
      <c r="H35" s="651" t="n"/>
      <c r="I35" s="651" t="n"/>
      <c r="J35" s="651" t="n"/>
      <c r="K35" s="651" t="n"/>
      <c r="L35" s="651" t="n"/>
      <c r="M35" s="651" t="n"/>
      <c r="N35" s="651" t="n"/>
      <c r="O35" s="651" t="n"/>
      <c r="P35" s="651" t="n"/>
      <c r="Q35" s="651" t="n"/>
      <c r="R35" s="651" t="n"/>
      <c r="S35" s="651" t="n"/>
      <c r="T35" s="651" t="n"/>
      <c r="U35" s="651" t="n"/>
      <c r="V35" s="651" t="n"/>
      <c r="W35" s="651" t="n"/>
      <c r="X35" s="651" t="n"/>
      <c r="Y35" s="651" t="n"/>
      <c r="Z35" s="651" t="n"/>
      <c r="AA35" s="651" t="n"/>
      <c r="AB35" s="651" t="n"/>
      <c r="AC35" s="651" t="n"/>
      <c r="AD35" s="651" t="n"/>
      <c r="AE35" s="651" t="n"/>
    </row>
    <row r="36" ht="15" customHeight="1" s="650">
      <c r="A36" s="651" t="n"/>
      <c r="B36" s="651" t="n"/>
      <c r="C36" s="651" t="n"/>
      <c r="D36" s="651" t="n"/>
      <c r="E36" s="651" t="n"/>
      <c r="F36" s="651" t="n"/>
      <c r="G36" s="651" t="n"/>
      <c r="H36" s="651" t="n"/>
      <c r="I36" s="651" t="n"/>
      <c r="J36" s="651" t="n"/>
      <c r="K36" s="651" t="n"/>
      <c r="L36" s="651" t="n"/>
      <c r="M36" s="651" t="n"/>
      <c r="N36" s="651" t="n"/>
      <c r="O36" s="651" t="n"/>
      <c r="P36" s="651" t="n"/>
      <c r="Q36" s="651" t="n"/>
      <c r="R36" s="651" t="n"/>
      <c r="S36" s="651" t="n"/>
      <c r="T36" s="651" t="n"/>
      <c r="U36" s="651" t="n"/>
      <c r="V36" s="651" t="n"/>
      <c r="W36" s="651" t="n"/>
      <c r="X36" s="651" t="n"/>
      <c r="Y36" s="651" t="n"/>
      <c r="Z36" s="651" t="n"/>
      <c r="AA36" s="651" t="n"/>
      <c r="AB36" s="651" t="n"/>
      <c r="AC36" s="651" t="n"/>
      <c r="AD36" s="651" t="n"/>
      <c r="AE36" s="651" t="n"/>
    </row>
    <row r="37" ht="15" customHeight="1" s="650">
      <c r="A37" s="651" t="n"/>
      <c r="B37" s="651" t="n"/>
      <c r="C37" s="651" t="n"/>
      <c r="D37" s="651" t="n"/>
      <c r="E37" s="651" t="n"/>
      <c r="F37" s="651" t="n"/>
      <c r="G37" s="651" t="n"/>
      <c r="H37" s="651" t="n"/>
      <c r="I37" s="651" t="n"/>
      <c r="J37" s="651" t="n"/>
      <c r="K37" s="651" t="n"/>
      <c r="L37" s="651" t="n"/>
      <c r="M37" s="651" t="n"/>
      <c r="N37" s="651" t="n"/>
      <c r="O37" s="651" t="n"/>
      <c r="P37" s="651" t="n"/>
      <c r="Q37" s="651" t="n"/>
      <c r="R37" s="651" t="n"/>
      <c r="S37" s="651" t="n"/>
      <c r="T37" s="651" t="n"/>
      <c r="U37" s="651" t="n"/>
      <c r="V37" s="651" t="n"/>
      <c r="W37" s="651" t="n"/>
      <c r="X37" s="651" t="n"/>
      <c r="Y37" s="651" t="n"/>
      <c r="Z37" s="651" t="n"/>
      <c r="AA37" s="651" t="n"/>
      <c r="AB37" s="651" t="n"/>
      <c r="AC37" s="651" t="n"/>
      <c r="AD37" s="651" t="n"/>
      <c r="AE37" s="651" t="n"/>
    </row>
    <row r="38" ht="15" customHeight="1" s="650">
      <c r="A38" s="651" t="n"/>
      <c r="B38" s="651" t="n"/>
      <c r="C38" s="651" t="n"/>
      <c r="D38" s="651" t="n"/>
      <c r="E38" s="651" t="n"/>
      <c r="F38" s="651" t="n"/>
      <c r="G38" s="651" t="n"/>
      <c r="H38" s="651" t="n"/>
      <c r="I38" s="651" t="n"/>
      <c r="J38" s="651" t="n"/>
      <c r="K38" s="651" t="n"/>
      <c r="L38" s="651" t="n"/>
      <c r="M38" s="651" t="n"/>
      <c r="N38" s="651" t="n"/>
      <c r="O38" s="651" t="n"/>
      <c r="P38" s="651" t="n"/>
      <c r="Q38" s="651" t="n"/>
      <c r="R38" s="651" t="n"/>
      <c r="S38" s="651" t="n"/>
      <c r="T38" s="651" t="n"/>
      <c r="U38" s="651" t="n"/>
      <c r="V38" s="651" t="n"/>
      <c r="W38" s="651" t="n"/>
      <c r="X38" s="651" t="n"/>
      <c r="Y38" s="651" t="n"/>
      <c r="Z38" s="651" t="n"/>
      <c r="AA38" s="651" t="n"/>
      <c r="AB38" s="651" t="n"/>
      <c r="AC38" s="651" t="n"/>
      <c r="AD38" s="651" t="n"/>
      <c r="AE38" s="651" t="n"/>
    </row>
    <row r="39" ht="15" customHeight="1" s="650">
      <c r="A39" s="651" t="n"/>
      <c r="B39" s="651" t="n"/>
      <c r="C39" s="651" t="n"/>
      <c r="D39" s="651" t="n"/>
      <c r="E39" s="651" t="n"/>
      <c r="F39" s="651" t="n"/>
      <c r="G39" s="651" t="n"/>
      <c r="H39" s="651" t="n"/>
      <c r="I39" s="651" t="n"/>
      <c r="J39" s="651" t="n"/>
      <c r="K39" s="651" t="n"/>
      <c r="L39" s="651" t="n"/>
      <c r="M39" s="651" t="n"/>
      <c r="N39" s="651" t="n"/>
      <c r="O39" s="651" t="n"/>
      <c r="P39" s="651" t="n"/>
      <c r="Q39" s="651" t="n"/>
      <c r="R39" s="651" t="n"/>
      <c r="S39" s="651" t="n"/>
      <c r="T39" s="651" t="n"/>
      <c r="U39" s="651" t="n"/>
      <c r="V39" s="651" t="n"/>
      <c r="W39" s="651" t="n"/>
      <c r="X39" s="651" t="n"/>
      <c r="Y39" s="651" t="n"/>
      <c r="Z39" s="651" t="n"/>
      <c r="AA39" s="651" t="n"/>
      <c r="AB39" s="651" t="n"/>
      <c r="AC39" s="651" t="n"/>
      <c r="AD39" s="651" t="n"/>
      <c r="AE39" s="651" t="n"/>
    </row>
    <row r="40" ht="15" customHeight="1" s="650">
      <c r="A40" s="651" t="n"/>
      <c r="B40" s="651" t="n"/>
      <c r="C40" s="651" t="n"/>
      <c r="D40" s="651" t="n"/>
      <c r="E40" s="651" t="n"/>
      <c r="F40" s="651" t="n"/>
      <c r="G40" s="651" t="n"/>
      <c r="H40" s="651" t="n"/>
      <c r="I40" s="651" t="n"/>
      <c r="J40" s="651" t="n"/>
      <c r="K40" s="651" t="n"/>
      <c r="L40" s="651" t="n"/>
      <c r="M40" s="651" t="n"/>
      <c r="N40" s="651" t="n"/>
      <c r="O40" s="651" t="n"/>
      <c r="P40" s="651" t="n"/>
      <c r="Q40" s="651" t="n"/>
      <c r="R40" s="651" t="n"/>
      <c r="S40" s="651" t="n"/>
      <c r="T40" s="651" t="n"/>
      <c r="U40" s="651" t="n"/>
      <c r="V40" s="651" t="n"/>
      <c r="W40" s="651" t="n"/>
      <c r="X40" s="651" t="n"/>
      <c r="Y40" s="651" t="n"/>
      <c r="Z40" s="651" t="n"/>
      <c r="AA40" s="651" t="n"/>
      <c r="AB40" s="651" t="n"/>
      <c r="AC40" s="651" t="n"/>
      <c r="AD40" s="651" t="n"/>
      <c r="AE40" s="651" t="n"/>
    </row>
    <row r="41" ht="15" customHeight="1" s="650">
      <c r="A41" s="651" t="n"/>
      <c r="B41" s="651" t="n"/>
      <c r="C41" s="651" t="n"/>
      <c r="D41" s="651" t="n"/>
      <c r="E41" s="651" t="n"/>
      <c r="F41" s="651" t="n"/>
      <c r="G41" s="651" t="n"/>
      <c r="H41" s="651" t="n"/>
      <c r="I41" s="651" t="n"/>
      <c r="J41" s="651" t="n"/>
      <c r="K41" s="651" t="n"/>
      <c r="L41" s="651" t="n"/>
      <c r="M41" s="651" t="n"/>
      <c r="N41" s="651" t="n"/>
      <c r="O41" s="651" t="n"/>
      <c r="P41" s="651" t="n"/>
      <c r="Q41" s="651" t="n"/>
      <c r="R41" s="651" t="n"/>
      <c r="S41" s="651" t="n"/>
      <c r="T41" s="651" t="n"/>
      <c r="U41" s="651" t="n"/>
      <c r="V41" s="651" t="n"/>
      <c r="W41" s="651" t="n"/>
      <c r="X41" s="651" t="n"/>
      <c r="Y41" s="651" t="n"/>
      <c r="Z41" s="651" t="n"/>
      <c r="AA41" s="651" t="n"/>
      <c r="AB41" s="651" t="n"/>
      <c r="AC41" s="651" t="n"/>
      <c r="AD41" s="651" t="n"/>
      <c r="AE41" s="651" t="n"/>
    </row>
    <row r="42" ht="15" customHeight="1" s="650">
      <c r="A42" s="651" t="n"/>
      <c r="B42" s="651" t="n"/>
      <c r="C42" s="651" t="n"/>
      <c r="D42" s="651" t="n"/>
      <c r="E42" s="651" t="n"/>
      <c r="F42" s="651" t="n"/>
      <c r="G42" s="651" t="n"/>
      <c r="H42" s="651" t="n"/>
      <c r="I42" s="651" t="n"/>
      <c r="J42" s="651" t="n"/>
      <c r="K42" s="651" t="n"/>
      <c r="L42" s="651" t="n"/>
      <c r="M42" s="651" t="n"/>
      <c r="N42" s="651" t="n"/>
      <c r="O42" s="651" t="n"/>
      <c r="P42" s="651" t="n"/>
      <c r="Q42" s="651" t="n"/>
      <c r="R42" s="651" t="n"/>
      <c r="S42" s="651" t="n"/>
      <c r="T42" s="651" t="n"/>
      <c r="U42" s="651" t="n"/>
      <c r="V42" s="651" t="n"/>
      <c r="W42" s="651" t="n"/>
      <c r="X42" s="651" t="n"/>
      <c r="Y42" s="651" t="n"/>
      <c r="Z42" s="651" t="n"/>
      <c r="AA42" s="651" t="n"/>
      <c r="AB42" s="651" t="n"/>
      <c r="AC42" s="651" t="n"/>
      <c r="AD42" s="651" t="n"/>
      <c r="AE42" s="651" t="n"/>
    </row>
    <row r="43" ht="15" customHeight="1" s="650">
      <c r="A43" s="651" t="n"/>
      <c r="B43" s="651" t="n"/>
      <c r="C43" s="651" t="n"/>
      <c r="D43" s="651" t="n"/>
      <c r="E43" s="651" t="n"/>
      <c r="F43" s="651" t="n"/>
      <c r="G43" s="651" t="n"/>
      <c r="H43" s="651" t="n"/>
      <c r="I43" s="651" t="n"/>
      <c r="J43" s="651" t="n"/>
      <c r="K43" s="651" t="n"/>
      <c r="L43" s="651" t="n"/>
      <c r="M43" s="651" t="n"/>
      <c r="N43" s="651" t="n"/>
      <c r="O43" s="651" t="n"/>
      <c r="P43" s="651" t="n"/>
      <c r="Q43" s="651" t="n"/>
      <c r="R43" s="651" t="n"/>
      <c r="S43" s="651" t="n"/>
      <c r="T43" s="651" t="n"/>
      <c r="U43" s="651" t="n"/>
      <c r="V43" s="651" t="n"/>
      <c r="W43" s="651" t="n"/>
      <c r="X43" s="651" t="n"/>
      <c r="Y43" s="651" t="n"/>
      <c r="Z43" s="651" t="n"/>
      <c r="AA43" s="651" t="n"/>
      <c r="AB43" s="651" t="n"/>
      <c r="AC43" s="651" t="n"/>
      <c r="AD43" s="651" t="n"/>
      <c r="AE43" s="651" t="n"/>
    </row>
    <row r="44" ht="15" customHeight="1" s="650">
      <c r="A44" s="651" t="n"/>
      <c r="B44" s="651" t="n"/>
      <c r="C44" s="651" t="n"/>
      <c r="D44" s="651" t="n"/>
      <c r="E44" s="651" t="n"/>
      <c r="F44" s="651" t="n"/>
      <c r="G44" s="651" t="n"/>
      <c r="H44" s="651" t="n"/>
      <c r="I44" s="651" t="n"/>
      <c r="J44" s="651" t="n"/>
      <c r="K44" s="651" t="n"/>
      <c r="L44" s="651" t="n"/>
      <c r="M44" s="651" t="n"/>
      <c r="N44" s="651" t="n"/>
      <c r="O44" s="651" t="n"/>
      <c r="P44" s="651" t="n"/>
      <c r="Q44" s="651" t="n"/>
      <c r="R44" s="651" t="n"/>
      <c r="S44" s="651" t="n"/>
      <c r="T44" s="651" t="n"/>
      <c r="U44" s="651" t="n"/>
      <c r="V44" s="651" t="n"/>
      <c r="W44" s="651" t="n"/>
      <c r="X44" s="651" t="n"/>
      <c r="Y44" s="651" t="n"/>
      <c r="Z44" s="651" t="n"/>
      <c r="AA44" s="651" t="n"/>
      <c r="AB44" s="651" t="n"/>
      <c r="AC44" s="651" t="n"/>
      <c r="AD44" s="651" t="n"/>
      <c r="AE44" s="651" t="n"/>
    </row>
    <row r="45" ht="15" customHeight="1" s="650">
      <c r="A45" s="651" t="n"/>
      <c r="B45" s="651" t="n"/>
      <c r="C45" s="651" t="n"/>
      <c r="D45" s="651" t="n"/>
      <c r="E45" s="651" t="n"/>
      <c r="F45" s="651" t="n"/>
      <c r="G45" s="651" t="n"/>
      <c r="H45" s="651" t="n"/>
      <c r="I45" s="651" t="n"/>
      <c r="J45" s="651" t="n"/>
      <c r="K45" s="651" t="n"/>
      <c r="L45" s="651" t="n"/>
      <c r="M45" s="651" t="n"/>
      <c r="N45" s="651" t="n"/>
      <c r="O45" s="651" t="n"/>
      <c r="P45" s="651" t="n"/>
      <c r="Q45" s="651" t="n"/>
      <c r="R45" s="651" t="n"/>
      <c r="S45" s="651" t="n"/>
      <c r="T45" s="651" t="n"/>
      <c r="U45" s="651" t="n"/>
      <c r="V45" s="651" t="n"/>
      <c r="W45" s="651" t="n"/>
      <c r="X45" s="651" t="n"/>
      <c r="Y45" s="651" t="n"/>
      <c r="Z45" s="651" t="n"/>
      <c r="AA45" s="651" t="n"/>
      <c r="AB45" s="651" t="n"/>
      <c r="AC45" s="651" t="n"/>
      <c r="AD45" s="651" t="n"/>
      <c r="AE45" s="651" t="n"/>
    </row>
    <row r="46" ht="15" customHeight="1" s="650">
      <c r="A46" s="651" t="n"/>
      <c r="B46" s="651" t="n"/>
      <c r="C46" s="651" t="n"/>
      <c r="D46" s="651" t="n"/>
      <c r="E46" s="651" t="n"/>
      <c r="F46" s="651" t="n"/>
      <c r="G46" s="651" t="n"/>
      <c r="H46" s="651" t="n"/>
      <c r="I46" s="651" t="n"/>
      <c r="J46" s="651" t="n"/>
      <c r="K46" s="651" t="n"/>
      <c r="L46" s="651" t="n"/>
      <c r="M46" s="651" t="n"/>
      <c r="N46" s="651" t="n"/>
      <c r="O46" s="651" t="n"/>
      <c r="P46" s="651" t="n"/>
      <c r="Q46" s="651" t="n"/>
      <c r="R46" s="651" t="n"/>
      <c r="S46" s="651" t="n"/>
      <c r="T46" s="651" t="n"/>
      <c r="U46" s="651" t="n"/>
      <c r="V46" s="651" t="n"/>
      <c r="W46" s="651" t="n"/>
      <c r="X46" s="651" t="n"/>
      <c r="Y46" s="651" t="n"/>
      <c r="Z46" s="651" t="n"/>
      <c r="AA46" s="651" t="n"/>
      <c r="AB46" s="651" t="n"/>
      <c r="AC46" s="651" t="n"/>
      <c r="AD46" s="651" t="n"/>
      <c r="AE46" s="651" t="n"/>
    </row>
    <row r="47" ht="15" customHeight="1" s="650">
      <c r="A47" s="651" t="n"/>
      <c r="B47" s="651" t="n"/>
      <c r="C47" s="651" t="n"/>
      <c r="D47" s="651" t="n"/>
      <c r="E47" s="651" t="n"/>
      <c r="F47" s="651" t="n"/>
      <c r="G47" s="651" t="n"/>
      <c r="H47" s="651" t="n"/>
      <c r="I47" s="651" t="n"/>
      <c r="J47" s="651" t="n"/>
      <c r="K47" s="651" t="n"/>
      <c r="L47" s="651" t="n"/>
      <c r="M47" s="651" t="n"/>
      <c r="N47" s="651" t="n"/>
      <c r="O47" s="651" t="n"/>
      <c r="P47" s="651" t="n"/>
      <c r="Q47" s="651" t="n"/>
      <c r="R47" s="651" t="n"/>
      <c r="S47" s="651" t="n"/>
      <c r="T47" s="651" t="n"/>
      <c r="U47" s="651" t="n"/>
      <c r="V47" s="651" t="n"/>
      <c r="W47" s="651" t="n"/>
      <c r="X47" s="651" t="n"/>
      <c r="Y47" s="651" t="n"/>
      <c r="Z47" s="651" t="n"/>
      <c r="AA47" s="651" t="n"/>
      <c r="AB47" s="651" t="n"/>
      <c r="AC47" s="651" t="n"/>
      <c r="AD47" s="651" t="n"/>
      <c r="AE47" s="651" t="n"/>
    </row>
    <row r="48" ht="15" customHeight="1" s="650">
      <c r="A48" s="651" t="n"/>
      <c r="B48" s="651" t="n"/>
      <c r="C48" s="651" t="n"/>
      <c r="D48" s="651" t="n"/>
      <c r="E48" s="651" t="n"/>
      <c r="F48" s="651" t="n"/>
      <c r="G48" s="651" t="n"/>
      <c r="H48" s="651" t="n"/>
      <c r="I48" s="651" t="n"/>
      <c r="J48" s="651" t="n"/>
      <c r="K48" s="651" t="n"/>
      <c r="L48" s="651" t="n"/>
      <c r="M48" s="651" t="n"/>
      <c r="N48" s="651" t="n"/>
      <c r="O48" s="651" t="n"/>
      <c r="P48" s="651" t="n"/>
      <c r="Q48" s="651" t="n"/>
      <c r="R48" s="651" t="n"/>
      <c r="S48" s="651" t="n"/>
      <c r="T48" s="651" t="n"/>
      <c r="U48" s="651" t="n"/>
      <c r="V48" s="651" t="n"/>
      <c r="W48" s="651" t="n"/>
      <c r="X48" s="651" t="n"/>
      <c r="Y48" s="651" t="n"/>
      <c r="Z48" s="651" t="n"/>
      <c r="AA48" s="651" t="n"/>
      <c r="AB48" s="651" t="n"/>
      <c r="AC48" s="651" t="n"/>
      <c r="AD48" s="651" t="n"/>
      <c r="AE48" s="651" t="n"/>
    </row>
    <row r="49" ht="15" customHeight="1" s="650">
      <c r="A49" s="651" t="n"/>
      <c r="B49" s="651" t="n"/>
      <c r="C49" s="651" t="n"/>
      <c r="D49" s="651" t="n"/>
      <c r="E49" s="651" t="n"/>
      <c r="F49" s="651" t="n"/>
      <c r="G49" s="651" t="n"/>
      <c r="H49" s="651" t="n"/>
      <c r="I49" s="651" t="n"/>
      <c r="J49" s="651" t="n"/>
      <c r="K49" s="651" t="n"/>
      <c r="L49" s="651" t="n"/>
      <c r="M49" s="651" t="n"/>
      <c r="N49" s="651" t="n"/>
      <c r="O49" s="651" t="n"/>
      <c r="P49" s="651" t="n"/>
      <c r="Q49" s="651" t="n"/>
      <c r="R49" s="651" t="n"/>
      <c r="S49" s="651" t="n"/>
      <c r="T49" s="651" t="n"/>
      <c r="U49" s="651" t="n"/>
      <c r="V49" s="651" t="n"/>
      <c r="W49" s="651" t="n"/>
      <c r="X49" s="651" t="n"/>
      <c r="Y49" s="651" t="n"/>
      <c r="Z49" s="651" t="n"/>
      <c r="AA49" s="651" t="n"/>
      <c r="AB49" s="651" t="n"/>
      <c r="AC49" s="651" t="n"/>
      <c r="AD49" s="651" t="n"/>
      <c r="AE49" s="651" t="n"/>
    </row>
    <row r="50" ht="15" customHeight="1" s="650">
      <c r="A50" s="651" t="n"/>
      <c r="B50" s="651" t="n"/>
      <c r="C50" s="651" t="n"/>
      <c r="D50" s="651" t="n"/>
      <c r="E50" s="651" t="n"/>
      <c r="F50" s="651" t="n"/>
      <c r="G50" s="651" t="n"/>
      <c r="H50" s="651" t="n"/>
      <c r="I50" s="651" t="n"/>
      <c r="J50" s="651" t="n"/>
      <c r="K50" s="651" t="n"/>
      <c r="L50" s="651" t="n"/>
      <c r="M50" s="651" t="n"/>
      <c r="N50" s="651" t="n"/>
      <c r="O50" s="651" t="n"/>
      <c r="P50" s="651" t="n"/>
      <c r="Q50" s="651" t="n"/>
      <c r="R50" s="651" t="n"/>
      <c r="S50" s="651" t="n"/>
      <c r="T50" s="651" t="n"/>
      <c r="U50" s="651" t="n"/>
      <c r="V50" s="651" t="n"/>
      <c r="W50" s="651" t="n"/>
      <c r="X50" s="651" t="n"/>
      <c r="Y50" s="651" t="n"/>
      <c r="Z50" s="651" t="n"/>
      <c r="AA50" s="651" t="n"/>
      <c r="AB50" s="651" t="n"/>
      <c r="AC50" s="651" t="n"/>
      <c r="AD50" s="651" t="n"/>
      <c r="AE50" s="651" t="n"/>
    </row>
  </sheetData>
  <sheetProtection selectLockedCells="0" selectUnlockedCells="0" algorithmName="SHA-512" sheet="1" objects="1" insertRows="1" insertHyperlinks="1" autoFilter="1" scenarios="1" formatColumns="1" deleteColumns="1" insertColumns="1" pivotTables="1" deleteRows="1" formatCells="1" saltValue="02i34Fvk60qRf1irVyMtPQ==" formatRows="1" sort="1" spinCount="100000" hashValue="65EF7W4zfdMk2xaTXyE4QpC/M6LTKfhE3XbdaUDUGzxx98t/47SJOjXlzBITerVQ1FUiOQUutVHYTg1rGN8Sag=="/>
  <mergeCells count="4">
    <mergeCell ref="E16:I16"/>
    <mergeCell ref="B24:C24"/>
    <mergeCell ref="E17:I17"/>
    <mergeCell ref="B3:L3"/>
  </mergeCells>
  <dataValidations count="2">
    <dataValidation sqref="C6" showDropDown="0" showInputMessage="1" showErrorMessage="1" allowBlank="1" type="list" errorStyle="stop" operator="between">
      <formula1>Idiomas!$A$2:$A$3</formula1>
      <formula2>0</formula2>
    </dataValidation>
    <dataValidation sqref="C8" showDropDown="0" showInputMessage="1" showErrorMessage="1" allowBlank="1" type="list" errorStyle="stop" operator="between">
      <formula1>Horarios!$Q$3:$Q$86</formula1>
      <formula2>0</formula2>
    </dataValidation>
  </dataValidations>
  <hyperlinks>
    <hyperlink ref="K6" location="WORLDCUP!AC4" display="#WORLDCUP.AC4"/>
    <hyperlink ref="K8" location="Fixture!A1" display="Fixture"/>
    <hyperlink ref="K10" location="Credits!L2" display="Help"/>
    <hyperlink xmlns:r="http://schemas.openxmlformats.org/officeDocument/2006/relationships" ref="K17" display="Video►Tutorial" r:id="rId1"/>
    <hyperlink xmlns:r="http://schemas.openxmlformats.org/officeDocument/2006/relationships" ref="E22" display="Whatsapp" r:id="rId2"/>
    <hyperlink xmlns:r="http://schemas.openxmlformats.org/officeDocument/2006/relationships" ref="F22" display="Telegram" r:id="rId3"/>
    <hyperlink xmlns:r="http://schemas.openxmlformats.org/officeDocument/2006/relationships" ref="G22" display="Mail" r:id="rId4"/>
    <hyperlink xmlns:r="http://schemas.openxmlformats.org/officeDocument/2006/relationships" ref="H22" display="X" r:id="rId5"/>
    <hyperlink xmlns:r="http://schemas.openxmlformats.org/officeDocument/2006/relationships" ref="I22" display="in" r:id="rId6"/>
    <hyperlink xmlns:r="http://schemas.openxmlformats.org/officeDocument/2006/relationships" ref="L23" display="https://www.paypal.com/donate?business=PJ2B6ZBH7ZHR4&amp;currency_code=EUR" r:id="rId7"/>
  </hyperlinks>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drawing xmlns:r="http://schemas.openxmlformats.org/officeDocument/2006/relationships" r:id="rId8"/>
</worksheet>
</file>

<file path=xl/worksheets/sheet2.xml><?xml version="1.0" encoding="utf-8"?>
<worksheet xmlns="http://schemas.openxmlformats.org/spreadsheetml/2006/main">
  <sheetPr filterMode="0">
    <outlinePr summaryBelow="1" summaryRight="1"/>
    <pageSetUpPr fitToPage="0"/>
  </sheetPr>
  <dimension ref="A1:DQ192"/>
  <sheetViews>
    <sheetView showFormulas="0" showGridLines="0" showRowColHeaders="0" showZeros="1" rightToLeft="0" tabSelected="0" showOutlineSymbols="1" defaultGridColor="1" view="normal" topLeftCell="V1" colorId="64" zoomScale="100" zoomScaleNormal="100" zoomScalePageLayoutView="100" workbookViewId="0">
      <selection pane="topLeft" activeCell="AC4" activeCellId="0" sqref="AC4"/>
    </sheetView>
  </sheetViews>
  <sheetFormatPr baseColWidth="8" defaultColWidth="10.859375" defaultRowHeight="15" zeroHeight="0" outlineLevelRow="0"/>
  <cols>
    <col hidden="1" width="10.85" customWidth="1" style="649" min="1" max="2"/>
    <col hidden="1" width="2.15" customWidth="1" style="649" min="3" max="3"/>
    <col hidden="1" width="8.859999999999999" customWidth="1" style="649" min="4" max="10"/>
    <col hidden="1" width="12.86" customWidth="1" style="649" min="11" max="11"/>
    <col hidden="1" width="8.859999999999999" customWidth="1" style="649" min="12" max="14"/>
    <col hidden="1" width="17" customWidth="1" style="649" min="15" max="15"/>
    <col hidden="1" width="8.859999999999999" customWidth="1" style="649" min="16" max="21"/>
    <col width="3.42" customWidth="1" style="649" min="22" max="22"/>
    <col width="6.71" customWidth="1" style="649" min="23" max="23"/>
    <col width="11.85" customWidth="1" style="649" min="24" max="24"/>
    <col width="6.85" customWidth="1" style="649" min="25" max="25"/>
    <col width="5.14" customWidth="1" style="649" min="26" max="26"/>
    <col width="20.85" customWidth="1" style="649" min="27" max="27"/>
    <col width="3.29" customWidth="1" style="649" min="28" max="28"/>
    <col width="5.29" customWidth="1" style="649" min="29" max="30"/>
    <col width="3.29" customWidth="1" style="649" min="31" max="31"/>
    <col width="20.85" customWidth="1" style="649" min="32" max="32"/>
    <col width="3.42" customWidth="1" style="649" min="33" max="33"/>
    <col width="5.14" customWidth="1" style="688" min="34" max="34"/>
    <col width="3.29" customWidth="1" style="688" min="35" max="35"/>
    <col width="4.29" customWidth="1" style="649" min="36" max="36"/>
    <col width="3.29" customWidth="1" style="649" min="37" max="37"/>
    <col width="20.85" customWidth="1" style="649" min="38" max="38"/>
    <col width="5.86" customWidth="1" style="649" min="39" max="39"/>
    <col width="4.29" customWidth="1" style="649" min="40" max="43"/>
    <col width="4.71" customWidth="1" style="649" min="44" max="45"/>
    <col width="4.86" customWidth="1" style="649" min="46" max="46"/>
    <col width="3.29" customWidth="1" style="689" min="47" max="47"/>
    <col width="18.42" customWidth="1" style="690" min="48" max="48"/>
    <col width="3.42" customWidth="1" style="691" min="49" max="49"/>
    <col width="3.42" customWidth="1" style="692" min="50" max="50"/>
    <col width="19.71" customWidth="1" style="693" min="51" max="51"/>
    <col width="15.85" customWidth="1" style="691" min="52" max="52"/>
    <col width="3" customWidth="1" style="649" min="53" max="53"/>
    <col hidden="1" width="11" customWidth="1" style="649" min="54" max="54"/>
    <col hidden="1" width="6" customWidth="1" style="649" min="55" max="55"/>
    <col hidden="1" width="17" customWidth="1" style="649" min="56" max="56"/>
    <col hidden="1" width="9.289999999999999" customWidth="1" style="649" min="57" max="57"/>
    <col hidden="1" width="2.15" customWidth="1" style="649" min="58" max="58"/>
    <col hidden="1" width="8.289999999999999" customWidth="1" style="649" min="59" max="59"/>
    <col hidden="1" width="2.15" customWidth="1" style="649" min="60" max="60"/>
    <col hidden="1" width="2.42" customWidth="1" style="649" min="61" max="61"/>
    <col hidden="1" width="8.15" customWidth="1" style="649" min="62" max="62"/>
    <col hidden="1" width="4.86" customWidth="1" style="649" min="63" max="63"/>
    <col hidden="1" width="5.86" customWidth="1" style="649" min="64" max="64"/>
    <col hidden="1" width="5.71" customWidth="1" style="649" min="65" max="66"/>
    <col hidden="1" width="10" customWidth="1" style="649" min="67" max="69"/>
    <col hidden="1" width="7.29" customWidth="1" style="649" min="70" max="71"/>
    <col hidden="1" width="8" customWidth="1" style="649" min="72" max="100"/>
    <col hidden="1" width="4.14" customWidth="1" style="649" min="101" max="101"/>
    <col hidden="1" width="7.29" customWidth="1" style="649" min="102" max="102"/>
    <col hidden="1" width="11.53" customWidth="1" style="649" min="103" max="103"/>
    <col hidden="1" width="3.15" customWidth="1" style="649" min="104" max="104"/>
    <col hidden="1" width="8.710000000000001" customWidth="1" style="649" min="105" max="105"/>
    <col hidden="1" width="8" customWidth="1" style="649" min="106" max="106"/>
    <col hidden="1" width="15.85" customWidth="1" style="649" min="107" max="107"/>
    <col hidden="1" width="11" customWidth="1" style="649" min="108" max="108"/>
    <col hidden="1" width="2.71" customWidth="1" style="649" min="109" max="109"/>
    <col hidden="1" width="11" customWidth="1" style="649" min="110" max="112"/>
    <col hidden="1" width="11.53" customWidth="1" style="649" min="113" max="113"/>
    <col hidden="1" width="11" customWidth="1" style="649" min="114" max="116"/>
    <col hidden="1" width="11.53" customWidth="1" style="649" min="117" max="117"/>
    <col hidden="1" width="17.86" customWidth="1" style="649" min="118" max="118"/>
    <col hidden="1" width="10.85" customWidth="1" style="649" min="119" max="119"/>
    <col hidden="1" width="11" customWidth="1" style="649" min="120" max="120"/>
    <col hidden="1" width="10.85" customWidth="1" style="649" min="121" max="123"/>
    <col hidden="1" width="11.53" customWidth="1" style="649" min="124" max="124"/>
    <col hidden="1" width="10.85" customWidth="1" style="649" min="125" max="16384"/>
  </cols>
  <sheetData>
    <row r="1" ht="30" customHeight="1" s="650">
      <c r="A1" s="694" t="n"/>
      <c r="B1" s="694" t="n"/>
      <c r="C1" s="694" t="n"/>
      <c r="D1" s="694" t="n"/>
      <c r="E1" s="694" t="n"/>
      <c r="F1" s="694" t="n"/>
      <c r="G1" s="694" t="n"/>
      <c r="H1" s="694" t="n"/>
      <c r="I1" s="694" t="n"/>
      <c r="J1" s="694" t="n"/>
      <c r="K1" s="694" t="n"/>
      <c r="L1" s="694" t="n"/>
      <c r="M1" s="694" t="n"/>
      <c r="N1" s="694" t="n"/>
      <c r="O1" s="694" t="n"/>
      <c r="P1" s="694" t="n"/>
      <c r="Q1" s="694" t="n"/>
      <c r="R1" s="694" t="n"/>
      <c r="S1" s="694" t="n"/>
      <c r="T1" s="694" t="n"/>
      <c r="U1" s="694" t="n"/>
      <c r="V1" s="695" t="n"/>
      <c r="W1" s="696">
        <f>Idiomas!D8</f>
        <v/>
      </c>
      <c r="X1" s="655" t="n"/>
      <c r="Y1" s="655" t="n"/>
      <c r="Z1" s="655" t="n"/>
      <c r="AA1" s="655" t="n"/>
      <c r="AB1" s="655" t="n"/>
      <c r="AC1" s="655" t="n"/>
      <c r="AD1" s="655" t="n"/>
      <c r="AE1" s="655" t="n"/>
      <c r="AF1" s="655" t="n"/>
      <c r="AG1" s="697" t="n"/>
      <c r="AH1" s="698" t="n"/>
      <c r="AI1" s="698" t="n"/>
      <c r="AJ1" s="697" t="n"/>
      <c r="AK1" s="697" t="n"/>
      <c r="AL1" s="699">
        <f>HYPERLINK(Idiomas!D10,Idiomas!D9)</f>
        <v/>
      </c>
      <c r="AM1" s="697" t="n"/>
      <c r="AN1" s="697" t="n"/>
      <c r="AO1" s="697" t="n"/>
      <c r="AP1" s="697" t="n"/>
      <c r="AQ1" s="697" t="n"/>
      <c r="AR1" s="697" t="n"/>
      <c r="AS1" s="697" t="n"/>
      <c r="AT1" s="697" t="n"/>
      <c r="AU1" s="700" t="n"/>
      <c r="AV1" s="701" t="inlineStr">
        <is>
          <t>Video►Tutorial</t>
        </is>
      </c>
      <c r="AW1" s="697" t="n"/>
      <c r="AX1" s="697" t="n"/>
      <c r="AY1" s="697" t="n"/>
      <c r="AZ1" s="697" t="n"/>
      <c r="BA1" s="702" t="n"/>
      <c r="DN1" s="694" t="inlineStr">
        <is>
          <t>Horarios!$P$3</t>
        </is>
      </c>
    </row>
    <row r="2" ht="9.75" customHeight="1" s="650">
      <c r="A2" s="694" t="n"/>
      <c r="B2" s="694" t="n"/>
      <c r="C2" s="694" t="n"/>
      <c r="D2" s="694" t="n"/>
      <c r="E2" s="694" t="n"/>
      <c r="F2" s="694" t="n"/>
      <c r="G2" s="694" t="n"/>
      <c r="H2" s="694" t="n"/>
      <c r="I2" s="694" t="n"/>
      <c r="J2" s="694" t="n"/>
      <c r="K2" s="694" t="n"/>
      <c r="L2" s="694" t="n"/>
      <c r="M2" s="694" t="n"/>
      <c r="N2" s="694" t="n"/>
      <c r="O2" s="694" t="n"/>
      <c r="P2" s="694" t="n"/>
      <c r="Q2" s="694" t="n"/>
      <c r="R2" s="694" t="n"/>
      <c r="S2" s="694" t="n"/>
      <c r="T2" s="694" t="n"/>
      <c r="U2" s="694" t="n"/>
      <c r="V2" s="703" t="n"/>
      <c r="W2" s="704" t="n"/>
      <c r="X2" s="704" t="n"/>
      <c r="Y2" s="697" t="n"/>
      <c r="Z2" s="704" t="n"/>
      <c r="AA2" s="705" t="n"/>
      <c r="AB2" s="704" t="n"/>
      <c r="AC2" s="705" t="n"/>
      <c r="AD2" s="705" t="n"/>
      <c r="AE2" s="705" t="n"/>
      <c r="AF2" s="705" t="n"/>
      <c r="AG2" s="706" t="n"/>
      <c r="AH2" s="707" t="n"/>
      <c r="AI2" s="707" t="n"/>
      <c r="AJ2" s="706" t="n"/>
      <c r="AK2" s="706" t="n"/>
      <c r="AL2" s="706" t="n"/>
      <c r="AM2" s="706" t="n"/>
      <c r="AN2" s="706" t="n"/>
      <c r="AO2" s="706" t="n"/>
      <c r="AP2" s="706" t="n"/>
      <c r="AQ2" s="706" t="n"/>
      <c r="AR2" s="706" t="n"/>
      <c r="AS2" s="706" t="n"/>
      <c r="AT2" s="706" t="n"/>
      <c r="AU2" s="708" t="n"/>
      <c r="AV2" s="708" t="n"/>
      <c r="AW2" s="709" t="n"/>
      <c r="AX2" s="709" t="n"/>
      <c r="AY2" s="710" t="n"/>
      <c r="AZ2" s="711" t="n"/>
      <c r="BA2" s="702" t="n"/>
    </row>
    <row r="3" ht="15.75" customHeight="1" s="650">
      <c r="A3" s="694" t="n"/>
      <c r="B3" s="694" t="n"/>
      <c r="C3" s="694" t="n"/>
      <c r="D3" s="694" t="inlineStr">
        <is>
          <t>WINNER</t>
        </is>
      </c>
      <c r="E3" s="694" t="inlineStr">
        <is>
          <t>Empate1L</t>
        </is>
      </c>
      <c r="F3" s="694" t="inlineStr">
        <is>
          <t>Empate1V</t>
        </is>
      </c>
      <c r="G3" s="694" t="n"/>
      <c r="H3" s="694" t="inlineStr">
        <is>
          <t>Empate2L</t>
        </is>
      </c>
      <c r="I3" s="694" t="inlineStr">
        <is>
          <t>Empate2V</t>
        </is>
      </c>
      <c r="J3" s="694" t="n"/>
      <c r="K3" s="694" t="inlineStr">
        <is>
          <t>Empate3L</t>
        </is>
      </c>
      <c r="L3" s="694" t="inlineStr">
        <is>
          <t>Empate3V</t>
        </is>
      </c>
      <c r="M3" s="694" t="n"/>
      <c r="N3" s="694" t="inlineStr">
        <is>
          <t>Empate4L</t>
        </is>
      </c>
      <c r="O3" s="694" t="inlineStr">
        <is>
          <t>Empate4V</t>
        </is>
      </c>
      <c r="P3" s="694" t="n"/>
      <c r="Q3" s="694" t="inlineStr">
        <is>
          <t>Empate5L</t>
        </is>
      </c>
      <c r="R3" s="694" t="inlineStr">
        <is>
          <t>Empate5V</t>
        </is>
      </c>
      <c r="S3" s="694" t="n"/>
      <c r="T3" s="694" t="inlineStr">
        <is>
          <t>Empate6L</t>
        </is>
      </c>
      <c r="U3" s="694" t="inlineStr">
        <is>
          <t>Empate6V</t>
        </is>
      </c>
      <c r="V3" s="703" t="n"/>
      <c r="W3" s="712" t="n"/>
      <c r="X3" s="713">
        <f>Idiomas!D17</f>
        <v/>
      </c>
      <c r="Y3" s="713">
        <f>Idiomas!D18</f>
        <v/>
      </c>
      <c r="Z3" s="714">
        <f>Idiomas!D19</f>
        <v/>
      </c>
      <c r="AA3" s="715">
        <f>Idiomas!D20</f>
        <v/>
      </c>
      <c r="AB3" s="716" t="n"/>
      <c r="AC3" s="714">
        <f>Idiomas!D21</f>
        <v/>
      </c>
      <c r="AD3" s="714">
        <f>Idiomas!D21</f>
        <v/>
      </c>
      <c r="AE3" s="716" t="n"/>
      <c r="AF3" s="717">
        <f>Idiomas!D22</f>
        <v/>
      </c>
      <c r="AG3" s="706" t="n"/>
      <c r="AH3" s="707" t="n"/>
      <c r="AI3" s="707" t="n"/>
      <c r="AJ3" s="707">
        <f>Idiomas!D23</f>
        <v/>
      </c>
      <c r="AK3" s="718" t="n"/>
      <c r="AL3" s="719" t="n"/>
      <c r="AM3" s="719" t="n"/>
      <c r="AN3" s="719" t="n"/>
      <c r="AO3" s="719" t="n"/>
      <c r="AP3" s="719" t="n"/>
      <c r="AQ3" s="719" t="n"/>
      <c r="AR3" s="719" t="n"/>
      <c r="AS3" s="719" t="n"/>
      <c r="AT3" s="719" t="n"/>
      <c r="AU3" s="708" t="n"/>
      <c r="AV3" s="720">
        <f>Idiomas!D24</f>
        <v/>
      </c>
      <c r="AW3" s="721" t="n"/>
      <c r="AX3" s="721" t="n"/>
      <c r="AY3" s="722">
        <f>Idiomas!D72</f>
        <v/>
      </c>
      <c r="AZ3" s="723" t="inlineStr">
        <is>
          <t>No</t>
        </is>
      </c>
      <c r="BA3" s="702" t="n"/>
    </row>
    <row r="4" ht="15.75" customHeight="1" s="650">
      <c r="A4" s="694" t="inlineStr">
        <is>
          <t>NombreEquipo</t>
        </is>
      </c>
      <c r="B4" s="694" t="inlineStr">
        <is>
          <t>A</t>
        </is>
      </c>
      <c r="C4" s="694">
        <f>COUNTIF(Equipos!$C$2:$C$49,WORLDCUP!B4)</f>
        <v/>
      </c>
      <c r="D4" s="694">
        <f>IF(OR(AC4="",AD4=""),"Pendiente",IF(AC4&gt;AD4,"Local",IF(AC4&lt;AD4,"Visitante","Empate")))</f>
        <v/>
      </c>
      <c r="E4" s="694">
        <f>IF(D4="Pendiente","-",INDEX($BT$6:$BT$53,MATCH($AA4,$BD$6:$BD$53,0)))</f>
        <v/>
      </c>
      <c r="F4" s="694">
        <f>IF(D4="Pendiente","-",INDEX($BT$6:$BT$53,MATCH($AF4,$BD$6:$BD$53,0)))</f>
        <v/>
      </c>
      <c r="G4" s="694" t="n"/>
      <c r="H4" s="694">
        <f>IF(D4="Pendiente","-",INDEX($BZ$6:$BZ$53,MATCH($AA4,$BD$6:$BD$53,0)))</f>
        <v/>
      </c>
      <c r="I4" s="694">
        <f>IF(D4="Pendiente","-",INDEX($BZ$6:$BZ$53,MATCH($AF4,$BD$6:$BD$53,0)))</f>
        <v/>
      </c>
      <c r="J4" s="694" t="n"/>
      <c r="K4" s="694">
        <f>IF(D4="Pendiente","-",INDEX($CE$6:$CE$53,MATCH($AA4,$BD$6:$BD$53,0)))</f>
        <v/>
      </c>
      <c r="L4" s="694">
        <f>IF(D4="Pendiente","-",INDEX($CE$6:$CE$53,MATCH($AF4,$BD$6:$BD$53,0)))</f>
        <v/>
      </c>
      <c r="M4" s="694" t="n"/>
      <c r="N4" s="694">
        <f>IF(D4="Pendiente","-",INDEX($CH$6:$CH$53,MATCH($AA4,$BD$6:$BD$53,0)))</f>
        <v/>
      </c>
      <c r="O4" s="694">
        <f>IF(D4="Pendiente","-",INDEX($CH$6:$CH$53,MATCH($AF4,$BD$6:$BD$53,0)))</f>
        <v/>
      </c>
      <c r="P4" s="694" t="n"/>
      <c r="Q4" s="694">
        <f>IF(D4="Pendiente","-",INDEX($CN$6:$CN$53,MATCH($AA4,$BD$6:$BD$53,0)))</f>
        <v/>
      </c>
      <c r="R4" s="694">
        <f>IF(D4="Pendiente","-",INDEX($CN$6:$CN$53,MATCH($AF4,$BD$6:$BD$53,0)))</f>
        <v/>
      </c>
      <c r="S4" s="694" t="n"/>
      <c r="T4" s="694">
        <f>IF(D4="Pendiente","-",INDEX($CS$6:$CS$53,MATCH($AA4,$BD$6:$BD$53,0)))</f>
        <v/>
      </c>
      <c r="U4" s="694">
        <f>IF(D4="Pendiente","-",INDEX($CS$6:$CS$53,MATCH($AF4,$BD$6:$BD$53,0)))</f>
        <v/>
      </c>
      <c r="V4" s="703" t="n"/>
      <c r="W4" s="724" t="inlineStr">
        <is>
          <t>A</t>
        </is>
      </c>
      <c r="X4" s="725">
        <f>Horarios!C4</f>
        <v/>
      </c>
      <c r="Y4" s="726">
        <f>Horarios!C4</f>
        <v/>
      </c>
      <c r="Z4" s="727">
        <f>Idiomas!D61</f>
        <v/>
      </c>
      <c r="AA4" s="728">
        <f>+A5</f>
        <v/>
      </c>
      <c r="AB4" s="729">
        <f t="array" ref="AB4:AB4">Ver_flag_local</f>
        <v/>
      </c>
      <c r="AC4" s="730" t="n">
        <v>3</v>
      </c>
      <c r="AD4" s="731" t="n">
        <v>0</v>
      </c>
      <c r="AE4" s="732">
        <f t="array" ref="AE4:AE4">Ver_flag_visit</f>
        <v/>
      </c>
      <c r="AF4" s="733">
        <f>A6</f>
        <v/>
      </c>
      <c r="AG4" s="734">
        <f>IF(NOT(OR(ISBLANK(AC4),ISBLANK(AD4))),1,0)</f>
        <v/>
      </c>
      <c r="AH4" s="735" t="n">
        <v>1</v>
      </c>
      <c r="AI4" s="736" t="n"/>
      <c r="AJ4" s="737">
        <f>CONCATENATE(AJ3," ",B4)</f>
        <v/>
      </c>
      <c r="AK4" s="738" t="n"/>
      <c r="AL4" s="738" t="n"/>
      <c r="AM4" s="738" t="n"/>
      <c r="AN4" s="738" t="n"/>
      <c r="AO4" s="738" t="n"/>
      <c r="AP4" s="738" t="n"/>
      <c r="AQ4" s="738" t="n"/>
      <c r="AR4" s="738" t="n"/>
      <c r="AS4" s="738" t="n"/>
      <c r="AT4" s="739" t="n"/>
      <c r="AU4" s="708" t="n"/>
      <c r="AV4" s="740">
        <f>IF(AU5&gt;0,$AV$3,"")</f>
        <v/>
      </c>
      <c r="AW4" s="741" t="n"/>
      <c r="AX4" s="741" t="n"/>
      <c r="AY4" s="742" t="n"/>
      <c r="AZ4" s="742" t="n"/>
      <c r="BA4" s="702" t="n"/>
      <c r="DC4" s="694" t="inlineStr">
        <is>
          <t>Grupos: bombo; terceros: orden alfa</t>
        </is>
      </c>
    </row>
    <row r="5" ht="15.75" customHeight="1" s="650">
      <c r="A5" s="694">
        <f>+Equipos!B2</f>
        <v/>
      </c>
      <c r="B5" s="694" t="n"/>
      <c r="C5" s="694" t="n"/>
      <c r="D5" s="694">
        <f>IF(OR(AC5="",AD5=""),"Pendiente",IF(AC5&gt;AD5,"Local",IF(AC5&lt;AD5,"Visitante","Empate")))</f>
        <v/>
      </c>
      <c r="E5" s="694">
        <f>IF(D5="Pendiente","-",INDEX($BT$6:$BT$53,MATCH($AA5,$BD$6:$BD$53,0)))</f>
        <v/>
      </c>
      <c r="F5" s="694">
        <f>IF(D5="Pendiente","-",INDEX($BT$6:$BT$53,MATCH($AF5,$BD$6:$BD$53,0)))</f>
        <v/>
      </c>
      <c r="G5" s="694" t="n"/>
      <c r="H5" s="694">
        <f>IF(D5="Pendiente","-",INDEX($BZ$6:$BZ$53,MATCH($AA5,$BD$6:$BD$53,0)))</f>
        <v/>
      </c>
      <c r="I5" s="694">
        <f>IF(D5="Pendiente","-",INDEX($BZ$6:$BZ$53,MATCH($AF5,$BD$6:$BD$53,0)))</f>
        <v/>
      </c>
      <c r="J5" s="694" t="n"/>
      <c r="K5" s="694">
        <f>IF(D5="Pendiente","-",INDEX($CE$6:$CE$53,MATCH($AA5,$BD$6:$BD$53,0)))</f>
        <v/>
      </c>
      <c r="L5" s="694">
        <f>IF(D5="Pendiente","-",INDEX($CE$6:$CE$53,MATCH($AF5,$BD$6:$BD$53,0)))</f>
        <v/>
      </c>
      <c r="M5" s="694" t="n"/>
      <c r="N5" s="694">
        <f>IF(D5="Pendiente","-",INDEX($CH$6:$CH$53,MATCH($AA5,$BD$6:$BD$53,0)))</f>
        <v/>
      </c>
      <c r="O5" s="694">
        <f>IF(D5="Pendiente","-",INDEX($CH$6:$CH$53,MATCH($AF5,$BD$6:$BD$53,0)))</f>
        <v/>
      </c>
      <c r="P5" s="694" t="n"/>
      <c r="Q5" s="694">
        <f>IF(D5="Pendiente","-",INDEX($CN$6:$CN$53,MATCH($AA5,$BD$6:$BD$53,0)))</f>
        <v/>
      </c>
      <c r="R5" s="694">
        <f>IF(D5="Pendiente","-",INDEX($CN$6:$CN$53,MATCH($AF5,$BD$6:$BD$53,0)))</f>
        <v/>
      </c>
      <c r="S5" s="694" t="n"/>
      <c r="T5" s="694">
        <f>IF(D5="Pendiente","-",INDEX($CS$6:$CS$53,MATCH($AA5,$BD$6:$BD$53,0)))</f>
        <v/>
      </c>
      <c r="U5" s="694">
        <f>IF(D5="Pendiente","-",INDEX($CS$6:$CS$53,MATCH($AF5,$BD$6:$BD$53,0)))</f>
        <v/>
      </c>
      <c r="V5" s="703" t="n"/>
      <c r="W5" s="743" t="n"/>
      <c r="X5" s="725">
        <f>Horarios!C5</f>
        <v/>
      </c>
      <c r="Y5" s="726">
        <f>Horarios!C5</f>
        <v/>
      </c>
      <c r="Z5" s="727">
        <f>$Z$4</f>
        <v/>
      </c>
      <c r="AA5" s="728">
        <f>A7</f>
        <v/>
      </c>
      <c r="AB5" s="729">
        <f t="array" ref="AB5:AB5">Ver_flag_local</f>
        <v/>
      </c>
      <c r="AC5" s="730" t="n">
        <v>1</v>
      </c>
      <c r="AD5" s="731" t="n">
        <v>2</v>
      </c>
      <c r="AE5" s="732">
        <f t="array" ref="AE5:AE5">Ver_flag_visit</f>
        <v/>
      </c>
      <c r="AF5" s="733">
        <f>A8</f>
        <v/>
      </c>
      <c r="AG5" s="734">
        <f>IF(NOT(OR(ISBLANK(AC5),ISBLANK(AD5))),1,0)</f>
        <v/>
      </c>
      <c r="AH5" s="735" t="n">
        <v>2</v>
      </c>
      <c r="AI5" s="736" t="n"/>
      <c r="AJ5" s="744">
        <f>Idiomas!D51</f>
        <v/>
      </c>
      <c r="AK5" s="745" t="n"/>
      <c r="AL5" s="746">
        <f>Idiomas!D52</f>
        <v/>
      </c>
      <c r="AM5" s="745">
        <f>Idiomas!D53</f>
        <v/>
      </c>
      <c r="AN5" s="745">
        <f>Idiomas!D54</f>
        <v/>
      </c>
      <c r="AO5" s="745">
        <f>Idiomas!D55</f>
        <v/>
      </c>
      <c r="AP5" s="745">
        <f>Idiomas!D56</f>
        <v/>
      </c>
      <c r="AQ5" s="745">
        <f>Idiomas!D57</f>
        <v/>
      </c>
      <c r="AR5" s="745">
        <f>Idiomas!D58</f>
        <v/>
      </c>
      <c r="AS5" s="745">
        <f>Idiomas!D59</f>
        <v/>
      </c>
      <c r="AT5" s="747">
        <f>Idiomas!D60</f>
        <v/>
      </c>
      <c r="AU5" s="708">
        <f>COUNTIF(AU6:AU9,"&gt;1")</f>
        <v/>
      </c>
      <c r="AV5" s="748" t="n"/>
      <c r="AW5" s="741" t="n"/>
      <c r="AX5" s="741" t="n"/>
      <c r="AY5" s="749">
        <f>AL5</f>
        <v/>
      </c>
      <c r="AZ5" s="750">
        <f>+Idiomas!$D$67</f>
        <v/>
      </c>
      <c r="BA5" s="702" t="n"/>
      <c r="BC5" s="694">
        <f>Idiomas!D23</f>
        <v/>
      </c>
      <c r="BD5" s="694">
        <f>Idiomas!D52</f>
        <v/>
      </c>
      <c r="BE5" s="694">
        <f>+AM5</f>
        <v/>
      </c>
      <c r="BF5" s="694">
        <f>+AN5</f>
        <v/>
      </c>
      <c r="BG5" s="694">
        <f>+AO5</f>
        <v/>
      </c>
      <c r="BH5" s="694">
        <f>+AP5</f>
        <v/>
      </c>
      <c r="BI5" s="694">
        <f>+AQ5</f>
        <v/>
      </c>
      <c r="BJ5" s="694">
        <f>+AR5</f>
        <v/>
      </c>
      <c r="BK5" s="694">
        <f>+AS5</f>
        <v/>
      </c>
      <c r="BL5" s="694">
        <f>+AT5</f>
        <v/>
      </c>
      <c r="BM5" s="694" t="inlineStr">
        <is>
          <t>PosF1</t>
        </is>
      </c>
      <c r="BN5" s="694" t="inlineStr">
        <is>
          <t>PosF3</t>
        </is>
      </c>
      <c r="BO5" s="694" t="inlineStr">
        <is>
          <t>Participa</t>
        </is>
      </c>
      <c r="BP5" s="694" t="inlineStr">
        <is>
          <t>Pos0</t>
        </is>
      </c>
      <c r="BQ5" s="694" t="inlineStr">
        <is>
          <t>Empate0</t>
        </is>
      </c>
      <c r="BR5" s="694" t="inlineStr">
        <is>
          <t>PTS</t>
        </is>
      </c>
      <c r="BS5" s="694" t="inlineStr">
        <is>
          <t>Posicion1</t>
        </is>
      </c>
      <c r="BT5" s="694" t="inlineStr">
        <is>
          <t>Empate1</t>
        </is>
      </c>
      <c r="BU5" s="694" t="inlineStr">
        <is>
          <t>PGPart1</t>
        </is>
      </c>
      <c r="BV5" s="694" t="inlineStr">
        <is>
          <t>PEPart1</t>
        </is>
      </c>
      <c r="BW5" s="694" t="inlineStr">
        <is>
          <t>PPPart1</t>
        </is>
      </c>
      <c r="BX5" s="694" t="inlineStr">
        <is>
          <t>PTSPart1</t>
        </is>
      </c>
      <c r="BY5" s="694" t="inlineStr">
        <is>
          <t>Posicion2</t>
        </is>
      </c>
      <c r="BZ5" s="694" t="inlineStr">
        <is>
          <t>Empate2</t>
        </is>
      </c>
      <c r="CA5" s="694" t="inlineStr">
        <is>
          <t>GFPart1</t>
        </is>
      </c>
      <c r="CB5" s="694" t="inlineStr">
        <is>
          <t>GCPart1</t>
        </is>
      </c>
      <c r="CC5" s="694" t="inlineStr">
        <is>
          <t>DGPArt1</t>
        </is>
      </c>
      <c r="CD5" s="694" t="inlineStr">
        <is>
          <t>Posicion3</t>
        </is>
      </c>
      <c r="CE5" s="694" t="inlineStr">
        <is>
          <t>Empate3</t>
        </is>
      </c>
      <c r="CF5" s="694" t="inlineStr">
        <is>
          <t>GFPart1</t>
        </is>
      </c>
      <c r="CG5" s="694" t="inlineStr">
        <is>
          <t>Posicion4</t>
        </is>
      </c>
      <c r="CH5" s="694" t="inlineStr">
        <is>
          <t>Empate4</t>
        </is>
      </c>
      <c r="CI5" s="694" t="inlineStr">
        <is>
          <t>PGPart2</t>
        </is>
      </c>
      <c r="CJ5" s="694" t="inlineStr">
        <is>
          <t>PEPart2</t>
        </is>
      </c>
      <c r="CK5" s="694" t="inlineStr">
        <is>
          <t>PPPart2</t>
        </is>
      </c>
      <c r="CL5" s="694" t="inlineStr">
        <is>
          <t>PTSPart2</t>
        </is>
      </c>
      <c r="CM5" s="694" t="inlineStr">
        <is>
          <t>Posicion5</t>
        </is>
      </c>
      <c r="CN5" s="694" t="inlineStr">
        <is>
          <t>Empate5</t>
        </is>
      </c>
      <c r="CO5" s="694" t="inlineStr">
        <is>
          <t>GFPart2</t>
        </is>
      </c>
      <c r="CP5" s="694" t="inlineStr">
        <is>
          <t>GCPart2</t>
        </is>
      </c>
      <c r="CQ5" s="694" t="inlineStr">
        <is>
          <t>DGPArt2</t>
        </is>
      </c>
      <c r="CR5" s="694" t="inlineStr">
        <is>
          <t>Posicion6</t>
        </is>
      </c>
      <c r="CS5" s="694" t="inlineStr">
        <is>
          <t>Empate6</t>
        </is>
      </c>
      <c r="CT5" s="694" t="inlineStr">
        <is>
          <t>GFPart2</t>
        </is>
      </c>
      <c r="CU5" s="694" t="inlineStr">
        <is>
          <t>Posicion7</t>
        </is>
      </c>
      <c r="CV5" s="694" t="inlineStr">
        <is>
          <t>Empate7</t>
        </is>
      </c>
      <c r="CW5" s="694" t="inlineStr">
        <is>
          <t>DG</t>
        </is>
      </c>
      <c r="CX5" s="694" t="inlineStr">
        <is>
          <t>Posicion8</t>
        </is>
      </c>
      <c r="CY5" s="694" t="inlineStr">
        <is>
          <t>Empate8</t>
        </is>
      </c>
      <c r="CZ5" s="694" t="inlineStr">
        <is>
          <t>GF</t>
        </is>
      </c>
      <c r="DA5" s="694" t="inlineStr">
        <is>
          <t>Posicion9</t>
        </is>
      </c>
      <c r="DB5" s="694" t="inlineStr">
        <is>
          <t>Empate9</t>
        </is>
      </c>
      <c r="DC5" s="694" t="inlineStr">
        <is>
          <t>OrdenAlfa/Bombo</t>
        </is>
      </c>
      <c r="DD5" s="694" t="inlineStr">
        <is>
          <t>PosicionF1</t>
        </is>
      </c>
      <c r="DE5" s="694" t="n"/>
      <c r="DF5" s="694" t="inlineStr">
        <is>
          <t>PosicionF2</t>
        </is>
      </c>
      <c r="DG5" s="694" t="inlineStr">
        <is>
          <t>Criterio/Fila</t>
        </is>
      </c>
      <c r="DH5" s="694" t="inlineStr">
        <is>
          <t>PosicionF3</t>
        </is>
      </c>
      <c r="DI5" s="694" t="n"/>
      <c r="DJ5" s="694" t="inlineStr">
        <is>
          <t>POS</t>
        </is>
      </c>
      <c r="DK5" s="694" t="inlineStr">
        <is>
          <t>Numero Partidos disputados grupo</t>
        </is>
      </c>
      <c r="DL5" s="694" t="inlineStr">
        <is>
          <t>CANT</t>
        </is>
      </c>
      <c r="DM5" s="694" t="inlineStr">
        <is>
          <t>CONCAT</t>
        </is>
      </c>
      <c r="DN5" s="694" t="inlineStr">
        <is>
          <t>DESEMPATE EN SELECTOR</t>
        </is>
      </c>
      <c r="DO5" s="694" t="n"/>
      <c r="DP5" s="694" t="inlineStr">
        <is>
          <t>POSGRUPO</t>
        </is>
      </c>
      <c r="DQ5" s="694" t="inlineStr">
        <is>
          <t>PAIS</t>
        </is>
      </c>
    </row>
    <row r="6" ht="15.75" customHeight="1" s="650">
      <c r="A6" s="694">
        <f>+Equipos!B3</f>
        <v/>
      </c>
      <c r="B6" s="694" t="n"/>
      <c r="C6" s="694" t="n"/>
      <c r="D6" s="694">
        <f>IF(OR(AC6="",AD6=""),"Pendiente",IF(AC6&gt;AD6,"Local",IF(AC6&lt;AD6,"Visitante","Empate")))</f>
        <v/>
      </c>
      <c r="E6" s="694">
        <f>IF(D6="Pendiente","-",INDEX($BT$6:$BT$53,MATCH($AA6,$BD$6:$BD$53,0)))</f>
        <v/>
      </c>
      <c r="F6" s="694">
        <f>IF(D6="Pendiente","-",INDEX($BT$6:$BT$53,MATCH($AF6,$BD$6:$BD$53,0)))</f>
        <v/>
      </c>
      <c r="G6" s="694" t="n"/>
      <c r="H6" s="694">
        <f>IF(D6="Pendiente","-",INDEX($BZ$6:$BZ$53,MATCH($AA6,$BD$6:$BD$53,0)))</f>
        <v/>
      </c>
      <c r="I6" s="694">
        <f>IF(D6="Pendiente","-",INDEX($BZ$6:$BZ$53,MATCH($AF6,$BD$6:$BD$53,0)))</f>
        <v/>
      </c>
      <c r="J6" s="694" t="n"/>
      <c r="K6" s="694">
        <f>IF(D6="Pendiente","-",INDEX($CE$6:$CE$53,MATCH($AA6,$BD$6:$BD$53,0)))</f>
        <v/>
      </c>
      <c r="L6" s="694">
        <f>IF(D6="Pendiente","-",INDEX($CE$6:$CE$53,MATCH($AF6,$BD$6:$BD$53,0)))</f>
        <v/>
      </c>
      <c r="M6" s="694" t="n"/>
      <c r="N6" s="694">
        <f>IF(D6="Pendiente","-",INDEX($CH$6:$CH$53,MATCH($AA6,$BD$6:$BD$53,0)))</f>
        <v/>
      </c>
      <c r="O6" s="694">
        <f>IF(D6="Pendiente","-",INDEX($CH$6:$CH$53,MATCH($AF6,$BD$6:$BD$53,0)))</f>
        <v/>
      </c>
      <c r="P6" s="694" t="n"/>
      <c r="Q6" s="694">
        <f>IF(D6="Pendiente","-",INDEX($CN$6:$CN$53,MATCH($AA6,$BD$6:$BD$53,0)))</f>
        <v/>
      </c>
      <c r="R6" s="694">
        <f>IF(D6="Pendiente","-",INDEX($CN$6:$CN$53,MATCH($AF6,$BD$6:$BD$53,0)))</f>
        <v/>
      </c>
      <c r="S6" s="694" t="n"/>
      <c r="T6" s="694">
        <f>IF(D6="Pendiente","-",INDEX($CS$6:$CS$53,MATCH($AA6,$BD$6:$BD$53,0)))</f>
        <v/>
      </c>
      <c r="U6" s="694">
        <f>IF(D6="Pendiente","-",INDEX($CS$6:$CS$53,MATCH($AF6,$BD$6:$BD$53,0)))</f>
        <v/>
      </c>
      <c r="V6" s="703" t="n"/>
      <c r="W6" s="743" t="n"/>
      <c r="X6" s="725">
        <f>Horarios!C6</f>
        <v/>
      </c>
      <c r="Y6" s="726">
        <f>Horarios!C6</f>
        <v/>
      </c>
      <c r="Z6" s="727">
        <f>Idiomas!D62</f>
        <v/>
      </c>
      <c r="AA6" s="728">
        <f>A8</f>
        <v/>
      </c>
      <c r="AB6" s="729">
        <f t="array" ref="AB6:AB6">Ver_flag_local</f>
        <v/>
      </c>
      <c r="AC6" s="730" t="n">
        <v>2</v>
      </c>
      <c r="AD6" s="731" t="n">
        <v>0</v>
      </c>
      <c r="AE6" s="732">
        <f t="array" ref="AE6:AE6">Ver_flag_visit</f>
        <v/>
      </c>
      <c r="AF6" s="733">
        <f>A6</f>
        <v/>
      </c>
      <c r="AG6" s="734">
        <f>IF(NOT(OR(ISBLANK(AC6),ISBLANK(AD6))),1,0)</f>
        <v/>
      </c>
      <c r="AH6" s="735" t="n">
        <v>25</v>
      </c>
      <c r="AI6" s="736">
        <f>AJ6&amp;$B$4</f>
        <v/>
      </c>
      <c r="AJ6" s="751" t="n">
        <v>1</v>
      </c>
      <c r="AK6" s="752">
        <f t="array" ref="AK6:AK6">Ver_flag_visit</f>
        <v/>
      </c>
      <c r="AL6" s="753">
        <f>IFERROR(INDEX($BD$6:$BD$53,MATCH(AI6,$BN$6:$BN$53,0)),"")</f>
        <v/>
      </c>
      <c r="AM6" s="754">
        <f>INDEX($BE$6:$BN$53,MATCH($AL6,$BD$6:$BD$53,0),MATCH(AM$5,$BE$5:$BN$5,0))</f>
        <v/>
      </c>
      <c r="AN6" s="755">
        <f>INDEX($BE$6:$BN$53,MATCH($AL6,$BD$6:$BD$53,0),MATCH(AN$5,$BE$5:$BN$5,0))</f>
        <v/>
      </c>
      <c r="AO6" s="755">
        <f>INDEX($BE$6:$BN$53,MATCH($AL6,$BD$6:$BD$53,0),MATCH(AO$5,$BE$5:$BN$5,0))</f>
        <v/>
      </c>
      <c r="AP6" s="755">
        <f>INDEX($BE$6:$BN$53,MATCH($AL6,$BD$6:$BD$53,0),MATCH(AP$5,$BE$5:$BN$5,0))</f>
        <v/>
      </c>
      <c r="AQ6" s="755">
        <f>INDEX($BE$6:$BN$53,MATCH($AL6,$BD$6:$BD$53,0),MATCH(AQ$5,$BE$5:$BN$5,0))</f>
        <v/>
      </c>
      <c r="AR6" s="755">
        <f>INDEX($BE$6:$BN$53,MATCH($AL6,$BD$6:$BD$53,0),MATCH(AR$5,$BE$5:$BN$5,0))</f>
        <v/>
      </c>
      <c r="AS6" s="755">
        <f>INDEX($BE$6:$BN$53,MATCH($AL6,$BD$6:$BD$53,0),MATCH(AS$5,$BE$5:$BN$5,0))</f>
        <v/>
      </c>
      <c r="AT6" s="756">
        <f>INDEX($BE$6:$BN$53,MATCH($AL6,$BD$6:$BD$53,0),MATCH(AT$5,$BE$5:$BN$5,0))</f>
        <v/>
      </c>
      <c r="AU6" s="757">
        <f>INDEX($DL$6:$DL$53,MATCH(AI6,$DP$6:$DP$53,0))</f>
        <v/>
      </c>
      <c r="AV6" s="758">
        <f>INDEX($BD$6:$BD$53,MATCH(AI6,$BM$6:$BM$53,0))</f>
        <v/>
      </c>
      <c r="AW6" s="759" t="n"/>
      <c r="AX6" s="760" t="n"/>
      <c r="AY6" s="761">
        <f>+A5</f>
        <v/>
      </c>
      <c r="AZ6" s="762" t="n"/>
      <c r="BA6" s="702" t="n"/>
      <c r="BC6" s="694">
        <f>+INDEX(T_Equipos[Grupo],MATCH(WORLDCUP!BD6,T_Equipos[NombreEquipo],0))</f>
        <v/>
      </c>
      <c r="BD6" s="694">
        <f>+Equipos!B2</f>
        <v/>
      </c>
      <c r="BE6" s="694">
        <f>+BG6*3+BH6+IF($AZ$3="No",0,INDEX($AZ$6:$AZ$97,MATCH(BD6,$AY$6:$AY$97,0)))</f>
        <v/>
      </c>
      <c r="BF6" s="694">
        <f>+BG6+BH6+BI6</f>
        <v/>
      </c>
      <c r="BG6" s="694">
        <f>+COUNTIFS(FGLocal,BD6,Ganador,"Local")+COUNTIFS(FGVisitante,BD6,Ganador,"Visitante")</f>
        <v/>
      </c>
      <c r="BH6" s="694">
        <f>+COUNTIFS(FGLocal,BD6,Ganador,"Empate")+COUNTIFS(FGVisitante,BD6,Ganador,"Empate")</f>
        <v/>
      </c>
      <c r="BI6" s="694">
        <f>+COUNTIFS(FGVisitante,BD6,Ganador,"Local")+COUNTIFS(FGLocal,BD6,Ganador,"Visitante")</f>
        <v/>
      </c>
      <c r="BJ6" s="694">
        <f>+SUMIFS(FG_GolesLocal,FGLocal,BD6,Ganador,"&lt;&gt;"&amp;"Pendiente",FG_GolesLocal,"&lt;&gt;"&amp;"",FG_GolesVisitante,"&lt;&gt;"&amp;"")+SUMIFS(FG_GolesVisitante,FGVisitante,BD6,Ganador,"&lt;&gt;"&amp;"Pendiente",FG_GolesLocal,"&lt;&gt;"&amp;"",FG_GolesVisitante,"&lt;&gt;"&amp;"")</f>
        <v/>
      </c>
      <c r="BK6" s="694">
        <f>+SUMIFS(FG_GolesLocal,FGVisitante,BD6,Ganador,"&lt;&gt;"&amp;"Pendiente",FG_GolesLocal,"&lt;&gt;"&amp;"",FG_GolesVisitante,"&lt;&gt;"&amp;"")+SUMIFS(FG_GolesVisitante,FGLocal,BD6,Ganador,"&lt;&gt;"&amp;"Pendiente",FG_GolesLocal,"&lt;&gt;"&amp;"",FG_GolesVisitante,"&lt;&gt;"&amp;"")</f>
        <v/>
      </c>
      <c r="BL6" s="694">
        <f>+BJ6-BK6</f>
        <v/>
      </c>
      <c r="BM6" s="694">
        <f>DD6&amp;BC6</f>
        <v/>
      </c>
      <c r="BN6" s="694">
        <f>DH6&amp;BC6</f>
        <v/>
      </c>
      <c r="BO6" s="694">
        <f>IF(AND($AJ$99=144,BF6&gt;=1),1,0)</f>
        <v/>
      </c>
      <c r="BP6" s="694">
        <f>COUNTIFS($BO$6:$BO$53,"&gt;"&amp;BO6,$BC$6:$BC$53,INDEX(T_Equipos[Grupo],MATCH(BD6,T_Equipos[NombreEquipo],0)))+1</f>
        <v/>
      </c>
      <c r="BQ6" s="694">
        <f>IF(COUNTIFS($BP$6:$BP$53,BP6,$BC$6:$BC$53,INDEX(T_Equipos[Grupo],MATCH(BD6,T_Equipos[NombreEquipo],0)))=1,"-","P."&amp;BP6&amp;" ("&amp;COUNTIFS($BP$6:$BP$53,BP6,$BC$6:$BC$53,INDEX(T_Equipos[Grupo],MATCH(BD6,T_Equipos[NombreEquipo],0)))&amp;")")</f>
        <v/>
      </c>
      <c r="BR6" s="694">
        <f>IF($BQ6="-","-",BE6)</f>
        <v/>
      </c>
      <c r="BS6" s="694">
        <f>BP6+COUNTIFS($BQ$6:$BQ$53,BQ6,$BR$6:BR$53,"&gt;"&amp;BR6,$BC$6:$BC$53,INDEX(T_Equipos[Grupo],MATCH(BD6,T_Equipos[NombreEquipo],0)))</f>
        <v/>
      </c>
      <c r="BT6" s="694">
        <f>IF(COUNTIFS($BS$6:$BS$53,BS6,$BC$6:$BC$53,INDEX(T_Equipos[Grupo],MATCH(BD6,T_Equipos[NombreEquipo],0)))=1,"-","P."&amp;BS6&amp;" ("&amp;COUNTIFS($BS$6:$BS$53,BS6,$BC$6:$BC$53,INDEX(T_Equipos[Grupo],MATCH(BD6,T_Equipos[NombreEquipo],0)))&amp;")")</f>
        <v/>
      </c>
      <c r="BU6" s="694">
        <f>IF($BT6="-","-",COUNTIFS(FGLocal,$BD6,Ganador,"Local",Part1Empate1V,$BT6)+COUNTIFS(FGVisitante,$BD6,Ganador,"Visitante",Part1Empate1L,$BT6))</f>
        <v/>
      </c>
      <c r="BV6" s="694">
        <f>IF($BT6="-","-",COUNTIFS(FGLocal,$BD6,Ganador,"Empate",Part1Empate1V,$BT6)+COUNTIFS(FGVisitante,$BD6,Ganador,"Empate",Part1Empate1L,$BT6))</f>
        <v/>
      </c>
      <c r="BW6" s="694">
        <f>IF($BT6="-","-",COUNTIFS(FGLocal,$BD6,Ganador,"Visitante",Part1Empate1V,$BT6)+COUNTIFS(FGVisitante,$BD6,Ganador,"Local",Part1Empate1L,$BT6))</f>
        <v/>
      </c>
      <c r="BX6" s="694">
        <f>IF($BT6="-","-",BU6*3+BV6)</f>
        <v/>
      </c>
      <c r="BY6" s="694">
        <f>BS6+COUNTIFS($BT$6:$BT$53,BT6,$BX$6:BX$53,"&gt;"&amp;BX6,$BC$6:$BC$53,INDEX(T_Equipos[Grupo],MATCH(BD6,T_Equipos[NombreEquipo],0)))</f>
        <v/>
      </c>
      <c r="BZ6" s="694">
        <f>IF(COUNTIFS($BY$6:$BY$53,BY6,$BC$6:$BC$53,INDEX(T_Equipos[Grupo],MATCH(BD6,T_Equipos[NombreEquipo],0)))=1,"-","P."&amp;BY6&amp;" ("&amp;COUNTIFS($BY$6:$BY$53,BY6,$BC$6:$BC$53,INDEX(T_Equipos[Grupo],MATCH(BD6,T_Equipos[NombreEquipo],0)))&amp;")")</f>
        <v/>
      </c>
      <c r="CA6" s="694">
        <f>IF($BZ6="-","-",SUMIFS(FG_GolesLocal,FGLocal,$BD6,Part1Empate2V,$BZ6)+SUMIFS(FG_GolesVisitante,FGVisitante,$BD6,Part1Empate2L,$BZ6))</f>
        <v/>
      </c>
      <c r="CB6" s="694">
        <f>IF($BZ6="-","-",SUMIFS(FG_GolesVisitante,FGLocal,$BD6,Part1Empate2V,$BZ6)+SUMIFS(FG_GolesLocal,FGVisitante,$BD6,Part1Empate2L,$BZ6))</f>
        <v/>
      </c>
      <c r="CC6" s="694">
        <f>IF($BZ6="-","-",CA6-CB6)</f>
        <v/>
      </c>
      <c r="CD6" s="694">
        <f>BY6+COUNTIFS($BZ$6:$BZ$53,BZ6,$CC$6:CC$53,"&gt;"&amp;CC6,$BC$6:$BC$53,INDEX(T_Equipos[Grupo],MATCH(BD6,T_Equipos[NombreEquipo],0)))</f>
        <v/>
      </c>
      <c r="CE6" s="694">
        <f>IF(COUNTIFS($CD$6:$CD$53,CD6,$BC$6:$BC$53,INDEX(T_Equipos[Grupo],MATCH(BD6,T_Equipos[NombreEquipo],0)))=1,"-","P."&amp;CD6&amp;" ("&amp;COUNTIFS($CD$6:$CD$53,CD6,$BC$6:$BC$53,INDEX(T_Equipos[Grupo],MATCH(BD6,T_Equipos[NombreEquipo],0)))&amp;")")</f>
        <v/>
      </c>
      <c r="CF6" s="694">
        <f>IF($CE6="-","-",SUMIFS(FG_GolesLocal,FGLocal,$BD6,Part1Empate3V,$CE6)+SUMIFS(FG_GolesVisitante,FGVisitante,$BD6,Part1Empate3L,$CE6))</f>
        <v/>
      </c>
      <c r="CG6" s="694">
        <f>CD6+COUNTIFS($CE$6:$CE$53,CE6,$CF$6:CF$53,"&gt;"&amp;CF6,$BC$6:$BC$53,INDEX(T_Equipos[Grupo],MATCH(BD6,T_Equipos[NombreEquipo],0)))</f>
        <v/>
      </c>
      <c r="CH6" s="694">
        <f>IF(COUNTIFS($CG$6:$CG$53,CG6,$BC$6:$BC$53,INDEX(T_Equipos[Grupo],MATCH(BD6,T_Equipos[NombreEquipo],0)))=1,"-","P."&amp;CG6&amp;" ("&amp;COUNTIFS($CG$6:$CG$53,CG6,$BC$6:$BC$53,INDEX(T_Equipos[Grupo],MATCH(BD6,T_Equipos[NombreEquipo],0)))&amp;")")</f>
        <v/>
      </c>
      <c r="CI6" s="694">
        <f>IF($CH6="-","-",COUNTIFS(FGLocal,$BD6,Ganador,"Local",Part2Empate4V,$CH6)+COUNTIFS(FGVisitante,$BD6,Ganador,"Visitante",Part2Empate4L,$CH6))</f>
        <v/>
      </c>
      <c r="CJ6" s="694">
        <f>IF($CH6="-","-",COUNTIFS(FGLocal,$BD6,Ganador,"Empate",Part2Empate4V,$CH6)+COUNTIFS(FGVisitante,$BD6,Ganador,"Empate",Part2Empate4L,$CH6))</f>
        <v/>
      </c>
      <c r="CK6" s="694">
        <f>IF($CH6="-","-",COUNTIFS(FGLocal,$BD6,Ganador,"Visitante",Part2Empate4V,$CH6)+COUNTIFS(FGVisitante,$BD6,Ganador,"Local",Part2Empate4L,$CH6))</f>
        <v/>
      </c>
      <c r="CL6" s="694">
        <f>IF($CH6="-","-",CI6*3+CJ6)</f>
        <v/>
      </c>
      <c r="CM6" s="694">
        <f>CG6+COUNTIFS($CH$6:$CH$53,CH6,$CL$6:CL$53,"&gt;"&amp;CL6,$BC$6:$BC$53,INDEX(T_Equipos[Grupo],MATCH(BD6,T_Equipos[NombreEquipo],0)))</f>
        <v/>
      </c>
      <c r="CN6" s="694">
        <f>IF(COUNTIFS($CM$6:$CM$53,CM6,$BC$6:$BC$53,INDEX(T_Equipos[Grupo],MATCH(BD6,T_Equipos[NombreEquipo],0)))=1,"-","P."&amp;CM6&amp;" ("&amp;COUNTIFS($CM$6:$CM$53,CM6,$BC$6:$BC$53,INDEX(T_Equipos[Grupo],MATCH(BD6,T_Equipos[NombreEquipo],0)))&amp;")")</f>
        <v/>
      </c>
      <c r="CO6" s="694">
        <f>IF($CN6="-","-",SUMIFS(FG_GolesLocal,FGLocal,$BD6,Part2Empate5V,$CN6)+SUMIFS(FG_GolesVisitante,FGVisitante,$BD6,Part2Empate5L,$CN6))</f>
        <v/>
      </c>
      <c r="CP6" s="694">
        <f>IF($CN6="-","-",SUMIFS(FG_GolesVisitante,FGLocal,$BD6,Part2Empate5V,$CN6)+SUMIFS(FG_GolesLocal,FGVisitante,$BD6,Part2Empate5L,$CN6))</f>
        <v/>
      </c>
      <c r="CQ6" s="694">
        <f>IF($CN6="-","-",CO6-CP6)</f>
        <v/>
      </c>
      <c r="CR6" s="694">
        <f>CM6+COUNTIFS($CN$6:$CN$53,CN6,$CQ$6:CQ$53,"&gt;"&amp;CQ6,$BC$6:$BC$53,INDEX(T_Equipos[Grupo],MATCH(BD6,T_Equipos[NombreEquipo],0)))</f>
        <v/>
      </c>
      <c r="CS6" s="694">
        <f>IF(COUNTIFS($CR$6:$CR$53,CR6,$BC$6:$BC$53,INDEX(T_Equipos[Grupo],MATCH(BD6,T_Equipos[NombreEquipo],0)))=1,"-","P."&amp;CR6&amp;" ("&amp;COUNTIFS($CR$6:$CR$53,CR6,$BC$6:$BC$53,INDEX(T_Equipos[Grupo],MATCH(BD6,T_Equipos[NombreEquipo],0)))&amp;")")</f>
        <v/>
      </c>
      <c r="CT6" s="694">
        <f>IF($CS6="-","-",SUMIFS(FG_GolesLocal,FGLocal,$BD6,Part2Empate6V,$CS6)+SUMIFS(FG_GolesVisitante,FGVisitante,$BD6,Part2Empate6L,$CS6))</f>
        <v/>
      </c>
      <c r="CU6" s="694">
        <f>CR6+COUNTIFS($CS$6:$CS$53,CS6,$CT$6:CT$53,"&gt;"&amp;CT6,$BC$6:$BC$53,INDEX(T_Equipos[Grupo],MATCH(BD6,T_Equipos[NombreEquipo],0)))</f>
        <v/>
      </c>
      <c r="CV6" s="694">
        <f>IF(COUNTIFS($CU$6:$CU$53,CU6,$BC$6:$BC$53,INDEX(T_Equipos[Grupo],MATCH(BD6,T_Equipos[NombreEquipo],0)))=1,"-","P."&amp;CU6&amp;" ("&amp;COUNTIFS($CU$6:$CU$53,CU6,$BC$6:$BC$53,INDEX(T_Equipos[Grupo],MATCH(BD6,T_Equipos[NombreEquipo],0)))&amp;")")</f>
        <v/>
      </c>
      <c r="CW6" s="694">
        <f>IF(CV6="-","-",BL6)</f>
        <v/>
      </c>
      <c r="CX6" s="694">
        <f>CU6+COUNTIFS($CV$6:$CV$53,CV6,$CW$6:CW$53,"&gt;"&amp;CW6,$BC$6:$BC$53,INDEX(T_Equipos[Grupo],MATCH(BD6,T_Equipos[NombreEquipo],0)))</f>
        <v/>
      </c>
      <c r="CY6" s="694">
        <f>IF(COUNTIFS($CX$6:$CX$53,CX6,$BC$6:$BC$53,INDEX(T_Equipos[Grupo],MATCH(BD6,T_Equipos[NombreEquipo],0)))=1,"-","P."&amp;CX6&amp;" ("&amp;COUNTIFS($CX$6:$CX$53,CX6,$BC$6:$BC$53,INDEX(T_Equipos[Grupo],MATCH(BD6,T_Equipos[NombreEquipo],0)))&amp;")")</f>
        <v/>
      </c>
      <c r="CZ6" s="694">
        <f>IF(CY6="-","-",BJ6)</f>
        <v/>
      </c>
      <c r="DA6" s="694">
        <f>CX6+COUNTIFS($CY$6:$CY$53,CY6,$CZ$6:CZ$53,"&gt;"&amp;CZ6,$BC$6:$BC$53,INDEX(T_Equipos[Grupo],MATCH(BD6,T_Equipos[NombreEquipo],0)))</f>
        <v/>
      </c>
      <c r="DB6" s="694">
        <f>IF(COUNTIFS($DA$6:$DA$53,DA6,$BC$6:$BC$53,INDEX(T_Equipos[Grupo],MATCH(BD6,T_Equipos[NombreEquipo],0)))=1,"-","P."&amp;DA6&amp;" ("&amp;COUNTIFS($DA$6:$DA$53,DA6,$BC$6:$BC$53,INDEX(T_Equipos[Grupo],MATCH(BD6,T_Equipos[NombreEquipo],0)))&amp;")")</f>
        <v/>
      </c>
      <c r="DC6" s="694">
        <f>IF(DB6="-","-",COUNTIFS(T_Equipos[Rank],"&lt;"&amp;INDEX(T_Equipos[Rank],MATCH(BD6,T_Equipos[NombreEquipo],0)),$BC$6:$BC$53,INDEX(T_Equipos[Grupo],MATCH(BD6,T_Equipos[NombreEquipo],0)))+1)</f>
        <v/>
      </c>
      <c r="DD6" s="694">
        <f>DA6+COUNTIFS($DB$6:$DB$53,DB6,$DC$6:DC$53,"&lt;"&amp;DC6,$BC$6:$BC$53,INDEX(T_Equipos[Grupo],MATCH(BD6,T_Equipos[NombreEquipo],0)))</f>
        <v/>
      </c>
      <c r="DE6" s="694" t="n"/>
      <c r="DF6" s="694">
        <f>IF(OR(INDEX($AW$6:$AW$97,MATCH($BD6,$AV$6:$AV$97,0))="",DB6="-"),DD6,INDEX($AW$6:$AW$97,MATCH($BD6,$AV$6:$AV$97,0))+DD6/1000)</f>
        <v/>
      </c>
      <c r="DG6" s="694">
        <f>IF(DB6="-","-",COUNTIFS(DF$6:DF$53,"&lt;"&amp;DF6,$BC$6:$BC$53,INDEX(T_Equipos[Grupo],MATCH(BD6,T_Equipos[NombreEquipo],0))))</f>
        <v/>
      </c>
      <c r="DH6" s="694">
        <f>DA6+COUNTIFS(DB$6:DB$53,DB6,DG$6:DG$53,"&lt;"&amp;DG6,$BC$6:$BC$53,INDEX(T_Equipos[Grupo],MATCH(BD6,T_Equipos[NombreEquipo],0)))</f>
        <v/>
      </c>
      <c r="DI6" s="694" t="n"/>
      <c r="DJ6" s="694">
        <f>INDEX($DA$6:$DA$53,MATCH($DQ6,$BD$6:$BD$53,0))</f>
        <v/>
      </c>
      <c r="DK6" s="694">
        <f>+SUMIF($BC$6:$BC$53,BC6,$BF$6:$BF$53)</f>
        <v/>
      </c>
      <c r="DL6" s="694">
        <f>IF(OR(DK6=12,$AJ$99=144),COUNTIFS($DJ$6:$DJ$53,DJ6,$BC$6:$BC$53,BC6),1)</f>
        <v/>
      </c>
      <c r="DM6" s="694">
        <f>DJ6&amp;"."&amp;DL6</f>
        <v/>
      </c>
      <c r="DN6" s="694">
        <f t="array" ref="DN6:DN6">OFFSET(Horarios!$P$3,DJ6-1,0,DL6,1)</f>
        <v/>
      </c>
      <c r="DO6" s="694" t="n"/>
      <c r="DP6" s="694" t="inlineStr">
        <is>
          <t>1A</t>
        </is>
      </c>
      <c r="DQ6" s="694">
        <f>INDEX($BD$6:$BD$53,MATCH(DP6,$BM$6:$BM$53,0))</f>
        <v/>
      </c>
    </row>
    <row r="7" ht="15.75" customHeight="1" s="650">
      <c r="A7" s="694">
        <f>+Equipos!B4</f>
        <v/>
      </c>
      <c r="B7" s="694" t="n"/>
      <c r="C7" s="694" t="n"/>
      <c r="D7" s="694">
        <f>IF(OR(AC7="",AD7=""),"Pendiente",IF(AC7&gt;AD7,"Local",IF(AC7&lt;AD7,"Visitante","Empate")))</f>
        <v/>
      </c>
      <c r="E7" s="694">
        <f>IF(D7="Pendiente","-",INDEX($BT$6:$BT$53,MATCH($AA7,$BD$6:$BD$53,0)))</f>
        <v/>
      </c>
      <c r="F7" s="694">
        <f>IF(D7="Pendiente","-",INDEX($BT$6:$BT$53,MATCH($AF7,$BD$6:$BD$53,0)))</f>
        <v/>
      </c>
      <c r="G7" s="694" t="n"/>
      <c r="H7" s="694">
        <f>IF(D7="Pendiente","-",INDEX($BZ$6:$BZ$53,MATCH($AA7,$BD$6:$BD$53,0)))</f>
        <v/>
      </c>
      <c r="I7" s="694">
        <f>IF(D7="Pendiente","-",INDEX($BZ$6:$BZ$53,MATCH($AF7,$BD$6:$BD$53,0)))</f>
        <v/>
      </c>
      <c r="J7" s="694" t="n"/>
      <c r="K7" s="694">
        <f>IF(D7="Pendiente","-",INDEX($CE$6:$CE$53,MATCH($AA7,$BD$6:$BD$53,0)))</f>
        <v/>
      </c>
      <c r="L7" s="694">
        <f>IF(D7="Pendiente","-",INDEX($CE$6:$CE$53,MATCH($AF7,$BD$6:$BD$53,0)))</f>
        <v/>
      </c>
      <c r="M7" s="694" t="n"/>
      <c r="N7" s="694">
        <f>IF(D7="Pendiente","-",INDEX($CH$6:$CH$53,MATCH($AA7,$BD$6:$BD$53,0)))</f>
        <v/>
      </c>
      <c r="O7" s="694">
        <f>IF(D7="Pendiente","-",INDEX($CH$6:$CH$53,MATCH($AF7,$BD$6:$BD$53,0)))</f>
        <v/>
      </c>
      <c r="P7" s="694" t="n"/>
      <c r="Q7" s="694">
        <f>IF(D7="Pendiente","-",INDEX($CN$6:$CN$53,MATCH($AA7,$BD$6:$BD$53,0)))</f>
        <v/>
      </c>
      <c r="R7" s="694">
        <f>IF(D7="Pendiente","-",INDEX($CN$6:$CN$53,MATCH($AF7,$BD$6:$BD$53,0)))</f>
        <v/>
      </c>
      <c r="S7" s="694" t="n"/>
      <c r="T7" s="694">
        <f>IF(D7="Pendiente","-",INDEX($CS$6:$CS$53,MATCH($AA7,$BD$6:$BD$53,0)))</f>
        <v/>
      </c>
      <c r="U7" s="694">
        <f>IF(D7="Pendiente","-",INDEX($CS$6:$CS$53,MATCH($AF7,$BD$6:$BD$53,0)))</f>
        <v/>
      </c>
      <c r="V7" s="703" t="n"/>
      <c r="W7" s="743" t="n"/>
      <c r="X7" s="725">
        <f>Horarios!C7</f>
        <v/>
      </c>
      <c r="Y7" s="726">
        <f>Horarios!C7</f>
        <v/>
      </c>
      <c r="Z7" s="727">
        <f>$Z$6</f>
        <v/>
      </c>
      <c r="AA7" s="728">
        <f>A5</f>
        <v/>
      </c>
      <c r="AB7" s="729">
        <f t="array" ref="AB7:AB7">Ver_flag_local</f>
        <v/>
      </c>
      <c r="AC7" s="730" t="n">
        <v>2</v>
      </c>
      <c r="AD7" s="731" t="n">
        <v>0</v>
      </c>
      <c r="AE7" s="732">
        <f t="array" ref="AE7:AE7">Ver_flag_visit</f>
        <v/>
      </c>
      <c r="AF7" s="733">
        <f>A7</f>
        <v/>
      </c>
      <c r="AG7" s="734">
        <f>IF(NOT(OR(ISBLANK(AC7),ISBLANK(AD7))),1,0)</f>
        <v/>
      </c>
      <c r="AH7" s="735" t="n">
        <v>28</v>
      </c>
      <c r="AI7" s="736">
        <f>AJ7&amp;$B$4</f>
        <v/>
      </c>
      <c r="AJ7" s="763" t="n">
        <v>2</v>
      </c>
      <c r="AK7" s="764">
        <f t="array" ref="AK7:AK7">Ver_flag_visit</f>
        <v/>
      </c>
      <c r="AL7" s="765">
        <f>IFERROR(INDEX($BD$6:$BD$53,MATCH(AI7,$BN$6:$BN$53,0)),"")</f>
        <v/>
      </c>
      <c r="AM7" s="766">
        <f>INDEX($BE$6:$BN$53,MATCH($AL7,$BD$6:$BD$53,0),MATCH(AM$5,$BE$5:$BN$5,0))</f>
        <v/>
      </c>
      <c r="AN7" s="767">
        <f>INDEX($BE$6:$BN$53,MATCH($AL7,$BD$6:$BD$53,0),MATCH(AN$5,$BE$5:$BN$5,0))</f>
        <v/>
      </c>
      <c r="AO7" s="767">
        <f>INDEX($BE$6:$BN$53,MATCH($AL7,$BD$6:$BD$53,0),MATCH(AO$5,$BE$5:$BN$5,0))</f>
        <v/>
      </c>
      <c r="AP7" s="767">
        <f>INDEX($BE$6:$BN$53,MATCH($AL7,$BD$6:$BD$53,0),MATCH(AP$5,$BE$5:$BN$5,0))</f>
        <v/>
      </c>
      <c r="AQ7" s="767">
        <f>INDEX($BE$6:$BN$53,MATCH($AL7,$BD$6:$BD$53,0),MATCH(AQ$5,$BE$5:$BN$5,0))</f>
        <v/>
      </c>
      <c r="AR7" s="767">
        <f>INDEX($BE$6:$BN$53,MATCH($AL7,$BD$6:$BD$53,0),MATCH(AR$5,$BE$5:$BN$5,0))</f>
        <v/>
      </c>
      <c r="AS7" s="767">
        <f>INDEX($BE$6:$BN$53,MATCH($AL7,$BD$6:$BD$53,0),MATCH(AS$5,$BE$5:$BN$5,0))</f>
        <v/>
      </c>
      <c r="AT7" s="768">
        <f>INDEX($BE$6:$BN$53,MATCH($AL7,$BD$6:$BD$53,0),MATCH(AT$5,$BE$5:$BN$5,0))</f>
        <v/>
      </c>
      <c r="AU7" s="757">
        <f>INDEX($DL$6:$DL$53,MATCH(AI7,$DP$6:$DP$53,0))</f>
        <v/>
      </c>
      <c r="AV7" s="758">
        <f>INDEX($BD$6:$BD$53,MATCH(AI7,$BM$6:$BM$53,0))</f>
        <v/>
      </c>
      <c r="AW7" s="759" t="n"/>
      <c r="AX7" s="760" t="n"/>
      <c r="AY7" s="769">
        <f>+A6</f>
        <v/>
      </c>
      <c r="AZ7" s="770" t="n"/>
      <c r="BA7" s="702" t="n"/>
      <c r="BC7" s="694">
        <f>+INDEX(T_Equipos[Grupo],MATCH(WORLDCUP!BD7,T_Equipos[NombreEquipo],0))</f>
        <v/>
      </c>
      <c r="BD7" s="694">
        <f>+Equipos!B3</f>
        <v/>
      </c>
      <c r="BE7" s="694">
        <f>+BG7*3+BH7+IF($AZ$3="No",0,INDEX($AZ$6:$AZ$97,MATCH(BD7,$AY$6:$AY$97,0)))</f>
        <v/>
      </c>
      <c r="BF7" s="694">
        <f>+BG7+BH7+BI7</f>
        <v/>
      </c>
      <c r="BG7" s="694">
        <f>+COUNTIFS(FGLocal,BD7,Ganador,"Local")+COUNTIFS(FGVisitante,BD7,Ganador,"Visitante")</f>
        <v/>
      </c>
      <c r="BH7" s="694">
        <f>+COUNTIFS(FGLocal,BD7,Ganador,"Empate")+COUNTIFS(FGVisitante,BD7,Ganador,"Empate")</f>
        <v/>
      </c>
      <c r="BI7" s="694">
        <f>+COUNTIFS(FGVisitante,BD7,Ganador,"Local")+COUNTIFS(FGLocal,BD7,Ganador,"Visitante")</f>
        <v/>
      </c>
      <c r="BJ7" s="694">
        <f>+SUMIFS(FG_GolesLocal,FGLocal,BD7,Ganador,"&lt;&gt;"&amp;"Pendiente",FG_GolesLocal,"&lt;&gt;"&amp;"",FG_GolesVisitante,"&lt;&gt;"&amp;"")+SUMIFS(FG_GolesVisitante,FGVisitante,BD7,Ganador,"&lt;&gt;"&amp;"Pendiente",FG_GolesLocal,"&lt;&gt;"&amp;"",FG_GolesVisitante,"&lt;&gt;"&amp;"")</f>
        <v/>
      </c>
      <c r="BK7" s="694">
        <f>+SUMIFS(FG_GolesLocal,FGVisitante,BD7,Ganador,"&lt;&gt;"&amp;"Pendiente",FG_GolesLocal,"&lt;&gt;"&amp;"",FG_GolesVisitante,"&lt;&gt;"&amp;"")+SUMIFS(FG_GolesVisitante,FGLocal,BD7,Ganador,"&lt;&gt;"&amp;"Pendiente",FG_GolesLocal,"&lt;&gt;"&amp;"",FG_GolesVisitante,"&lt;&gt;"&amp;"")</f>
        <v/>
      </c>
      <c r="BL7" s="694">
        <f>+BJ7-BK7</f>
        <v/>
      </c>
      <c r="BM7" s="694">
        <f>DD7&amp;BC7</f>
        <v/>
      </c>
      <c r="BN7" s="694">
        <f>DH7&amp;BC7</f>
        <v/>
      </c>
      <c r="BO7" s="694">
        <f>IF(AND($AJ$99=144,BF7&gt;=1),1,0)</f>
        <v/>
      </c>
      <c r="BP7" s="694">
        <f>COUNTIFS($BO$6:$BO$53,"&gt;"&amp;BO7,$BC$6:$BC$53,INDEX(T_Equipos[Grupo],MATCH(BD7,T_Equipos[NombreEquipo],0)))+1</f>
        <v/>
      </c>
      <c r="BQ7" s="694">
        <f>IF(COUNTIFS($BP$6:$BP$53,BP7,$BC$6:$BC$53,INDEX(T_Equipos[Grupo],MATCH(BD7,T_Equipos[NombreEquipo],0)))=1,"-","P."&amp;BP7&amp;" ("&amp;COUNTIFS($BP$6:$BP$53,BP7,$BC$6:$BC$53,INDEX(T_Equipos[Grupo],MATCH(BD7,T_Equipos[NombreEquipo],0)))&amp;")")</f>
        <v/>
      </c>
      <c r="BR7" s="694">
        <f>IF($BQ7="-","-",BE7)</f>
        <v/>
      </c>
      <c r="BS7" s="694">
        <f>BP7+COUNTIFS($BQ$6:$BQ$53,BQ7,$BR$6:BR$53,"&gt;"&amp;BR7,$BC$6:$BC$53,INDEX(T_Equipos[Grupo],MATCH(BD7,T_Equipos[NombreEquipo],0)))</f>
        <v/>
      </c>
      <c r="BT7" s="694">
        <f>IF(COUNTIFS($BS$6:$BS$53,BS7,$BC$6:$BC$53,INDEX(T_Equipos[Grupo],MATCH(BD7,T_Equipos[NombreEquipo],0)))=1,"-","P."&amp;BS7&amp;" ("&amp;COUNTIFS($BS$6:$BS$53,BS7,$BC$6:$BC$53,INDEX(T_Equipos[Grupo],MATCH(BD7,T_Equipos[NombreEquipo],0)))&amp;")")</f>
        <v/>
      </c>
      <c r="BU7" s="694">
        <f>IF($BT7="-","-",COUNTIFS(FGLocal,$BD7,Ganador,"Local",Part1Empate1V,$BT7)+COUNTIFS(FGVisitante,$BD7,Ganador,"Visitante",Part1Empate1L,$BT7))</f>
        <v/>
      </c>
      <c r="BV7" s="694">
        <f>IF($BT7="-","-",COUNTIFS(FGLocal,$BD7,Ganador,"Empate",Part1Empate1V,$BT7)+COUNTIFS(FGVisitante,$BD7,Ganador,"Empate",Part1Empate1L,$BT7))</f>
        <v/>
      </c>
      <c r="BW7" s="694">
        <f>IF($BT7="-","-",COUNTIFS(FGLocal,$BD7,Ganador,"Visitante",Part1Empate1V,$BT7)+COUNTIFS(FGVisitante,$BD7,Ganador,"Local",Part1Empate1L,$BT7))</f>
        <v/>
      </c>
      <c r="BX7" s="694">
        <f>IF($BT7="-","-",BU7*3+BV7)</f>
        <v/>
      </c>
      <c r="BY7" s="694">
        <f>BS7+COUNTIFS($BT$6:$BT$53,BT7,$BX$6:BX$53,"&gt;"&amp;BX7,$BC$6:$BC$53,INDEX(T_Equipos[Grupo],MATCH(BD7,T_Equipos[NombreEquipo],0)))</f>
        <v/>
      </c>
      <c r="BZ7" s="694">
        <f>IF(COUNTIFS($BY$6:$BY$53,BY7,$BC$6:$BC$53,INDEX(T_Equipos[Grupo],MATCH(BD7,T_Equipos[NombreEquipo],0)))=1,"-","P."&amp;BY7&amp;" ("&amp;COUNTIFS($BY$6:$BY$53,BY7,$BC$6:$BC$53,INDEX(T_Equipos[Grupo],MATCH(BD7,T_Equipos[NombreEquipo],0)))&amp;")")</f>
        <v/>
      </c>
      <c r="CA7" s="694">
        <f>IF($BZ7="-","-",SUMIFS(FG_GolesLocal,FGLocal,$BD7,Part1Empate2V,$BZ7)+SUMIFS(FG_GolesVisitante,FGVisitante,$BD7,Part1Empate2L,$BZ7))</f>
        <v/>
      </c>
      <c r="CB7" s="694">
        <f>IF($BZ7="-","-",SUMIFS(FG_GolesVisitante,FGLocal,$BD7,Part1Empate2V,$BZ7)+SUMIFS(FG_GolesLocal,FGVisitante,$BD7,Part1Empate2L,$BZ7))</f>
        <v/>
      </c>
      <c r="CC7" s="694">
        <f>IF($BZ7="-","-",CA7-CB7)</f>
        <v/>
      </c>
      <c r="CD7" s="694">
        <f>BY7+COUNTIFS($BZ$6:$BZ$53,BZ7,$CC$6:CC$53,"&gt;"&amp;CC7,$BC$6:$BC$53,INDEX(T_Equipos[Grupo],MATCH(BD7,T_Equipos[NombreEquipo],0)))</f>
        <v/>
      </c>
      <c r="CE7" s="694">
        <f>IF(COUNTIFS($CD$6:$CD$53,CD7,$BC$6:$BC$53,INDEX(T_Equipos[Grupo],MATCH(BD7,T_Equipos[NombreEquipo],0)))=1,"-","P."&amp;CD7&amp;" ("&amp;COUNTIFS($CD$6:$CD$53,CD7,$BC$6:$BC$53,INDEX(T_Equipos[Grupo],MATCH(BD7,T_Equipos[NombreEquipo],0)))&amp;")")</f>
        <v/>
      </c>
      <c r="CF7" s="694">
        <f>IF($CE7="-","-",SUMIFS(FG_GolesLocal,FGLocal,$BD7,Part1Empate3V,$CE7)+SUMIFS(FG_GolesVisitante,FGVisitante,$BD7,Part1Empate3L,$CE7))</f>
        <v/>
      </c>
      <c r="CG7" s="694">
        <f>CD7+COUNTIFS($CE$6:$CE$53,CE7,$CF$6:CF$53,"&gt;"&amp;CF7,$BC$6:$BC$53,INDEX(T_Equipos[Grupo],MATCH(BD7,T_Equipos[NombreEquipo],0)))</f>
        <v/>
      </c>
      <c r="CH7" s="694">
        <f>IF(COUNTIFS($CG$6:$CG$53,CG7,$BC$6:$BC$53,INDEX(T_Equipos[Grupo],MATCH(BD7,T_Equipos[NombreEquipo],0)))=1,"-","P."&amp;CG7&amp;" ("&amp;COUNTIFS($CG$6:$CG$53,CG7,$BC$6:$BC$53,INDEX(T_Equipos[Grupo],MATCH(BD7,T_Equipos[NombreEquipo],0)))&amp;")")</f>
        <v/>
      </c>
      <c r="CI7" s="694">
        <f>IF($CH7="-","-",COUNTIFS(FGLocal,$BD7,Ganador,"Local",Part2Empate4V,$CH7)+COUNTIFS(FGVisitante,$BD7,Ganador,"Visitante",Part2Empate4L,$CH7))</f>
        <v/>
      </c>
      <c r="CJ7" s="694">
        <f>IF($CH7="-","-",COUNTIFS(FGLocal,$BD7,Ganador,"Empate",Part2Empate4V,$CH7)+COUNTIFS(FGVisitante,$BD7,Ganador,"Empate",Part2Empate4L,$CH7))</f>
        <v/>
      </c>
      <c r="CK7" s="694">
        <f>IF($CH7="-","-",COUNTIFS(FGLocal,$BD7,Ganador,"Visitante",Part2Empate4V,$CH7)+COUNTIFS(FGVisitante,$BD7,Ganador,"Local",Part2Empate4L,$CH7))</f>
        <v/>
      </c>
      <c r="CL7" s="694">
        <f>IF($CH7="-","-",CI7*3+CJ7)</f>
        <v/>
      </c>
      <c r="CM7" s="694">
        <f>CG7+COUNTIFS($CH$6:$CH$53,CH7,$CL$6:CL$53,"&gt;"&amp;CL7,$BC$6:$BC$53,INDEX(T_Equipos[Grupo],MATCH(BD7,T_Equipos[NombreEquipo],0)))</f>
        <v/>
      </c>
      <c r="CN7" s="694">
        <f>IF(COUNTIFS($CM$6:$CM$53,CM7,$BC$6:$BC$53,INDEX(T_Equipos[Grupo],MATCH(BD7,T_Equipos[NombreEquipo],0)))=1,"-","P."&amp;CM7&amp;" ("&amp;COUNTIFS($CM$6:$CM$53,CM7,$BC$6:$BC$53,INDEX(T_Equipos[Grupo],MATCH(BD7,T_Equipos[NombreEquipo],0)))&amp;")")</f>
        <v/>
      </c>
      <c r="CO7" s="694">
        <f>IF($CN7="-","-",SUMIFS(FG_GolesLocal,FGLocal,$BD7,Part2Empate5V,$CN7)+SUMIFS(FG_GolesVisitante,FGVisitante,$BD7,Part2Empate5L,$CN7))</f>
        <v/>
      </c>
      <c r="CP7" s="694">
        <f>IF($CN7="-","-",SUMIFS(FG_GolesVisitante,FGLocal,$BD7,Part2Empate5V,$CN7)+SUMIFS(FG_GolesLocal,FGVisitante,$BD7,Part2Empate5L,$CN7))</f>
        <v/>
      </c>
      <c r="CQ7" s="694">
        <f>IF($CN7="-","-",CO7-CP7)</f>
        <v/>
      </c>
      <c r="CR7" s="694">
        <f>CM7+COUNTIFS($CN$6:$CN$53,CN7,$CQ$6:CQ$53,"&gt;"&amp;CQ7,$BC$6:$BC$53,INDEX(T_Equipos[Grupo],MATCH(BD7,T_Equipos[NombreEquipo],0)))</f>
        <v/>
      </c>
      <c r="CS7" s="694">
        <f>IF(COUNTIFS($CR$6:$CR$53,CR7,$BC$6:$BC$53,INDEX(T_Equipos[Grupo],MATCH(BD7,T_Equipos[NombreEquipo],0)))=1,"-","P."&amp;CR7&amp;" ("&amp;COUNTIFS($CR$6:$CR$53,CR7,$BC$6:$BC$53,INDEX(T_Equipos[Grupo],MATCH(BD7,T_Equipos[NombreEquipo],0)))&amp;")")</f>
        <v/>
      </c>
      <c r="CT7" s="694">
        <f>IF($CS7="-","-",SUMIFS(FG_GolesLocal,FGLocal,$BD7,Part2Empate6V,$CS7)+SUMIFS(FG_GolesVisitante,FGVisitante,$BD7,Part2Empate6L,$CS7))</f>
        <v/>
      </c>
      <c r="CU7" s="694">
        <f>CR7+COUNTIFS($CS$6:$CS$53,CS7,$CT$6:CT$53,"&gt;"&amp;CT7,$BC$6:$BC$53,INDEX(T_Equipos[Grupo],MATCH(BD7,T_Equipos[NombreEquipo],0)))</f>
        <v/>
      </c>
      <c r="CV7" s="694">
        <f>IF(COUNTIFS($CU$6:$CU$53,CU7,$BC$6:$BC$53,INDEX(T_Equipos[Grupo],MATCH(BD7,T_Equipos[NombreEquipo],0)))=1,"-","P."&amp;CU7&amp;" ("&amp;COUNTIFS($CU$6:$CU$53,CU7,$BC$6:$BC$53,INDEX(T_Equipos[Grupo],MATCH(BD7,T_Equipos[NombreEquipo],0)))&amp;")")</f>
        <v/>
      </c>
      <c r="CW7" s="694">
        <f>IF(CV7="-","-",BL7)</f>
        <v/>
      </c>
      <c r="CX7" s="694">
        <f>CU7+COUNTIFS($CV$6:$CV$53,CV7,$CW$6:CW$53,"&gt;"&amp;CW7,$BC$6:$BC$53,INDEX(T_Equipos[Grupo],MATCH(BD7,T_Equipos[NombreEquipo],0)))</f>
        <v/>
      </c>
      <c r="CY7" s="694">
        <f>IF(COUNTIFS($CX$6:$CX$53,CX7,$BC$6:$BC$53,INDEX(T_Equipos[Grupo],MATCH(BD7,T_Equipos[NombreEquipo],0)))=1,"-","P."&amp;CX7&amp;" ("&amp;COUNTIFS($CX$6:$CX$53,CX7,$BC$6:$BC$53,INDEX(T_Equipos[Grupo],MATCH(BD7,T_Equipos[NombreEquipo],0)))&amp;")")</f>
        <v/>
      </c>
      <c r="CZ7" s="694">
        <f>IF(CY7="-","-",BJ7)</f>
        <v/>
      </c>
      <c r="DA7" s="694">
        <f>CX7+COUNTIFS($CY$6:$CY$53,CY7,$CZ$6:CZ$53,"&gt;"&amp;CZ7,$BC$6:$BC$53,INDEX(T_Equipos[Grupo],MATCH(BD7,T_Equipos[NombreEquipo],0)))</f>
        <v/>
      </c>
      <c r="DB7" s="694">
        <f>IF(COUNTIFS($DA$6:$DA$53,DA7,$BC$6:$BC$53,INDEX(T_Equipos[Grupo],MATCH(BD7,T_Equipos[NombreEquipo],0)))=1,"-","P."&amp;DA7&amp;" ("&amp;COUNTIFS($DA$6:$DA$53,DA7,$BC$6:$BC$53,INDEX(T_Equipos[Grupo],MATCH(BD7,T_Equipos[NombreEquipo],0)))&amp;")")</f>
        <v/>
      </c>
      <c r="DC7" s="694">
        <f>IF(DB7="-","-",COUNTIFS(T_Equipos[Rank],"&lt;"&amp;INDEX(T_Equipos[Rank],MATCH(BD7,T_Equipos[NombreEquipo],0)),$BC$6:$BC$53,INDEX(T_Equipos[Grupo],MATCH(BD7,T_Equipos[NombreEquipo],0)))+1)</f>
        <v/>
      </c>
      <c r="DD7" s="694">
        <f>DA7+COUNTIFS($DB$6:$DB$53,DB7,$DC$6:DC$53,"&lt;"&amp;DC7,$BC$6:$BC$53,INDEX(T_Equipos[Grupo],MATCH(BD7,T_Equipos[NombreEquipo],0)))</f>
        <v/>
      </c>
      <c r="DE7" s="694" t="n"/>
      <c r="DF7" s="694">
        <f>IF(OR(INDEX($AW$6:$AW$97,MATCH($BD7,$AV$6:$AV$97,0))="",DB7="-"),DD7,INDEX($AW$6:$AW$97,MATCH($BD7,$AV$6:$AV$97,0))+DD7/1000)</f>
        <v/>
      </c>
      <c r="DG7" s="694">
        <f>IF(DB7="-","-",COUNTIFS(DF$6:DF$53,"&lt;"&amp;DF7,$BC$6:$BC$53,INDEX(T_Equipos[Grupo],MATCH(BD7,T_Equipos[NombreEquipo],0))))</f>
        <v/>
      </c>
      <c r="DH7" s="694">
        <f>DA7+COUNTIFS(DB$6:DB$53,DB7,DG$6:DG$53,"&lt;"&amp;DG7,$BC$6:$BC$53,INDEX(T_Equipos[Grupo],MATCH(BD7,T_Equipos[NombreEquipo],0)))</f>
        <v/>
      </c>
      <c r="DI7" s="694" t="n"/>
      <c r="DJ7" s="694">
        <f>INDEX($DA$6:$DA$53,MATCH($DQ7,$BD$6:$BD$53,0))</f>
        <v/>
      </c>
      <c r="DK7" s="694">
        <f>+SUMIF($BC$6:$BC$53,BC7,$BF$6:$BF$53)</f>
        <v/>
      </c>
      <c r="DL7" s="694">
        <f>IF(OR(DK7=12,$AJ$99=144),COUNTIFS($DJ$6:$DJ$53,DJ7,$BC$6:$BC$53,BC7),1)</f>
        <v/>
      </c>
      <c r="DM7" s="694">
        <f>DJ7&amp;"."&amp;DL7</f>
        <v/>
      </c>
      <c r="DN7" s="694">
        <f t="array" ref="DN7:DN7">OFFSET(Horarios!$P$3,DJ7-1,0,DL7,1)</f>
        <v/>
      </c>
      <c r="DO7" s="694" t="n"/>
      <c r="DP7" s="694" t="inlineStr">
        <is>
          <t>2A</t>
        </is>
      </c>
      <c r="DQ7" s="694">
        <f>INDEX($BD$6:$BD$53,MATCH(DP7,$BM$6:$BM$53,0))</f>
        <v/>
      </c>
    </row>
    <row r="8" ht="15.75" customHeight="1" s="650">
      <c r="A8" s="694">
        <f>+Equipos!B5</f>
        <v/>
      </c>
      <c r="B8" s="694" t="n"/>
      <c r="C8" s="694" t="n"/>
      <c r="D8" s="694">
        <f>IF(OR(AC8="",AD8=""),"Pendiente",IF(AC8&gt;AD8,"Local",IF(AC8&lt;AD8,"Visitante","Empate")))</f>
        <v/>
      </c>
      <c r="E8" s="694">
        <f>IF(D8="Pendiente","-",INDEX($BT$6:$BT$53,MATCH($AA8,$BD$6:$BD$53,0)))</f>
        <v/>
      </c>
      <c r="F8" s="694">
        <f>IF(D8="Pendiente","-",INDEX($BT$6:$BT$53,MATCH($AF8,$BD$6:$BD$53,0)))</f>
        <v/>
      </c>
      <c r="G8" s="694" t="n"/>
      <c r="H8" s="694">
        <f>IF(D8="Pendiente","-",INDEX($BZ$6:$BZ$53,MATCH($AA8,$BD$6:$BD$53,0)))</f>
        <v/>
      </c>
      <c r="I8" s="694">
        <f>IF(D8="Pendiente","-",INDEX($BZ$6:$BZ$53,MATCH($AF8,$BD$6:$BD$53,0)))</f>
        <v/>
      </c>
      <c r="J8" s="694" t="n"/>
      <c r="K8" s="694">
        <f>IF(D8="Pendiente","-",INDEX($CE$6:$CE$53,MATCH($AA8,$BD$6:$BD$53,0)))</f>
        <v/>
      </c>
      <c r="L8" s="694">
        <f>IF(D8="Pendiente","-",INDEX($CE$6:$CE$53,MATCH($AF8,$BD$6:$BD$53,0)))</f>
        <v/>
      </c>
      <c r="M8" s="694" t="n"/>
      <c r="N8" s="694">
        <f>IF(D8="Pendiente","-",INDEX($CH$6:$CH$53,MATCH($AA8,$BD$6:$BD$53,0)))</f>
        <v/>
      </c>
      <c r="O8" s="694">
        <f>IF(D8="Pendiente","-",INDEX($CH$6:$CH$53,MATCH($AF8,$BD$6:$BD$53,0)))</f>
        <v/>
      </c>
      <c r="P8" s="694" t="n"/>
      <c r="Q8" s="694">
        <f>IF(D8="Pendiente","-",INDEX($CN$6:$CN$53,MATCH($AA8,$BD$6:$BD$53,0)))</f>
        <v/>
      </c>
      <c r="R8" s="694">
        <f>IF(D8="Pendiente","-",INDEX($CN$6:$CN$53,MATCH($AF8,$BD$6:$BD$53,0)))</f>
        <v/>
      </c>
      <c r="S8" s="694" t="n"/>
      <c r="T8" s="694">
        <f>IF(D8="Pendiente","-",INDEX($CS$6:$CS$53,MATCH($AA8,$BD$6:$BD$53,0)))</f>
        <v/>
      </c>
      <c r="U8" s="694">
        <f>IF(D8="Pendiente","-",INDEX($CS$6:$CS$53,MATCH($AF8,$BD$6:$BD$53,0)))</f>
        <v/>
      </c>
      <c r="V8" s="703" t="n"/>
      <c r="W8" s="743" t="n"/>
      <c r="X8" s="725">
        <f>Horarios!C8</f>
        <v/>
      </c>
      <c r="Y8" s="726">
        <f>Horarios!C8</f>
        <v/>
      </c>
      <c r="Z8" s="727">
        <f>Idiomas!D63</f>
        <v/>
      </c>
      <c r="AA8" s="728">
        <f>A8</f>
        <v/>
      </c>
      <c r="AB8" s="729">
        <f t="array" ref="AB8:AB8">Ver_flag_local</f>
        <v/>
      </c>
      <c r="AC8" s="730" t="n">
        <v>1</v>
      </c>
      <c r="AD8" s="731" t="n">
        <v>2</v>
      </c>
      <c r="AE8" s="732">
        <f t="array" ref="AE8:AE8">Ver_flag_visit</f>
        <v/>
      </c>
      <c r="AF8" s="733">
        <f>A5</f>
        <v/>
      </c>
      <c r="AG8" s="734">
        <f>IF(NOT(OR(ISBLANK(AC8),ISBLANK(AD8))),1,0)</f>
        <v/>
      </c>
      <c r="AH8" s="735" t="n">
        <v>53</v>
      </c>
      <c r="AI8" s="736">
        <f>AJ8&amp;$B$4</f>
        <v/>
      </c>
      <c r="AJ8" s="763" t="n">
        <v>3</v>
      </c>
      <c r="AK8" s="764">
        <f t="array" ref="AK8:AK8">Ver_flag_visit</f>
        <v/>
      </c>
      <c r="AL8" s="765">
        <f>IFERROR(INDEX($BD$6:$BD$53,MATCH(AI8,$BN$6:$BN$53,0)),"")</f>
        <v/>
      </c>
      <c r="AM8" s="766">
        <f>INDEX($BE$6:$BN$53,MATCH($AL8,$BD$6:$BD$53,0),MATCH(AM$5,$BE$5:$BN$5,0))</f>
        <v/>
      </c>
      <c r="AN8" s="767">
        <f>INDEX($BE$6:$BN$53,MATCH($AL8,$BD$6:$BD$53,0),MATCH(AN$5,$BE$5:$BN$5,0))</f>
        <v/>
      </c>
      <c r="AO8" s="767">
        <f>INDEX($BE$6:$BN$53,MATCH($AL8,$BD$6:$BD$53,0),MATCH(AO$5,$BE$5:$BN$5,0))</f>
        <v/>
      </c>
      <c r="AP8" s="767">
        <f>INDEX($BE$6:$BN$53,MATCH($AL8,$BD$6:$BD$53,0),MATCH(AP$5,$BE$5:$BN$5,0))</f>
        <v/>
      </c>
      <c r="AQ8" s="767">
        <f>INDEX($BE$6:$BN$53,MATCH($AL8,$BD$6:$BD$53,0),MATCH(AQ$5,$BE$5:$BN$5,0))</f>
        <v/>
      </c>
      <c r="AR8" s="767">
        <f>INDEX($BE$6:$BN$53,MATCH($AL8,$BD$6:$BD$53,0),MATCH(AR$5,$BE$5:$BN$5,0))</f>
        <v/>
      </c>
      <c r="AS8" s="767">
        <f>INDEX($BE$6:$BN$53,MATCH($AL8,$BD$6:$BD$53,0),MATCH(AS$5,$BE$5:$BN$5,0))</f>
        <v/>
      </c>
      <c r="AT8" s="768">
        <f>INDEX($BE$6:$BN$53,MATCH($AL8,$BD$6:$BD$53,0),MATCH(AT$5,$BE$5:$BN$5,0))</f>
        <v/>
      </c>
      <c r="AU8" s="757">
        <f>INDEX($DL$6:$DL$53,MATCH(AI8,$DP$6:$DP$53,0))</f>
        <v/>
      </c>
      <c r="AV8" s="758">
        <f>INDEX($BD$6:$BD$53,MATCH(AI8,$BM$6:$BM$53,0))</f>
        <v/>
      </c>
      <c r="AW8" s="759" t="n"/>
      <c r="AX8" s="760" t="n"/>
      <c r="AY8" s="761">
        <f>+A7</f>
        <v/>
      </c>
      <c r="AZ8" s="762" t="n"/>
      <c r="BA8" s="702" t="n"/>
      <c r="BC8" s="694">
        <f>+INDEX(T_Equipos[Grupo],MATCH(WORLDCUP!BD8,T_Equipos[NombreEquipo],0))</f>
        <v/>
      </c>
      <c r="BD8" s="694">
        <f>+Equipos!B4</f>
        <v/>
      </c>
      <c r="BE8" s="694">
        <f>+BG8*3+BH8+IF($AZ$3="No",0,INDEX($AZ$6:$AZ$97,MATCH(BD8,$AY$6:$AY$97,0)))</f>
        <v/>
      </c>
      <c r="BF8" s="694">
        <f>+BG8+BH8+BI8</f>
        <v/>
      </c>
      <c r="BG8" s="694">
        <f>+COUNTIFS(FGLocal,BD8,Ganador,"Local")+COUNTIFS(FGVisitante,BD8,Ganador,"Visitante")</f>
        <v/>
      </c>
      <c r="BH8" s="694">
        <f>+COUNTIFS(FGLocal,BD8,Ganador,"Empate")+COUNTIFS(FGVisitante,BD8,Ganador,"Empate")</f>
        <v/>
      </c>
      <c r="BI8" s="694">
        <f>+COUNTIFS(FGVisitante,BD8,Ganador,"Local")+COUNTIFS(FGLocal,BD8,Ganador,"Visitante")</f>
        <v/>
      </c>
      <c r="BJ8" s="694">
        <f>+SUMIFS(FG_GolesLocal,FGLocal,BD8,Ganador,"&lt;&gt;"&amp;"Pendiente",FG_GolesLocal,"&lt;&gt;"&amp;"",FG_GolesVisitante,"&lt;&gt;"&amp;"")+SUMIFS(FG_GolesVisitante,FGVisitante,BD8,Ganador,"&lt;&gt;"&amp;"Pendiente",FG_GolesLocal,"&lt;&gt;"&amp;"",FG_GolesVisitante,"&lt;&gt;"&amp;"")</f>
        <v/>
      </c>
      <c r="BK8" s="694">
        <f>+SUMIFS(FG_GolesLocal,FGVisitante,BD8,Ganador,"&lt;&gt;"&amp;"Pendiente",FG_GolesLocal,"&lt;&gt;"&amp;"",FG_GolesVisitante,"&lt;&gt;"&amp;"")+SUMIFS(FG_GolesVisitante,FGLocal,BD8,Ganador,"&lt;&gt;"&amp;"Pendiente",FG_GolesLocal,"&lt;&gt;"&amp;"",FG_GolesVisitante,"&lt;&gt;"&amp;"")</f>
        <v/>
      </c>
      <c r="BL8" s="694">
        <f>+BJ8-BK8</f>
        <v/>
      </c>
      <c r="BM8" s="694">
        <f>DD8&amp;BC8</f>
        <v/>
      </c>
      <c r="BN8" s="694">
        <f>DH8&amp;BC8</f>
        <v/>
      </c>
      <c r="BO8" s="694">
        <f>IF(AND($AJ$99=144,BF8&gt;=1),1,0)</f>
        <v/>
      </c>
      <c r="BP8" s="694">
        <f>COUNTIFS($BO$6:$BO$53,"&gt;"&amp;BO8,$BC$6:$BC$53,INDEX(T_Equipos[Grupo],MATCH(BD8,T_Equipos[NombreEquipo],0)))+1</f>
        <v/>
      </c>
      <c r="BQ8" s="694">
        <f>IF(COUNTIFS($BP$6:$BP$53,BP8,$BC$6:$BC$53,INDEX(T_Equipos[Grupo],MATCH(BD8,T_Equipos[NombreEquipo],0)))=1,"-","P."&amp;BP8&amp;" ("&amp;COUNTIFS($BP$6:$BP$53,BP8,$BC$6:$BC$53,INDEX(T_Equipos[Grupo],MATCH(BD8,T_Equipos[NombreEquipo],0)))&amp;")")</f>
        <v/>
      </c>
      <c r="BR8" s="694">
        <f>IF($BQ8="-","-",BE8)</f>
        <v/>
      </c>
      <c r="BS8" s="694">
        <f>BP8+COUNTIFS($BQ$6:$BQ$53,BQ8,$BR$6:BR$53,"&gt;"&amp;BR8,$BC$6:$BC$53,INDEX(T_Equipos[Grupo],MATCH(BD8,T_Equipos[NombreEquipo],0)))</f>
        <v/>
      </c>
      <c r="BT8" s="694">
        <f>IF(COUNTIFS($BS$6:$BS$53,BS8,$BC$6:$BC$53,INDEX(T_Equipos[Grupo],MATCH(BD8,T_Equipos[NombreEquipo],0)))=1,"-","P."&amp;BS8&amp;" ("&amp;COUNTIFS($BS$6:$BS$53,BS8,$BC$6:$BC$53,INDEX(T_Equipos[Grupo],MATCH(BD8,T_Equipos[NombreEquipo],0)))&amp;")")</f>
        <v/>
      </c>
      <c r="BU8" s="694">
        <f>IF($BT8="-","-",COUNTIFS(FGLocal,$BD8,Ganador,"Local",Part1Empate1V,$BT8)+COUNTIFS(FGVisitante,$BD8,Ganador,"Visitante",Part1Empate1L,$BT8))</f>
        <v/>
      </c>
      <c r="BV8" s="694">
        <f>IF($BT8="-","-",COUNTIFS(FGLocal,$BD8,Ganador,"Empate",Part1Empate1V,$BT8)+COUNTIFS(FGVisitante,$BD8,Ganador,"Empate",Part1Empate1L,$BT8))</f>
        <v/>
      </c>
      <c r="BW8" s="694">
        <f>IF($BT8="-","-",COUNTIFS(FGLocal,$BD8,Ganador,"Visitante",Part1Empate1V,$BT8)+COUNTIFS(FGVisitante,$BD8,Ganador,"Local",Part1Empate1L,$BT8))</f>
        <v/>
      </c>
      <c r="BX8" s="694">
        <f>IF($BT8="-","-",BU8*3+BV8)</f>
        <v/>
      </c>
      <c r="BY8" s="694">
        <f>BS8+COUNTIFS($BT$6:$BT$53,BT8,$BX$6:BX$53,"&gt;"&amp;BX8,$BC$6:$BC$53,INDEX(T_Equipos[Grupo],MATCH(BD8,T_Equipos[NombreEquipo],0)))</f>
        <v/>
      </c>
      <c r="BZ8" s="694">
        <f>IF(COUNTIFS($BY$6:$BY$53,BY8,$BC$6:$BC$53,INDEX(T_Equipos[Grupo],MATCH(BD8,T_Equipos[NombreEquipo],0)))=1,"-","P."&amp;BY8&amp;" ("&amp;COUNTIFS($BY$6:$BY$53,BY8,$BC$6:$BC$53,INDEX(T_Equipos[Grupo],MATCH(BD8,T_Equipos[NombreEquipo],0)))&amp;")")</f>
        <v/>
      </c>
      <c r="CA8" s="694">
        <f>IF($BZ8="-","-",SUMIFS(FG_GolesLocal,FGLocal,$BD8,Part1Empate2V,$BZ8)+SUMIFS(FG_GolesVisitante,FGVisitante,$BD8,Part1Empate2L,$BZ8))</f>
        <v/>
      </c>
      <c r="CB8" s="694">
        <f>IF($BZ8="-","-",SUMIFS(FG_GolesVisitante,FGLocal,$BD8,Part1Empate2V,$BZ8)+SUMIFS(FG_GolesLocal,FGVisitante,$BD8,Part1Empate2L,$BZ8))</f>
        <v/>
      </c>
      <c r="CC8" s="694">
        <f>IF($BZ8="-","-",CA8-CB8)</f>
        <v/>
      </c>
      <c r="CD8" s="694">
        <f>BY8+COUNTIFS($BZ$6:$BZ$53,BZ8,$CC$6:CC$53,"&gt;"&amp;CC8,$BC$6:$BC$53,INDEX(T_Equipos[Grupo],MATCH(BD8,T_Equipos[NombreEquipo],0)))</f>
        <v/>
      </c>
      <c r="CE8" s="694">
        <f>IF(COUNTIFS($CD$6:$CD$53,CD8,$BC$6:$BC$53,INDEX(T_Equipos[Grupo],MATCH(BD8,T_Equipos[NombreEquipo],0)))=1,"-","P."&amp;CD8&amp;" ("&amp;COUNTIFS($CD$6:$CD$53,CD8,$BC$6:$BC$53,INDEX(T_Equipos[Grupo],MATCH(BD8,T_Equipos[NombreEquipo],0)))&amp;")")</f>
        <v/>
      </c>
      <c r="CF8" s="694">
        <f>IF($CE8="-","-",SUMIFS(FG_GolesLocal,FGLocal,$BD8,Part1Empate3V,$CE8)+SUMIFS(FG_GolesVisitante,FGVisitante,$BD8,Part1Empate3L,$CE8))</f>
        <v/>
      </c>
      <c r="CG8" s="694">
        <f>CD8+COUNTIFS($CE$6:$CE$53,CE8,$CF$6:CF$53,"&gt;"&amp;CF8,$BC$6:$BC$53,INDEX(T_Equipos[Grupo],MATCH(BD8,T_Equipos[NombreEquipo],0)))</f>
        <v/>
      </c>
      <c r="CH8" s="694">
        <f>IF(COUNTIFS($CG$6:$CG$53,CG8,$BC$6:$BC$53,INDEX(T_Equipos[Grupo],MATCH(BD8,T_Equipos[NombreEquipo],0)))=1,"-","P."&amp;CG8&amp;" ("&amp;COUNTIFS($CG$6:$CG$53,CG8,$BC$6:$BC$53,INDEX(T_Equipos[Grupo],MATCH(BD8,T_Equipos[NombreEquipo],0)))&amp;")")</f>
        <v/>
      </c>
      <c r="CI8" s="694">
        <f>IF($CH8="-","-",COUNTIFS(FGLocal,$BD8,Ganador,"Local",Part2Empate4V,$CH8)+COUNTIFS(FGVisitante,$BD8,Ganador,"Visitante",Part2Empate4L,$CH8))</f>
        <v/>
      </c>
      <c r="CJ8" s="694">
        <f>IF($CH8="-","-",COUNTIFS(FGLocal,$BD8,Ganador,"Empate",Part2Empate4V,$CH8)+COUNTIFS(FGVisitante,$BD8,Ganador,"Empate",Part2Empate4L,$CH8))</f>
        <v/>
      </c>
      <c r="CK8" s="694">
        <f>IF($CH8="-","-",COUNTIFS(FGLocal,$BD8,Ganador,"Visitante",Part2Empate4V,$CH8)+COUNTIFS(FGVisitante,$BD8,Ganador,"Local",Part2Empate4L,$CH8))</f>
        <v/>
      </c>
      <c r="CL8" s="694">
        <f>IF($CH8="-","-",CI8*3+CJ8)</f>
        <v/>
      </c>
      <c r="CM8" s="694">
        <f>CG8+COUNTIFS($CH$6:$CH$53,CH8,$CL$6:CL$53,"&gt;"&amp;CL8,$BC$6:$BC$53,INDEX(T_Equipos[Grupo],MATCH(BD8,T_Equipos[NombreEquipo],0)))</f>
        <v/>
      </c>
      <c r="CN8" s="694">
        <f>IF(COUNTIFS($CM$6:$CM$53,CM8,$BC$6:$BC$53,INDEX(T_Equipos[Grupo],MATCH(BD8,T_Equipos[NombreEquipo],0)))=1,"-","P."&amp;CM8&amp;" ("&amp;COUNTIFS($CM$6:$CM$53,CM8,$BC$6:$BC$53,INDEX(T_Equipos[Grupo],MATCH(BD8,T_Equipos[NombreEquipo],0)))&amp;")")</f>
        <v/>
      </c>
      <c r="CO8" s="694">
        <f>IF($CN8="-","-",SUMIFS(FG_GolesLocal,FGLocal,$BD8,Part2Empate5V,$CN8)+SUMIFS(FG_GolesVisitante,FGVisitante,$BD8,Part2Empate5L,$CN8))</f>
        <v/>
      </c>
      <c r="CP8" s="694">
        <f>IF($CN8="-","-",SUMIFS(FG_GolesVisitante,FGLocal,$BD8,Part2Empate5V,$CN8)+SUMIFS(FG_GolesLocal,FGVisitante,$BD8,Part2Empate5L,$CN8))</f>
        <v/>
      </c>
      <c r="CQ8" s="694">
        <f>IF($CN8="-","-",CO8-CP8)</f>
        <v/>
      </c>
      <c r="CR8" s="694">
        <f>CM8+COUNTIFS($CN$6:$CN$53,CN8,$CQ$6:CQ$53,"&gt;"&amp;CQ8,$BC$6:$BC$53,INDEX(T_Equipos[Grupo],MATCH(BD8,T_Equipos[NombreEquipo],0)))</f>
        <v/>
      </c>
      <c r="CS8" s="694">
        <f>IF(COUNTIFS($CR$6:$CR$53,CR8,$BC$6:$BC$53,INDEX(T_Equipos[Grupo],MATCH(BD8,T_Equipos[NombreEquipo],0)))=1,"-","P."&amp;CR8&amp;" ("&amp;COUNTIFS($CR$6:$CR$53,CR8,$BC$6:$BC$53,INDEX(T_Equipos[Grupo],MATCH(BD8,T_Equipos[NombreEquipo],0)))&amp;")")</f>
        <v/>
      </c>
      <c r="CT8" s="694">
        <f>IF($CS8="-","-",SUMIFS(FG_GolesLocal,FGLocal,$BD8,Part2Empate6V,$CS8)+SUMIFS(FG_GolesVisitante,FGVisitante,$BD8,Part2Empate6L,$CS8))</f>
        <v/>
      </c>
      <c r="CU8" s="694">
        <f>CR8+COUNTIFS($CS$6:$CS$53,CS8,$CT$6:CT$53,"&gt;"&amp;CT8,$BC$6:$BC$53,INDEX(T_Equipos[Grupo],MATCH(BD8,T_Equipos[NombreEquipo],0)))</f>
        <v/>
      </c>
      <c r="CV8" s="694">
        <f>IF(COUNTIFS($CU$6:$CU$53,CU8,$BC$6:$BC$53,INDEX(T_Equipos[Grupo],MATCH(BD8,T_Equipos[NombreEquipo],0)))=1,"-","P."&amp;CU8&amp;" ("&amp;COUNTIFS($CU$6:$CU$53,CU8,$BC$6:$BC$53,INDEX(T_Equipos[Grupo],MATCH(BD8,T_Equipos[NombreEquipo],0)))&amp;")")</f>
        <v/>
      </c>
      <c r="CW8" s="694">
        <f>IF(CV8="-","-",BL8)</f>
        <v/>
      </c>
      <c r="CX8" s="694">
        <f>CU8+COUNTIFS($CV$6:$CV$53,CV8,$CW$6:CW$53,"&gt;"&amp;CW8,$BC$6:$BC$53,INDEX(T_Equipos[Grupo],MATCH(BD8,T_Equipos[NombreEquipo],0)))</f>
        <v/>
      </c>
      <c r="CY8" s="694">
        <f>IF(COUNTIFS($CX$6:$CX$53,CX8,$BC$6:$BC$53,INDEX(T_Equipos[Grupo],MATCH(BD8,T_Equipos[NombreEquipo],0)))=1,"-","P."&amp;CX8&amp;" ("&amp;COUNTIFS($CX$6:$CX$53,CX8,$BC$6:$BC$53,INDEX(T_Equipos[Grupo],MATCH(BD8,T_Equipos[NombreEquipo],0)))&amp;")")</f>
        <v/>
      </c>
      <c r="CZ8" s="694">
        <f>IF(CY8="-","-",BJ8)</f>
        <v/>
      </c>
      <c r="DA8" s="694">
        <f>CX8+COUNTIFS($CY$6:$CY$53,CY8,$CZ$6:CZ$53,"&gt;"&amp;CZ8,$BC$6:$BC$53,INDEX(T_Equipos[Grupo],MATCH(BD8,T_Equipos[NombreEquipo],0)))</f>
        <v/>
      </c>
      <c r="DB8" s="694">
        <f>IF(COUNTIFS($DA$6:$DA$53,DA8,$BC$6:$BC$53,INDEX(T_Equipos[Grupo],MATCH(BD8,T_Equipos[NombreEquipo],0)))=1,"-","P."&amp;DA8&amp;" ("&amp;COUNTIFS($DA$6:$DA$53,DA8,$BC$6:$BC$53,INDEX(T_Equipos[Grupo],MATCH(BD8,T_Equipos[NombreEquipo],0)))&amp;")")</f>
        <v/>
      </c>
      <c r="DC8" s="694">
        <f>IF(DB8="-","-",COUNTIFS(T_Equipos[Rank],"&lt;"&amp;INDEX(T_Equipos[Rank],MATCH(BD8,T_Equipos[NombreEquipo],0)),$BC$6:$BC$53,INDEX(T_Equipos[Grupo],MATCH(BD8,T_Equipos[NombreEquipo],0)))+1)</f>
        <v/>
      </c>
      <c r="DD8" s="694">
        <f>DA8+COUNTIFS($DB$6:$DB$53,DB8,$DC$6:DC$53,"&lt;"&amp;DC8,$BC$6:$BC$53,INDEX(T_Equipos[Grupo],MATCH(BD8,T_Equipos[NombreEquipo],0)))</f>
        <v/>
      </c>
      <c r="DE8" s="694" t="n"/>
      <c r="DF8" s="694">
        <f>IF(OR(INDEX($AW$6:$AW$97,MATCH($BD8,$AV$6:$AV$97,0))="",DB8="-"),DD8,INDEX($AW$6:$AW$97,MATCH($BD8,$AV$6:$AV$97,0))+DD8/1000)</f>
        <v/>
      </c>
      <c r="DG8" s="694">
        <f>IF(DB8="-","-",COUNTIFS(DF$6:DF$53,"&lt;"&amp;DF8,$BC$6:$BC$53,INDEX(T_Equipos[Grupo],MATCH(BD8,T_Equipos[NombreEquipo],0))))</f>
        <v/>
      </c>
      <c r="DH8" s="694">
        <f>DA8+COUNTIFS(DB$6:DB$53,DB8,DG$6:DG$53,"&lt;"&amp;DG8,$BC$6:$BC$53,INDEX(T_Equipos[Grupo],MATCH(BD8,T_Equipos[NombreEquipo],0)))</f>
        <v/>
      </c>
      <c r="DI8" s="694" t="n"/>
      <c r="DJ8" s="694">
        <f>INDEX($DA$6:$DA$53,MATCH($DQ8,$BD$6:$BD$53,0))</f>
        <v/>
      </c>
      <c r="DK8" s="694">
        <f>+SUMIF($BC$6:$BC$53,BC8,$BF$6:$BF$53)</f>
        <v/>
      </c>
      <c r="DL8" s="694">
        <f>IF(OR(DK8=12,$AJ$99=144),COUNTIFS($DJ$6:$DJ$53,DJ8,$BC$6:$BC$53,BC8),1)</f>
        <v/>
      </c>
      <c r="DM8" s="694">
        <f>DJ8&amp;"."&amp;DL8</f>
        <v/>
      </c>
      <c r="DN8" s="694">
        <f t="array" ref="DN8:DN8">OFFSET(Horarios!$P$3,DJ8-1,0,DL8,1)</f>
        <v/>
      </c>
      <c r="DO8" s="694" t="n"/>
      <c r="DP8" s="694" t="inlineStr">
        <is>
          <t>3A</t>
        </is>
      </c>
      <c r="DQ8" s="694">
        <f>INDEX($BD$6:$BD$53,MATCH(DP8,$BM$6:$BM$53,0))</f>
        <v/>
      </c>
    </row>
    <row r="9" ht="15.75" customHeight="1" s="650">
      <c r="A9" s="694" t="n"/>
      <c r="B9" s="694" t="n"/>
      <c r="C9" s="694" t="n"/>
      <c r="D9" s="694">
        <f>IF(OR(AC9="",AD9=""),"Pendiente",IF(AC9&gt;AD9,"Local",IF(AC9&lt;AD9,"Visitante","Empate")))</f>
        <v/>
      </c>
      <c r="E9" s="694">
        <f>IF(D9="Pendiente","-",INDEX($BT$6:$BT$53,MATCH($AA9,$BD$6:$BD$53,0)))</f>
        <v/>
      </c>
      <c r="F9" s="694">
        <f>IF(D9="Pendiente","-",INDEX($BT$6:$BT$53,MATCH($AF9,$BD$6:$BD$53,0)))</f>
        <v/>
      </c>
      <c r="G9" s="694" t="n"/>
      <c r="H9" s="694">
        <f>IF(D9="Pendiente","-",INDEX($BZ$6:$BZ$53,MATCH($AA9,$BD$6:$BD$53,0)))</f>
        <v/>
      </c>
      <c r="I9" s="694">
        <f>IF(D9="Pendiente","-",INDEX($BZ$6:$BZ$53,MATCH($AF9,$BD$6:$BD$53,0)))</f>
        <v/>
      </c>
      <c r="J9" s="694" t="n"/>
      <c r="K9" s="694">
        <f>IF(D9="Pendiente","-",INDEX($CE$6:$CE$53,MATCH($AA9,$BD$6:$BD$53,0)))</f>
        <v/>
      </c>
      <c r="L9" s="694">
        <f>IF(D9="Pendiente","-",INDEX($CE$6:$CE$53,MATCH($AF9,$BD$6:$BD$53,0)))</f>
        <v/>
      </c>
      <c r="M9" s="694" t="n"/>
      <c r="N9" s="694">
        <f>IF(D9="Pendiente","-",INDEX($CH$6:$CH$53,MATCH($AA9,$BD$6:$BD$53,0)))</f>
        <v/>
      </c>
      <c r="O9" s="694">
        <f>IF(D9="Pendiente","-",INDEX($CH$6:$CH$53,MATCH($AF9,$BD$6:$BD$53,0)))</f>
        <v/>
      </c>
      <c r="P9" s="694" t="n"/>
      <c r="Q9" s="694">
        <f>IF(D9="Pendiente","-",INDEX($CN$6:$CN$53,MATCH($AA9,$BD$6:$BD$53,0)))</f>
        <v/>
      </c>
      <c r="R9" s="694">
        <f>IF(D9="Pendiente","-",INDEX($CN$6:$CN$53,MATCH($AF9,$BD$6:$BD$53,0)))</f>
        <v/>
      </c>
      <c r="S9" s="694" t="n"/>
      <c r="T9" s="694">
        <f>IF(D9="Pendiente","-",INDEX($CS$6:$CS$53,MATCH($AA9,$BD$6:$BD$53,0)))</f>
        <v/>
      </c>
      <c r="U9" s="694">
        <f>IF(D9="Pendiente","-",INDEX($CS$6:$CS$53,MATCH($AF9,$BD$6:$BD$53,0)))</f>
        <v/>
      </c>
      <c r="V9" s="703" t="n"/>
      <c r="W9" s="771" t="n"/>
      <c r="X9" s="772">
        <f>Horarios!C9</f>
        <v/>
      </c>
      <c r="Y9" s="773">
        <f>Horarios!C9</f>
        <v/>
      </c>
      <c r="Z9" s="774">
        <f>$Z$8</f>
        <v/>
      </c>
      <c r="AA9" s="775">
        <f>A6</f>
        <v/>
      </c>
      <c r="AB9" s="776">
        <f t="array" ref="AB9:AB9">Ver_flag_local</f>
        <v/>
      </c>
      <c r="AC9" s="777" t="n">
        <v>0</v>
      </c>
      <c r="AD9" s="778" t="n">
        <v>1</v>
      </c>
      <c r="AE9" s="779">
        <f t="array" ref="AE9:AE9">Ver_flag_visit</f>
        <v/>
      </c>
      <c r="AF9" s="780">
        <f>A7</f>
        <v/>
      </c>
      <c r="AG9" s="734">
        <f>IF(NOT(OR(ISBLANK(AC9),ISBLANK(AD9))),1,0)</f>
        <v/>
      </c>
      <c r="AH9" s="735" t="n">
        <v>54</v>
      </c>
      <c r="AI9" s="736">
        <f>AJ9&amp;$B$4</f>
        <v/>
      </c>
      <c r="AJ9" s="781" t="n">
        <v>4</v>
      </c>
      <c r="AK9" s="782">
        <f t="array" ref="AK9:AK9">Ver_flag_visit</f>
        <v/>
      </c>
      <c r="AL9" s="783">
        <f>IFERROR(INDEX($BD$6:$BD$53,MATCH(AI9,$BN$6:$BN$53,0)),"")</f>
        <v/>
      </c>
      <c r="AM9" s="784">
        <f>INDEX($BE$6:$BN$53,MATCH($AL9,$BD$6:$BD$53,0),MATCH(AM$5,$BE$5:$BN$5,0))</f>
        <v/>
      </c>
      <c r="AN9" s="785">
        <f>INDEX($BE$6:$BN$53,MATCH($AL9,$BD$6:$BD$53,0),MATCH(AN$5,$BE$5:$BN$5,0))</f>
        <v/>
      </c>
      <c r="AO9" s="785">
        <f>INDEX($BE$6:$BN$53,MATCH($AL9,$BD$6:$BD$53,0),MATCH(AO$5,$BE$5:$BN$5,0))</f>
        <v/>
      </c>
      <c r="AP9" s="785">
        <f>INDEX($BE$6:$BN$53,MATCH($AL9,$BD$6:$BD$53,0),MATCH(AP$5,$BE$5:$BN$5,0))</f>
        <v/>
      </c>
      <c r="AQ9" s="785">
        <f>INDEX($BE$6:$BN$53,MATCH($AL9,$BD$6:$BD$53,0),MATCH(AQ$5,$BE$5:$BN$5,0))</f>
        <v/>
      </c>
      <c r="AR9" s="785">
        <f>INDEX($BE$6:$BN$53,MATCH($AL9,$BD$6:$BD$53,0),MATCH(AR$5,$BE$5:$BN$5,0))</f>
        <v/>
      </c>
      <c r="AS9" s="785">
        <f>INDEX($BE$6:$BN$53,MATCH($AL9,$BD$6:$BD$53,0),MATCH(AS$5,$BE$5:$BN$5,0))</f>
        <v/>
      </c>
      <c r="AT9" s="786">
        <f>INDEX($BE$6:$BN$53,MATCH($AL9,$BD$6:$BD$53,0),MATCH(AT$5,$BE$5:$BN$5,0))</f>
        <v/>
      </c>
      <c r="AU9" s="757">
        <f>INDEX($DL$6:$DL$53,MATCH(AI9,$DP$6:$DP$53,0))</f>
        <v/>
      </c>
      <c r="AV9" s="758">
        <f>INDEX($BD$6:$BD$53,MATCH(AI9,$BM$6:$BM$53,0))</f>
        <v/>
      </c>
      <c r="AW9" s="759" t="n"/>
      <c r="AX9" s="760" t="n"/>
      <c r="AY9" s="787">
        <f>+A8</f>
        <v/>
      </c>
      <c r="AZ9" s="788" t="n"/>
      <c r="BA9" s="702" t="n"/>
      <c r="BC9" s="694">
        <f>+INDEX(T_Equipos[Grupo],MATCH(WORLDCUP!BD9,T_Equipos[NombreEquipo],0))</f>
        <v/>
      </c>
      <c r="BD9" s="694">
        <f>+Equipos!B5</f>
        <v/>
      </c>
      <c r="BE9" s="694">
        <f>+BG9*3+BH9+IF($AZ$3="No",0,INDEX($AZ$6:$AZ$97,MATCH(BD9,$AY$6:$AY$97,0)))</f>
        <v/>
      </c>
      <c r="BF9" s="694">
        <f>+BG9+BH9+BI9</f>
        <v/>
      </c>
      <c r="BG9" s="694">
        <f>+COUNTIFS(FGLocal,BD9,Ganador,"Local")+COUNTIFS(FGVisitante,BD9,Ganador,"Visitante")</f>
        <v/>
      </c>
      <c r="BH9" s="694">
        <f>+COUNTIFS(FGLocal,BD9,Ganador,"Empate")+COUNTIFS(FGVisitante,BD9,Ganador,"Empate")</f>
        <v/>
      </c>
      <c r="BI9" s="694">
        <f>+COUNTIFS(FGVisitante,BD9,Ganador,"Local")+COUNTIFS(FGLocal,BD9,Ganador,"Visitante")</f>
        <v/>
      </c>
      <c r="BJ9" s="694">
        <f>+SUMIFS(FG_GolesLocal,FGLocal,BD9,Ganador,"&lt;&gt;"&amp;"Pendiente",FG_GolesLocal,"&lt;&gt;"&amp;"",FG_GolesVisitante,"&lt;&gt;"&amp;"")+SUMIFS(FG_GolesVisitante,FGVisitante,BD9,Ganador,"&lt;&gt;"&amp;"Pendiente",FG_GolesLocal,"&lt;&gt;"&amp;"",FG_GolesVisitante,"&lt;&gt;"&amp;"")</f>
        <v/>
      </c>
      <c r="BK9" s="694">
        <f>+SUMIFS(FG_GolesLocal,FGVisitante,BD9,Ganador,"&lt;&gt;"&amp;"Pendiente",FG_GolesLocal,"&lt;&gt;"&amp;"",FG_GolesVisitante,"&lt;&gt;"&amp;"")+SUMIFS(FG_GolesVisitante,FGLocal,BD9,Ganador,"&lt;&gt;"&amp;"Pendiente",FG_GolesLocal,"&lt;&gt;"&amp;"",FG_GolesVisitante,"&lt;&gt;"&amp;"")</f>
        <v/>
      </c>
      <c r="BL9" s="694">
        <f>+BJ9-BK9</f>
        <v/>
      </c>
      <c r="BM9" s="694">
        <f>DD9&amp;BC9</f>
        <v/>
      </c>
      <c r="BN9" s="694">
        <f>DH9&amp;BC9</f>
        <v/>
      </c>
      <c r="BO9" s="694">
        <f>IF(AND($AJ$99=144,BF9&gt;=1),1,0)</f>
        <v/>
      </c>
      <c r="BP9" s="694">
        <f>COUNTIFS($BO$6:$BO$53,"&gt;"&amp;BO9,$BC$6:$BC$53,INDEX(T_Equipos[Grupo],MATCH(BD9,T_Equipos[NombreEquipo],0)))+1</f>
        <v/>
      </c>
      <c r="BQ9" s="694">
        <f>IF(COUNTIFS($BP$6:$BP$53,BP9,$BC$6:$BC$53,INDEX(T_Equipos[Grupo],MATCH(BD9,T_Equipos[NombreEquipo],0)))=1,"-","P."&amp;BP9&amp;" ("&amp;COUNTIFS($BP$6:$BP$53,BP9,$BC$6:$BC$53,INDEX(T_Equipos[Grupo],MATCH(BD9,T_Equipos[NombreEquipo],0)))&amp;")")</f>
        <v/>
      </c>
      <c r="BR9" s="694">
        <f>IF($BQ9="-","-",BE9)</f>
        <v/>
      </c>
      <c r="BS9" s="694">
        <f>BP9+COUNTIFS($BQ$6:$BQ$53,BQ9,$BR$6:BR$53,"&gt;"&amp;BR9,$BC$6:$BC$53,INDEX(T_Equipos[Grupo],MATCH(BD9,T_Equipos[NombreEquipo],0)))</f>
        <v/>
      </c>
      <c r="BT9" s="694">
        <f>IF(COUNTIFS($BS$6:$BS$53,BS9,$BC$6:$BC$53,INDEX(T_Equipos[Grupo],MATCH(BD9,T_Equipos[NombreEquipo],0)))=1,"-","P."&amp;BS9&amp;" ("&amp;COUNTIFS($BS$6:$BS$53,BS9,$BC$6:$BC$53,INDEX(T_Equipos[Grupo],MATCH(BD9,T_Equipos[NombreEquipo],0)))&amp;")")</f>
        <v/>
      </c>
      <c r="BU9" s="694">
        <f>IF($BT9="-","-",COUNTIFS(FGLocal,$BD9,Ganador,"Local",Part1Empate1V,$BT9)+COUNTIFS(FGVisitante,$BD9,Ganador,"Visitante",Part1Empate1L,$BT9))</f>
        <v/>
      </c>
      <c r="BV9" s="694">
        <f>IF($BT9="-","-",COUNTIFS(FGLocal,$BD9,Ganador,"Empate",Part1Empate1V,$BT9)+COUNTIFS(FGVisitante,$BD9,Ganador,"Empate",Part1Empate1L,$BT9))</f>
        <v/>
      </c>
      <c r="BW9" s="694">
        <f>IF($BT9="-","-",COUNTIFS(FGLocal,$BD9,Ganador,"Visitante",Part1Empate1V,$BT9)+COUNTIFS(FGVisitante,$BD9,Ganador,"Local",Part1Empate1L,$BT9))</f>
        <v/>
      </c>
      <c r="BX9" s="694">
        <f>IF($BT9="-","-",BU9*3+BV9)</f>
        <v/>
      </c>
      <c r="BY9" s="694">
        <f>BS9+COUNTIFS($BT$6:$BT$53,BT9,$BX$6:BX$53,"&gt;"&amp;BX9,$BC$6:$BC$53,INDEX(T_Equipos[Grupo],MATCH(BD9,T_Equipos[NombreEquipo],0)))</f>
        <v/>
      </c>
      <c r="BZ9" s="694">
        <f>IF(COUNTIFS($BY$6:$BY$53,BY9,$BC$6:$BC$53,INDEX(T_Equipos[Grupo],MATCH(BD9,T_Equipos[NombreEquipo],0)))=1,"-","P."&amp;BY9&amp;" ("&amp;COUNTIFS($BY$6:$BY$53,BY9,$BC$6:$BC$53,INDEX(T_Equipos[Grupo],MATCH(BD9,T_Equipos[NombreEquipo],0)))&amp;")")</f>
        <v/>
      </c>
      <c r="CA9" s="694">
        <f>IF($BZ9="-","-",SUMIFS(FG_GolesLocal,FGLocal,$BD9,Part1Empate2V,$BZ9)+SUMIFS(FG_GolesVisitante,FGVisitante,$BD9,Part1Empate2L,$BZ9))</f>
        <v/>
      </c>
      <c r="CB9" s="694">
        <f>IF($BZ9="-","-",SUMIFS(FG_GolesVisitante,FGLocal,$BD9,Part1Empate2V,$BZ9)+SUMIFS(FG_GolesLocal,FGVisitante,$BD9,Part1Empate2L,$BZ9))</f>
        <v/>
      </c>
      <c r="CC9" s="694">
        <f>IF($BZ9="-","-",CA9-CB9)</f>
        <v/>
      </c>
      <c r="CD9" s="694">
        <f>BY9+COUNTIFS($BZ$6:$BZ$53,BZ9,$CC$6:CC$53,"&gt;"&amp;CC9,$BC$6:$BC$53,INDEX(T_Equipos[Grupo],MATCH(BD9,T_Equipos[NombreEquipo],0)))</f>
        <v/>
      </c>
      <c r="CE9" s="694">
        <f>IF(COUNTIFS($CD$6:$CD$53,CD9,$BC$6:$BC$53,INDEX(T_Equipos[Grupo],MATCH(BD9,T_Equipos[NombreEquipo],0)))=1,"-","P."&amp;CD9&amp;" ("&amp;COUNTIFS($CD$6:$CD$53,CD9,$BC$6:$BC$53,INDEX(T_Equipos[Grupo],MATCH(BD9,T_Equipos[NombreEquipo],0)))&amp;")")</f>
        <v/>
      </c>
      <c r="CF9" s="694">
        <f>IF($CE9="-","-",SUMIFS(FG_GolesLocal,FGLocal,$BD9,Part1Empate3V,$CE9)+SUMIFS(FG_GolesVisitante,FGVisitante,$BD9,Part1Empate3L,$CE9))</f>
        <v/>
      </c>
      <c r="CG9" s="694">
        <f>CD9+COUNTIFS($CE$6:$CE$53,CE9,$CF$6:CF$53,"&gt;"&amp;CF9,$BC$6:$BC$53,INDEX(T_Equipos[Grupo],MATCH(BD9,T_Equipos[NombreEquipo],0)))</f>
        <v/>
      </c>
      <c r="CH9" s="694">
        <f>IF(COUNTIFS($CG$6:$CG$53,CG9,$BC$6:$BC$53,INDEX(T_Equipos[Grupo],MATCH(BD9,T_Equipos[NombreEquipo],0)))=1,"-","P."&amp;CG9&amp;" ("&amp;COUNTIFS($CG$6:$CG$53,CG9,$BC$6:$BC$53,INDEX(T_Equipos[Grupo],MATCH(BD9,T_Equipos[NombreEquipo],0)))&amp;")")</f>
        <v/>
      </c>
      <c r="CI9" s="694">
        <f>IF($CH9="-","-",COUNTIFS(FGLocal,$BD9,Ganador,"Local",Part2Empate4V,$CH9)+COUNTIFS(FGVisitante,$BD9,Ganador,"Visitante",Part2Empate4L,$CH9))</f>
        <v/>
      </c>
      <c r="CJ9" s="694">
        <f>IF($CH9="-","-",COUNTIFS(FGLocal,$BD9,Ganador,"Empate",Part2Empate4V,$CH9)+COUNTIFS(FGVisitante,$BD9,Ganador,"Empate",Part2Empate4L,$CH9))</f>
        <v/>
      </c>
      <c r="CK9" s="694">
        <f>IF($CH9="-","-",COUNTIFS(FGLocal,$BD9,Ganador,"Visitante",Part2Empate4V,$CH9)+COUNTIFS(FGVisitante,$BD9,Ganador,"Local",Part2Empate4L,$CH9))</f>
        <v/>
      </c>
      <c r="CL9" s="694">
        <f>IF($CH9="-","-",CI9*3+CJ9)</f>
        <v/>
      </c>
      <c r="CM9" s="694">
        <f>CG9+COUNTIFS($CH$6:$CH$53,CH9,$CL$6:CL$53,"&gt;"&amp;CL9,$BC$6:$BC$53,INDEX(T_Equipos[Grupo],MATCH(BD9,T_Equipos[NombreEquipo],0)))</f>
        <v/>
      </c>
      <c r="CN9" s="694">
        <f>IF(COUNTIFS($CM$6:$CM$53,CM9,$BC$6:$BC$53,INDEX(T_Equipos[Grupo],MATCH(BD9,T_Equipos[NombreEquipo],0)))=1,"-","P."&amp;CM9&amp;" ("&amp;COUNTIFS($CM$6:$CM$53,CM9,$BC$6:$BC$53,INDEX(T_Equipos[Grupo],MATCH(BD9,T_Equipos[NombreEquipo],0)))&amp;")")</f>
        <v/>
      </c>
      <c r="CO9" s="694">
        <f>IF($CN9="-","-",SUMIFS(FG_GolesLocal,FGLocal,$BD9,Part2Empate5V,$CN9)+SUMIFS(FG_GolesVisitante,FGVisitante,$BD9,Part2Empate5L,$CN9))</f>
        <v/>
      </c>
      <c r="CP9" s="694">
        <f>IF($CN9="-","-",SUMIFS(FG_GolesVisitante,FGLocal,$BD9,Part2Empate5V,$CN9)+SUMIFS(FG_GolesLocal,FGVisitante,$BD9,Part2Empate5L,$CN9))</f>
        <v/>
      </c>
      <c r="CQ9" s="694">
        <f>IF($CN9="-","-",CO9-CP9)</f>
        <v/>
      </c>
      <c r="CR9" s="694">
        <f>CM9+COUNTIFS($CN$6:$CN$53,CN9,$CQ$6:CQ$53,"&gt;"&amp;CQ9,$BC$6:$BC$53,INDEX(T_Equipos[Grupo],MATCH(BD9,T_Equipos[NombreEquipo],0)))</f>
        <v/>
      </c>
      <c r="CS9" s="694">
        <f>IF(COUNTIFS($CR$6:$CR$53,CR9,$BC$6:$BC$53,INDEX(T_Equipos[Grupo],MATCH(BD9,T_Equipos[NombreEquipo],0)))=1,"-","P."&amp;CR9&amp;" ("&amp;COUNTIFS($CR$6:$CR$53,CR9,$BC$6:$BC$53,INDEX(T_Equipos[Grupo],MATCH(BD9,T_Equipos[NombreEquipo],0)))&amp;")")</f>
        <v/>
      </c>
      <c r="CT9" s="694">
        <f>IF($CS9="-","-",SUMIFS(FG_GolesLocal,FGLocal,$BD9,Part2Empate6V,$CS9)+SUMIFS(FG_GolesVisitante,FGVisitante,$BD9,Part2Empate6L,$CS9))</f>
        <v/>
      </c>
      <c r="CU9" s="694">
        <f>CR9+COUNTIFS($CS$6:$CS$53,CS9,$CT$6:CT$53,"&gt;"&amp;CT9,$BC$6:$BC$53,INDEX(T_Equipos[Grupo],MATCH(BD9,T_Equipos[NombreEquipo],0)))</f>
        <v/>
      </c>
      <c r="CV9" s="694">
        <f>IF(COUNTIFS($CU$6:$CU$53,CU9,$BC$6:$BC$53,INDEX(T_Equipos[Grupo],MATCH(BD9,T_Equipos[NombreEquipo],0)))=1,"-","P."&amp;CU9&amp;" ("&amp;COUNTIFS($CU$6:$CU$53,CU9,$BC$6:$BC$53,INDEX(T_Equipos[Grupo],MATCH(BD9,T_Equipos[NombreEquipo],0)))&amp;")")</f>
        <v/>
      </c>
      <c r="CW9" s="694">
        <f>IF(CV9="-","-",BL9)</f>
        <v/>
      </c>
      <c r="CX9" s="694">
        <f>CU9+COUNTIFS($CV$6:$CV$53,CV9,$CW$6:CW$53,"&gt;"&amp;CW9,$BC$6:$BC$53,INDEX(T_Equipos[Grupo],MATCH(BD9,T_Equipos[NombreEquipo],0)))</f>
        <v/>
      </c>
      <c r="CY9" s="694">
        <f>IF(COUNTIFS($CX$6:$CX$53,CX9,$BC$6:$BC$53,INDEX(T_Equipos[Grupo],MATCH(BD9,T_Equipos[NombreEquipo],0)))=1,"-","P."&amp;CX9&amp;" ("&amp;COUNTIFS($CX$6:$CX$53,CX9,$BC$6:$BC$53,INDEX(T_Equipos[Grupo],MATCH(BD9,T_Equipos[NombreEquipo],0)))&amp;")")</f>
        <v/>
      </c>
      <c r="CZ9" s="694">
        <f>IF(CY9="-","-",BJ9)</f>
        <v/>
      </c>
      <c r="DA9" s="694">
        <f>CX9+COUNTIFS($CY$6:$CY$53,CY9,$CZ$6:CZ$53,"&gt;"&amp;CZ9,$BC$6:$BC$53,INDEX(T_Equipos[Grupo],MATCH(BD9,T_Equipos[NombreEquipo],0)))</f>
        <v/>
      </c>
      <c r="DB9" s="694">
        <f>IF(COUNTIFS($DA$6:$DA$53,DA9,$BC$6:$BC$53,INDEX(T_Equipos[Grupo],MATCH(BD9,T_Equipos[NombreEquipo],0)))=1,"-","P."&amp;DA9&amp;" ("&amp;COUNTIFS($DA$6:$DA$53,DA9,$BC$6:$BC$53,INDEX(T_Equipos[Grupo],MATCH(BD9,T_Equipos[NombreEquipo],0)))&amp;")")</f>
        <v/>
      </c>
      <c r="DC9" s="694">
        <f>IF(DB9="-","-",COUNTIFS(T_Equipos[Rank],"&lt;"&amp;INDEX(T_Equipos[Rank],MATCH(BD9,T_Equipos[NombreEquipo],0)),$BC$6:$BC$53,INDEX(T_Equipos[Grupo],MATCH(BD9,T_Equipos[NombreEquipo],0)))+1)</f>
        <v/>
      </c>
      <c r="DD9" s="694">
        <f>DA9+COUNTIFS($DB$6:$DB$53,DB9,$DC$6:DC$53,"&lt;"&amp;DC9,$BC$6:$BC$53,INDEX(T_Equipos[Grupo],MATCH(BD9,T_Equipos[NombreEquipo],0)))</f>
        <v/>
      </c>
      <c r="DE9" s="694" t="n"/>
      <c r="DF9" s="694">
        <f>IF(OR(INDEX($AW$6:$AW$97,MATCH($BD9,$AV$6:$AV$97,0))="",DB9="-"),DD9,INDEX($AW$6:$AW$97,MATCH($BD9,$AV$6:$AV$97,0))+DD9/1000)</f>
        <v/>
      </c>
      <c r="DG9" s="694">
        <f>IF(DB9="-","-",COUNTIFS(DF$6:DF$53,"&lt;"&amp;DF9,$BC$6:$BC$53,INDEX(T_Equipos[Grupo],MATCH(BD9,T_Equipos[NombreEquipo],0))))</f>
        <v/>
      </c>
      <c r="DH9" s="694">
        <f>DA9+COUNTIFS(DB$6:DB$53,DB9,DG$6:DG$53,"&lt;"&amp;DG9,$BC$6:$BC$53,INDEX(T_Equipos[Grupo],MATCH(BD9,T_Equipos[NombreEquipo],0)))</f>
        <v/>
      </c>
      <c r="DI9" s="694" t="n"/>
      <c r="DJ9" s="694">
        <f>INDEX($DA$6:$DA$53,MATCH($DQ9,$BD$6:$BD$53,0))</f>
        <v/>
      </c>
      <c r="DK9" s="694">
        <f>+SUMIF($BC$6:$BC$53,BC9,$BF$6:$BF$53)</f>
        <v/>
      </c>
      <c r="DL9" s="694">
        <f>IF(OR(DK9=12,$AJ$99=144),COUNTIFS($DJ$6:$DJ$53,DJ9,$BC$6:$BC$53,BC9),1)</f>
        <v/>
      </c>
      <c r="DM9" s="694">
        <f>DJ9&amp;"."&amp;DL9</f>
        <v/>
      </c>
      <c r="DN9" s="694">
        <f t="array" ref="DN9:DN9">OFFSET(Horarios!$P$3,DJ9-1,0,DL9,1)</f>
        <v/>
      </c>
      <c r="DO9" s="694" t="n"/>
      <c r="DP9" s="694" t="inlineStr">
        <is>
          <t>4A</t>
        </is>
      </c>
      <c r="DQ9" s="694">
        <f>INDEX($BD$6:$BD$53,MATCH(DP9,$BM$6:$BM$53,0))</f>
        <v/>
      </c>
    </row>
    <row r="10" ht="15.75" customHeight="1" s="650">
      <c r="A10" s="694" t="n"/>
      <c r="B10" s="694" t="n"/>
      <c r="C10" s="694" t="n"/>
      <c r="D10" s="694" t="n"/>
      <c r="E10" s="694" t="n"/>
      <c r="F10" s="694" t="n"/>
      <c r="G10" s="694" t="n"/>
      <c r="H10" s="694" t="n"/>
      <c r="I10" s="694" t="n"/>
      <c r="J10" s="694" t="n"/>
      <c r="K10" s="694" t="n"/>
      <c r="L10" s="694" t="n"/>
      <c r="M10" s="694" t="n"/>
      <c r="N10" s="694" t="n"/>
      <c r="O10" s="694" t="n"/>
      <c r="P10" s="694" t="n"/>
      <c r="Q10" s="694" t="n"/>
      <c r="R10" s="694" t="n"/>
      <c r="S10" s="694" t="n"/>
      <c r="T10" s="694" t="n"/>
      <c r="U10" s="694" t="n"/>
      <c r="V10" s="703" t="n"/>
      <c r="W10" s="789" t="n"/>
      <c r="X10" s="790" t="n"/>
      <c r="Y10" s="789" t="n"/>
      <c r="Z10" s="791" t="n"/>
      <c r="AA10" s="792" t="n"/>
      <c r="AB10" s="793" t="n"/>
      <c r="AC10" s="794" t="n"/>
      <c r="AD10" s="794" t="n"/>
      <c r="AE10" s="793" t="n"/>
      <c r="AF10" s="795" t="n"/>
      <c r="AG10" s="734" t="n"/>
      <c r="AH10" s="735" t="n"/>
      <c r="AI10" s="736" t="n"/>
      <c r="AJ10" s="796" t="n"/>
      <c r="AK10" s="797" t="n"/>
      <c r="AL10" s="719" t="n"/>
      <c r="AM10" s="798" t="n"/>
      <c r="AN10" s="796" t="n"/>
      <c r="AO10" s="796" t="n"/>
      <c r="AP10" s="796" t="n"/>
      <c r="AQ10" s="796" t="n"/>
      <c r="AR10" s="796" t="n"/>
      <c r="AS10" s="796" t="n"/>
      <c r="AT10" s="796" t="n"/>
      <c r="AU10" s="757" t="n"/>
      <c r="AV10" s="799" t="n"/>
      <c r="AW10" s="800" t="n"/>
      <c r="AX10" s="760" t="n"/>
      <c r="AY10" s="789" t="n"/>
      <c r="AZ10" s="790" t="n"/>
      <c r="BA10" s="702" t="n"/>
      <c r="BC10" s="694">
        <f>+INDEX(T_Equipos[Grupo],MATCH(WORLDCUP!BD10,T_Equipos[NombreEquipo],0))</f>
        <v/>
      </c>
      <c r="BD10" s="694">
        <f>+Equipos!B6</f>
        <v/>
      </c>
      <c r="BE10" s="694">
        <f>+BG10*3+BH10+IF($AZ$3="No",0,INDEX($AZ$6:$AZ$97,MATCH(BD10,$AY$6:$AY$97,0)))</f>
        <v/>
      </c>
      <c r="BF10" s="694">
        <f>+BG10+BH10+BI10</f>
        <v/>
      </c>
      <c r="BG10" s="694">
        <f>+COUNTIFS(FGLocal,BD10,Ganador,"Local")+COUNTIFS(FGVisitante,BD10,Ganador,"Visitante")</f>
        <v/>
      </c>
      <c r="BH10" s="694">
        <f>+COUNTIFS(FGLocal,BD10,Ganador,"Empate")+COUNTIFS(FGVisitante,BD10,Ganador,"Empate")</f>
        <v/>
      </c>
      <c r="BI10" s="694">
        <f>+COUNTIFS(FGVisitante,BD10,Ganador,"Local")+COUNTIFS(FGLocal,BD10,Ganador,"Visitante")</f>
        <v/>
      </c>
      <c r="BJ10" s="694">
        <f>+SUMIFS(FG_GolesLocal,FGLocal,BD10,Ganador,"&lt;&gt;"&amp;"Pendiente",FG_GolesLocal,"&lt;&gt;"&amp;"",FG_GolesVisitante,"&lt;&gt;"&amp;"")+SUMIFS(FG_GolesVisitante,FGVisitante,BD10,Ganador,"&lt;&gt;"&amp;"Pendiente",FG_GolesLocal,"&lt;&gt;"&amp;"",FG_GolesVisitante,"&lt;&gt;"&amp;"")</f>
        <v/>
      </c>
      <c r="BK10" s="694">
        <f>+SUMIFS(FG_GolesLocal,FGVisitante,BD10,Ganador,"&lt;&gt;"&amp;"Pendiente",FG_GolesLocal,"&lt;&gt;"&amp;"",FG_GolesVisitante,"&lt;&gt;"&amp;"")+SUMIFS(FG_GolesVisitante,FGLocal,BD10,Ganador,"&lt;&gt;"&amp;"Pendiente",FG_GolesLocal,"&lt;&gt;"&amp;"",FG_GolesVisitante,"&lt;&gt;"&amp;"")</f>
        <v/>
      </c>
      <c r="BL10" s="694">
        <f>+BJ10-BK10</f>
        <v/>
      </c>
      <c r="BM10" s="694">
        <f>DD10&amp;BC10</f>
        <v/>
      </c>
      <c r="BN10" s="694">
        <f>DH10&amp;BC10</f>
        <v/>
      </c>
      <c r="BO10" s="694">
        <f>IF(AND($AJ$99=144,BF10&gt;=1),1,0)</f>
        <v/>
      </c>
      <c r="BP10" s="694">
        <f>COUNTIFS($BO$6:$BO$53,"&gt;"&amp;BO10,$BC$6:$BC$53,INDEX(T_Equipos[Grupo],MATCH(BD10,T_Equipos[NombreEquipo],0)))+1</f>
        <v/>
      </c>
      <c r="BQ10" s="694">
        <f>IF(COUNTIFS($BP$6:$BP$53,BP10,$BC$6:$BC$53,INDEX(T_Equipos[Grupo],MATCH(BD10,T_Equipos[NombreEquipo],0)))=1,"-","P."&amp;BP10&amp;" ("&amp;COUNTIFS($BP$6:$BP$53,BP10,$BC$6:$BC$53,INDEX(T_Equipos[Grupo],MATCH(BD10,T_Equipos[NombreEquipo],0)))&amp;")")</f>
        <v/>
      </c>
      <c r="BR10" s="694">
        <f>IF($BQ10="-","-",BE10)</f>
        <v/>
      </c>
      <c r="BS10" s="694">
        <f>BP10+COUNTIFS($BQ$6:$BQ$53,BQ10,$BR$6:BR$53,"&gt;"&amp;BR10,$BC$6:$BC$53,INDEX(T_Equipos[Grupo],MATCH(BD10,T_Equipos[NombreEquipo],0)))</f>
        <v/>
      </c>
      <c r="BT10" s="694">
        <f>IF(COUNTIFS($BS$6:$BS$53,BS10,$BC$6:$BC$53,INDEX(T_Equipos[Grupo],MATCH(BD10,T_Equipos[NombreEquipo],0)))=1,"-","P."&amp;BS10&amp;" ("&amp;COUNTIFS($BS$6:$BS$53,BS10,$BC$6:$BC$53,INDEX(T_Equipos[Grupo],MATCH(BD10,T_Equipos[NombreEquipo],0)))&amp;")")</f>
        <v/>
      </c>
      <c r="BU10" s="694">
        <f>IF($BT10="-","-",COUNTIFS(FGLocal,$BD10,Ganador,"Local",Part1Empate1V,$BT10)+COUNTIFS(FGVisitante,$BD10,Ganador,"Visitante",Part1Empate1L,$BT10))</f>
        <v/>
      </c>
      <c r="BV10" s="694">
        <f>IF($BT10="-","-",COUNTIFS(FGLocal,$BD10,Ganador,"Empate",Part1Empate1V,$BT10)+COUNTIFS(FGVisitante,$BD10,Ganador,"Empate",Part1Empate1L,$BT10))</f>
        <v/>
      </c>
      <c r="BW10" s="694">
        <f>IF($BT10="-","-",COUNTIFS(FGLocal,$BD10,Ganador,"Visitante",Part1Empate1V,$BT10)+COUNTIFS(FGVisitante,$BD10,Ganador,"Local",Part1Empate1L,$BT10))</f>
        <v/>
      </c>
      <c r="BX10" s="694">
        <f>IF($BT10="-","-",BU10*3+BV10)</f>
        <v/>
      </c>
      <c r="BY10" s="694">
        <f>BS10+COUNTIFS($BT$6:$BT$53,BT10,$BX$6:BX$53,"&gt;"&amp;BX10,$BC$6:$BC$53,INDEX(T_Equipos[Grupo],MATCH(BD10,T_Equipos[NombreEquipo],0)))</f>
        <v/>
      </c>
      <c r="BZ10" s="694">
        <f>IF(COUNTIFS($BY$6:$BY$53,BY10,$BC$6:$BC$53,INDEX(T_Equipos[Grupo],MATCH(BD10,T_Equipos[NombreEquipo],0)))=1,"-","P."&amp;BY10&amp;" ("&amp;COUNTIFS($BY$6:$BY$53,BY10,$BC$6:$BC$53,INDEX(T_Equipos[Grupo],MATCH(BD10,T_Equipos[NombreEquipo],0)))&amp;")")</f>
        <v/>
      </c>
      <c r="CA10" s="694">
        <f>IF($BZ10="-","-",SUMIFS(FG_GolesLocal,FGLocal,$BD10,Part1Empate2V,$BZ10)+SUMIFS(FG_GolesVisitante,FGVisitante,$BD10,Part1Empate2L,$BZ10))</f>
        <v/>
      </c>
      <c r="CB10" s="694">
        <f>IF($BZ10="-","-",SUMIFS(FG_GolesVisitante,FGLocal,$BD10,Part1Empate2V,$BZ10)+SUMIFS(FG_GolesLocal,FGVisitante,$BD10,Part1Empate2L,$BZ10))</f>
        <v/>
      </c>
      <c r="CC10" s="694">
        <f>IF($BZ10="-","-",CA10-CB10)</f>
        <v/>
      </c>
      <c r="CD10" s="694">
        <f>BY10+COUNTIFS($BZ$6:$BZ$53,BZ10,$CC$6:CC$53,"&gt;"&amp;CC10,$BC$6:$BC$53,INDEX(T_Equipos[Grupo],MATCH(BD10,T_Equipos[NombreEquipo],0)))</f>
        <v/>
      </c>
      <c r="CE10" s="694">
        <f>IF(COUNTIFS($CD$6:$CD$53,CD10,$BC$6:$BC$53,INDEX(T_Equipos[Grupo],MATCH(BD10,T_Equipos[NombreEquipo],0)))=1,"-","P."&amp;CD10&amp;" ("&amp;COUNTIFS($CD$6:$CD$53,CD10,$BC$6:$BC$53,INDEX(T_Equipos[Grupo],MATCH(BD10,T_Equipos[NombreEquipo],0)))&amp;")")</f>
        <v/>
      </c>
      <c r="CF10" s="694">
        <f>IF($CE10="-","-",SUMIFS(FG_GolesLocal,FGLocal,$BD10,Part1Empate3V,$CE10)+SUMIFS(FG_GolesVisitante,FGVisitante,$BD10,Part1Empate3L,$CE10))</f>
        <v/>
      </c>
      <c r="CG10" s="694">
        <f>CD10+COUNTIFS($CE$6:$CE$53,CE10,$CF$6:CF$53,"&gt;"&amp;CF10,$BC$6:$BC$53,INDEX(T_Equipos[Grupo],MATCH(BD10,T_Equipos[NombreEquipo],0)))</f>
        <v/>
      </c>
      <c r="CH10" s="694">
        <f>IF(COUNTIFS($CG$6:$CG$53,CG10,$BC$6:$BC$53,INDEX(T_Equipos[Grupo],MATCH(BD10,T_Equipos[NombreEquipo],0)))=1,"-","P."&amp;CG10&amp;" ("&amp;COUNTIFS($CG$6:$CG$53,CG10,$BC$6:$BC$53,INDEX(T_Equipos[Grupo],MATCH(BD10,T_Equipos[NombreEquipo],0)))&amp;")")</f>
        <v/>
      </c>
      <c r="CI10" s="694">
        <f>IF($CH10="-","-",COUNTIFS(FGLocal,$BD10,Ganador,"Local",Part2Empate4V,$CH10)+COUNTIFS(FGVisitante,$BD10,Ganador,"Visitante",Part2Empate4L,$CH10))</f>
        <v/>
      </c>
      <c r="CJ10" s="694">
        <f>IF($CH10="-","-",COUNTIFS(FGLocal,$BD10,Ganador,"Empate",Part2Empate4V,$CH10)+COUNTIFS(FGVisitante,$BD10,Ganador,"Empate",Part2Empate4L,$CH10))</f>
        <v/>
      </c>
      <c r="CK10" s="694">
        <f>IF($CH10="-","-",COUNTIFS(FGLocal,$BD10,Ganador,"Visitante",Part2Empate4V,$CH10)+COUNTIFS(FGVisitante,$BD10,Ganador,"Local",Part2Empate4L,$CH10))</f>
        <v/>
      </c>
      <c r="CL10" s="694">
        <f>IF($CH10="-","-",CI10*3+CJ10)</f>
        <v/>
      </c>
      <c r="CM10" s="694">
        <f>CG10+COUNTIFS($CH$6:$CH$53,CH10,$CL$6:CL$53,"&gt;"&amp;CL10,$BC$6:$BC$53,INDEX(T_Equipos[Grupo],MATCH(BD10,T_Equipos[NombreEquipo],0)))</f>
        <v/>
      </c>
      <c r="CN10" s="694">
        <f>IF(COUNTIFS($CM$6:$CM$53,CM10,$BC$6:$BC$53,INDEX(T_Equipos[Grupo],MATCH(BD10,T_Equipos[NombreEquipo],0)))=1,"-","P."&amp;CM10&amp;" ("&amp;COUNTIFS($CM$6:$CM$53,CM10,$BC$6:$BC$53,INDEX(T_Equipos[Grupo],MATCH(BD10,T_Equipos[NombreEquipo],0)))&amp;")")</f>
        <v/>
      </c>
      <c r="CO10" s="694">
        <f>IF($CN10="-","-",SUMIFS(FG_GolesLocal,FGLocal,$BD10,Part2Empate5V,$CN10)+SUMIFS(FG_GolesVisitante,FGVisitante,$BD10,Part2Empate5L,$CN10))</f>
        <v/>
      </c>
      <c r="CP10" s="694">
        <f>IF($CN10="-","-",SUMIFS(FG_GolesVisitante,FGLocal,$BD10,Part2Empate5V,$CN10)+SUMIFS(FG_GolesLocal,FGVisitante,$BD10,Part2Empate5L,$CN10))</f>
        <v/>
      </c>
      <c r="CQ10" s="694">
        <f>IF($CN10="-","-",CO10-CP10)</f>
        <v/>
      </c>
      <c r="CR10" s="694">
        <f>CM10+COUNTIFS($CN$6:$CN$53,CN10,$CQ$6:CQ$53,"&gt;"&amp;CQ10,$BC$6:$BC$53,INDEX(T_Equipos[Grupo],MATCH(BD10,T_Equipos[NombreEquipo],0)))</f>
        <v/>
      </c>
      <c r="CS10" s="694">
        <f>IF(COUNTIFS($CR$6:$CR$53,CR10,$BC$6:$BC$53,INDEX(T_Equipos[Grupo],MATCH(BD10,T_Equipos[NombreEquipo],0)))=1,"-","P."&amp;CR10&amp;" ("&amp;COUNTIFS($CR$6:$CR$53,CR10,$BC$6:$BC$53,INDEX(T_Equipos[Grupo],MATCH(BD10,T_Equipos[NombreEquipo],0)))&amp;")")</f>
        <v/>
      </c>
      <c r="CT10" s="694">
        <f>IF($CS10="-","-",SUMIFS(FG_GolesLocal,FGLocal,$BD10,Part2Empate6V,$CS10)+SUMIFS(FG_GolesVisitante,FGVisitante,$BD10,Part2Empate6L,$CS10))</f>
        <v/>
      </c>
      <c r="CU10" s="694">
        <f>CR10+COUNTIFS($CS$6:$CS$53,CS10,$CT$6:CT$53,"&gt;"&amp;CT10,$BC$6:$BC$53,INDEX(T_Equipos[Grupo],MATCH(BD10,T_Equipos[NombreEquipo],0)))</f>
        <v/>
      </c>
      <c r="CV10" s="694">
        <f>IF(COUNTIFS($CU$6:$CU$53,CU10,$BC$6:$BC$53,INDEX(T_Equipos[Grupo],MATCH(BD10,T_Equipos[NombreEquipo],0)))=1,"-","P."&amp;CU10&amp;" ("&amp;COUNTIFS($CU$6:$CU$53,CU10,$BC$6:$BC$53,INDEX(T_Equipos[Grupo],MATCH(BD10,T_Equipos[NombreEquipo],0)))&amp;")")</f>
        <v/>
      </c>
      <c r="CW10" s="694">
        <f>IF(CV10="-","-",BL10)</f>
        <v/>
      </c>
      <c r="CX10" s="694">
        <f>CU10+COUNTIFS($CV$6:$CV$53,CV10,$CW$6:CW$53,"&gt;"&amp;CW10,$BC$6:$BC$53,INDEX(T_Equipos[Grupo],MATCH(BD10,T_Equipos[NombreEquipo],0)))</f>
        <v/>
      </c>
      <c r="CY10" s="694">
        <f>IF(COUNTIFS($CX$6:$CX$53,CX10,$BC$6:$BC$53,INDEX(T_Equipos[Grupo],MATCH(BD10,T_Equipos[NombreEquipo],0)))=1,"-","P."&amp;CX10&amp;" ("&amp;COUNTIFS($CX$6:$CX$53,CX10,$BC$6:$BC$53,INDEX(T_Equipos[Grupo],MATCH(BD10,T_Equipos[NombreEquipo],0)))&amp;")")</f>
        <v/>
      </c>
      <c r="CZ10" s="694">
        <f>IF(CY10="-","-",BJ10)</f>
        <v/>
      </c>
      <c r="DA10" s="694">
        <f>CX10+COUNTIFS($CY$6:$CY$53,CY10,$CZ$6:CZ$53,"&gt;"&amp;CZ10,$BC$6:$BC$53,INDEX(T_Equipos[Grupo],MATCH(BD10,T_Equipos[NombreEquipo],0)))</f>
        <v/>
      </c>
      <c r="DB10" s="694">
        <f>IF(COUNTIFS($DA$6:$DA$53,DA10,$BC$6:$BC$53,INDEX(T_Equipos[Grupo],MATCH(BD10,T_Equipos[NombreEquipo],0)))=1,"-","P."&amp;DA10&amp;" ("&amp;COUNTIFS($DA$6:$DA$53,DA10,$BC$6:$BC$53,INDEX(T_Equipos[Grupo],MATCH(BD10,T_Equipos[NombreEquipo],0)))&amp;")")</f>
        <v/>
      </c>
      <c r="DC10" s="694">
        <f>IF(DB10="-","-",COUNTIFS(T_Equipos[Rank],"&lt;"&amp;INDEX(T_Equipos[Rank],MATCH(BD10,T_Equipos[NombreEquipo],0)),$BC$6:$BC$53,INDEX(T_Equipos[Grupo],MATCH(BD10,T_Equipos[NombreEquipo],0)))+1)</f>
        <v/>
      </c>
      <c r="DD10" s="694">
        <f>DA10+COUNTIFS($DB$6:$DB$53,DB10,$DC$6:DC$53,"&lt;"&amp;DC10,$BC$6:$BC$53,INDEX(T_Equipos[Grupo],MATCH(BD10,T_Equipos[NombreEquipo],0)))</f>
        <v/>
      </c>
      <c r="DE10" s="694" t="n"/>
      <c r="DF10" s="694">
        <f>IF(OR(INDEX($AW$6:$AW$97,MATCH($BD10,$AV$6:$AV$97,0))="",DB10="-"),DD10,INDEX($AW$6:$AW$97,MATCH($BD10,$AV$6:$AV$97,0))+DD10/1000)</f>
        <v/>
      </c>
      <c r="DG10" s="694">
        <f>IF(DB10="-","-",COUNTIFS(DF$6:DF$53,"&lt;"&amp;DF10,$BC$6:$BC$53,INDEX(T_Equipos[Grupo],MATCH(BD10,T_Equipos[NombreEquipo],0))))</f>
        <v/>
      </c>
      <c r="DH10" s="694">
        <f>DA10+COUNTIFS(DB$6:DB$53,DB10,DG$6:DG$53,"&lt;"&amp;DG10,$BC$6:$BC$53,INDEX(T_Equipos[Grupo],MATCH(BD10,T_Equipos[NombreEquipo],0)))</f>
        <v/>
      </c>
      <c r="DI10" s="694" t="n"/>
      <c r="DJ10" s="694">
        <f>INDEX($DA$6:$DA$53,MATCH($DQ10,$BD$6:$BD$53,0))</f>
        <v/>
      </c>
      <c r="DK10" s="694">
        <f>+SUMIF($BC$6:$BC$53,BC10,$BF$6:$BF$53)</f>
        <v/>
      </c>
      <c r="DL10" s="694">
        <f>IF(OR(DK10=12,$AJ$99=144),COUNTIFS($DJ$6:$DJ$53,DJ10,$BC$6:$BC$53,BC10),1)</f>
        <v/>
      </c>
      <c r="DM10" s="694">
        <f>DJ10&amp;"."&amp;DL10</f>
        <v/>
      </c>
      <c r="DN10" s="694">
        <f t="array" ref="DN10:DN10">OFFSET(Horarios!$P$3,DJ10-1,0,DL10,1)</f>
        <v/>
      </c>
      <c r="DO10" s="694" t="n"/>
      <c r="DP10" s="694" t="inlineStr">
        <is>
          <t>1B</t>
        </is>
      </c>
      <c r="DQ10" s="694">
        <f>INDEX($BD$6:$BD$53,MATCH(DP10,$BM$6:$BM$53,0))</f>
        <v/>
      </c>
    </row>
    <row r="11" ht="15.75" customHeight="1" s="650">
      <c r="A11" s="694" t="n"/>
      <c r="B11" s="694" t="n"/>
      <c r="C11" s="694" t="n"/>
      <c r="D11" s="694" t="n"/>
      <c r="E11" s="694" t="n"/>
      <c r="F11" s="694" t="n"/>
      <c r="G11" s="694" t="n"/>
      <c r="H11" s="694" t="n"/>
      <c r="I11" s="694" t="n"/>
      <c r="J11" s="694" t="n"/>
      <c r="K11" s="694" t="n"/>
      <c r="L11" s="694" t="n"/>
      <c r="M11" s="694" t="n"/>
      <c r="N11" s="694" t="n"/>
      <c r="O11" s="694" t="n"/>
      <c r="P11" s="694" t="n"/>
      <c r="Q11" s="694" t="n"/>
      <c r="R11" s="694" t="n"/>
      <c r="S11" s="694" t="n"/>
      <c r="T11" s="694" t="n"/>
      <c r="U11" s="694" t="n"/>
      <c r="V11" s="703" t="n"/>
      <c r="W11" s="712" t="n"/>
      <c r="X11" s="713">
        <f>X3</f>
        <v/>
      </c>
      <c r="Y11" s="713">
        <f>Y3</f>
        <v/>
      </c>
      <c r="Z11" s="714">
        <f>Z3</f>
        <v/>
      </c>
      <c r="AA11" s="715">
        <f>AA3</f>
        <v/>
      </c>
      <c r="AB11" s="716" t="n"/>
      <c r="AC11" s="714">
        <f>AC3</f>
        <v/>
      </c>
      <c r="AD11" s="714">
        <f>AD3</f>
        <v/>
      </c>
      <c r="AE11" s="716" t="n"/>
      <c r="AF11" s="717">
        <f>AF3</f>
        <v/>
      </c>
      <c r="AG11" s="801" t="n"/>
      <c r="AH11" s="735" t="n"/>
      <c r="AI11" s="707" t="n"/>
      <c r="AJ11" s="719" t="n"/>
      <c r="AK11" s="802" t="n"/>
      <c r="AL11" s="719" t="n"/>
      <c r="AM11" s="719" t="n"/>
      <c r="AN11" s="719" t="n"/>
      <c r="AO11" s="719" t="n"/>
      <c r="AP11" s="719" t="n"/>
      <c r="AQ11" s="719" t="n"/>
      <c r="AR11" s="719" t="n"/>
      <c r="AS11" s="719" t="n"/>
      <c r="AT11" s="719" t="n"/>
      <c r="AU11" s="803" t="n"/>
      <c r="AV11" s="708" t="n"/>
      <c r="AW11" s="804" t="n"/>
      <c r="AX11" s="805" t="n"/>
      <c r="AY11" s="789" t="n"/>
      <c r="AZ11" s="790" t="n"/>
      <c r="BA11" s="702" t="n"/>
      <c r="BC11" s="694">
        <f>+INDEX(T_Equipos[Grupo],MATCH(WORLDCUP!BD11,T_Equipos[NombreEquipo],0))</f>
        <v/>
      </c>
      <c r="BD11" s="694">
        <f>+Equipos!B7</f>
        <v/>
      </c>
      <c r="BE11" s="694">
        <f>+BG11*3+BH11+IF($AZ$3="No",0,INDEX($AZ$6:$AZ$97,MATCH(BD11,$AY$6:$AY$97,0)))</f>
        <v/>
      </c>
      <c r="BF11" s="694">
        <f>+BG11+BH11+BI11</f>
        <v/>
      </c>
      <c r="BG11" s="694">
        <f>+COUNTIFS(FGLocal,BD11,Ganador,"Local")+COUNTIFS(FGVisitante,BD11,Ganador,"Visitante")</f>
        <v/>
      </c>
      <c r="BH11" s="694">
        <f>+COUNTIFS(FGLocal,BD11,Ganador,"Empate")+COUNTIFS(FGVisitante,BD11,Ganador,"Empate")</f>
        <v/>
      </c>
      <c r="BI11" s="694">
        <f>+COUNTIFS(FGVisitante,BD11,Ganador,"Local")+COUNTIFS(FGLocal,BD11,Ganador,"Visitante")</f>
        <v/>
      </c>
      <c r="BJ11" s="694">
        <f>+SUMIFS(FG_GolesLocal,FGLocal,BD11,Ganador,"&lt;&gt;"&amp;"Pendiente",FG_GolesLocal,"&lt;&gt;"&amp;"",FG_GolesVisitante,"&lt;&gt;"&amp;"")+SUMIFS(FG_GolesVisitante,FGVisitante,BD11,Ganador,"&lt;&gt;"&amp;"Pendiente",FG_GolesLocal,"&lt;&gt;"&amp;"",FG_GolesVisitante,"&lt;&gt;"&amp;"")</f>
        <v/>
      </c>
      <c r="BK11" s="694">
        <f>+SUMIFS(FG_GolesLocal,FGVisitante,BD11,Ganador,"&lt;&gt;"&amp;"Pendiente",FG_GolesLocal,"&lt;&gt;"&amp;"",FG_GolesVisitante,"&lt;&gt;"&amp;"")+SUMIFS(FG_GolesVisitante,FGLocal,BD11,Ganador,"&lt;&gt;"&amp;"Pendiente",FG_GolesLocal,"&lt;&gt;"&amp;"",FG_GolesVisitante,"&lt;&gt;"&amp;"")</f>
        <v/>
      </c>
      <c r="BL11" s="694">
        <f>+BJ11-BK11</f>
        <v/>
      </c>
      <c r="BM11" s="694">
        <f>DD11&amp;BC11</f>
        <v/>
      </c>
      <c r="BN11" s="694">
        <f>DH11&amp;BC11</f>
        <v/>
      </c>
      <c r="BO11" s="694">
        <f>IF(AND($AJ$99=144,BF11&gt;=1),1,0)</f>
        <v/>
      </c>
      <c r="BP11" s="694">
        <f>COUNTIFS($BO$6:$BO$53,"&gt;"&amp;BO11,$BC$6:$BC$53,INDEX(T_Equipos[Grupo],MATCH(BD11,T_Equipos[NombreEquipo],0)))+1</f>
        <v/>
      </c>
      <c r="BQ11" s="694">
        <f>IF(COUNTIFS($BP$6:$BP$53,BP11,$BC$6:$BC$53,INDEX(T_Equipos[Grupo],MATCH(BD11,T_Equipos[NombreEquipo],0)))=1,"-","P."&amp;BP11&amp;" ("&amp;COUNTIFS($BP$6:$BP$53,BP11,$BC$6:$BC$53,INDEX(T_Equipos[Grupo],MATCH(BD11,T_Equipos[NombreEquipo],0)))&amp;")")</f>
        <v/>
      </c>
      <c r="BR11" s="694">
        <f>IF($BQ11="-","-",BE11)</f>
        <v/>
      </c>
      <c r="BS11" s="694">
        <f>BP11+COUNTIFS($BQ$6:$BQ$53,BQ11,$BR$6:BR$53,"&gt;"&amp;BR11,$BC$6:$BC$53,INDEX(T_Equipos[Grupo],MATCH(BD11,T_Equipos[NombreEquipo],0)))</f>
        <v/>
      </c>
      <c r="BT11" s="694">
        <f>IF(COUNTIFS($BS$6:$BS$53,BS11,$BC$6:$BC$53,INDEX(T_Equipos[Grupo],MATCH(BD11,T_Equipos[NombreEquipo],0)))=1,"-","P."&amp;BS11&amp;" ("&amp;COUNTIFS($BS$6:$BS$53,BS11,$BC$6:$BC$53,INDEX(T_Equipos[Grupo],MATCH(BD11,T_Equipos[NombreEquipo],0)))&amp;")")</f>
        <v/>
      </c>
      <c r="BU11" s="694">
        <f>IF($BT11="-","-",COUNTIFS(FGLocal,$BD11,Ganador,"Local",Part1Empate1V,$BT11)+COUNTIFS(FGVisitante,$BD11,Ganador,"Visitante",Part1Empate1L,$BT11))</f>
        <v/>
      </c>
      <c r="BV11" s="694">
        <f>IF($BT11="-","-",COUNTIFS(FGLocal,$BD11,Ganador,"Empate",Part1Empate1V,$BT11)+COUNTIFS(FGVisitante,$BD11,Ganador,"Empate",Part1Empate1L,$BT11))</f>
        <v/>
      </c>
      <c r="BW11" s="694">
        <f>IF($BT11="-","-",COUNTIFS(FGLocal,$BD11,Ganador,"Visitante",Part1Empate1V,$BT11)+COUNTIFS(FGVisitante,$BD11,Ganador,"Local",Part1Empate1L,$BT11))</f>
        <v/>
      </c>
      <c r="BX11" s="694">
        <f>IF($BT11="-","-",BU11*3+BV11)</f>
        <v/>
      </c>
      <c r="BY11" s="694">
        <f>BS11+COUNTIFS($BT$6:$BT$53,BT11,$BX$6:BX$53,"&gt;"&amp;BX11,$BC$6:$BC$53,INDEX(T_Equipos[Grupo],MATCH(BD11,T_Equipos[NombreEquipo],0)))</f>
        <v/>
      </c>
      <c r="BZ11" s="694">
        <f>IF(COUNTIFS($BY$6:$BY$53,BY11,$BC$6:$BC$53,INDEX(T_Equipos[Grupo],MATCH(BD11,T_Equipos[NombreEquipo],0)))=1,"-","P."&amp;BY11&amp;" ("&amp;COUNTIFS($BY$6:$BY$53,BY11,$BC$6:$BC$53,INDEX(T_Equipos[Grupo],MATCH(BD11,T_Equipos[NombreEquipo],0)))&amp;")")</f>
        <v/>
      </c>
      <c r="CA11" s="694">
        <f>IF($BZ11="-","-",SUMIFS(FG_GolesLocal,FGLocal,$BD11,Part1Empate2V,$BZ11)+SUMIFS(FG_GolesVisitante,FGVisitante,$BD11,Part1Empate2L,$BZ11))</f>
        <v/>
      </c>
      <c r="CB11" s="694">
        <f>IF($BZ11="-","-",SUMIFS(FG_GolesVisitante,FGLocal,$BD11,Part1Empate2V,$BZ11)+SUMIFS(FG_GolesLocal,FGVisitante,$BD11,Part1Empate2L,$BZ11))</f>
        <v/>
      </c>
      <c r="CC11" s="694">
        <f>IF($BZ11="-","-",CA11-CB11)</f>
        <v/>
      </c>
      <c r="CD11" s="694">
        <f>BY11+COUNTIFS($BZ$6:$BZ$53,BZ11,$CC$6:CC$53,"&gt;"&amp;CC11,$BC$6:$BC$53,INDEX(T_Equipos[Grupo],MATCH(BD11,T_Equipos[NombreEquipo],0)))</f>
        <v/>
      </c>
      <c r="CE11" s="694">
        <f>IF(COUNTIFS($CD$6:$CD$53,CD11,$BC$6:$BC$53,INDEX(T_Equipos[Grupo],MATCH(BD11,T_Equipos[NombreEquipo],0)))=1,"-","P."&amp;CD11&amp;" ("&amp;COUNTIFS($CD$6:$CD$53,CD11,$BC$6:$BC$53,INDEX(T_Equipos[Grupo],MATCH(BD11,T_Equipos[NombreEquipo],0)))&amp;")")</f>
        <v/>
      </c>
      <c r="CF11" s="694">
        <f>IF($CE11="-","-",SUMIFS(FG_GolesLocal,FGLocal,$BD11,Part1Empate3V,$CE11)+SUMIFS(FG_GolesVisitante,FGVisitante,$BD11,Part1Empate3L,$CE11))</f>
        <v/>
      </c>
      <c r="CG11" s="694">
        <f>CD11+COUNTIFS($CE$6:$CE$53,CE11,$CF$6:CF$53,"&gt;"&amp;CF11,$BC$6:$BC$53,INDEX(T_Equipos[Grupo],MATCH(BD11,T_Equipos[NombreEquipo],0)))</f>
        <v/>
      </c>
      <c r="CH11" s="694">
        <f>IF(COUNTIFS($CG$6:$CG$53,CG11,$BC$6:$BC$53,INDEX(T_Equipos[Grupo],MATCH(BD11,T_Equipos[NombreEquipo],0)))=1,"-","P."&amp;CG11&amp;" ("&amp;COUNTIFS($CG$6:$CG$53,CG11,$BC$6:$BC$53,INDEX(T_Equipos[Grupo],MATCH(BD11,T_Equipos[NombreEquipo],0)))&amp;")")</f>
        <v/>
      </c>
      <c r="CI11" s="694">
        <f>IF($CH11="-","-",COUNTIFS(FGLocal,$BD11,Ganador,"Local",Part2Empate4V,$CH11)+COUNTIFS(FGVisitante,$BD11,Ganador,"Visitante",Part2Empate4L,$CH11))</f>
        <v/>
      </c>
      <c r="CJ11" s="694">
        <f>IF($CH11="-","-",COUNTIFS(FGLocal,$BD11,Ganador,"Empate",Part2Empate4V,$CH11)+COUNTIFS(FGVisitante,$BD11,Ganador,"Empate",Part2Empate4L,$CH11))</f>
        <v/>
      </c>
      <c r="CK11" s="694">
        <f>IF($CH11="-","-",COUNTIFS(FGLocal,$BD11,Ganador,"Visitante",Part2Empate4V,$CH11)+COUNTIFS(FGVisitante,$BD11,Ganador,"Local",Part2Empate4L,$CH11))</f>
        <v/>
      </c>
      <c r="CL11" s="694">
        <f>IF($CH11="-","-",CI11*3+CJ11)</f>
        <v/>
      </c>
      <c r="CM11" s="694">
        <f>CG11+COUNTIFS($CH$6:$CH$53,CH11,$CL$6:CL$53,"&gt;"&amp;CL11,$BC$6:$BC$53,INDEX(T_Equipos[Grupo],MATCH(BD11,T_Equipos[NombreEquipo],0)))</f>
        <v/>
      </c>
      <c r="CN11" s="694">
        <f>IF(COUNTIFS($CM$6:$CM$53,CM11,$BC$6:$BC$53,INDEX(T_Equipos[Grupo],MATCH(BD11,T_Equipos[NombreEquipo],0)))=1,"-","P."&amp;CM11&amp;" ("&amp;COUNTIFS($CM$6:$CM$53,CM11,$BC$6:$BC$53,INDEX(T_Equipos[Grupo],MATCH(BD11,T_Equipos[NombreEquipo],0)))&amp;")")</f>
        <v/>
      </c>
      <c r="CO11" s="694">
        <f>IF($CN11="-","-",SUMIFS(FG_GolesLocal,FGLocal,$BD11,Part2Empate5V,$CN11)+SUMIFS(FG_GolesVisitante,FGVisitante,$BD11,Part2Empate5L,$CN11))</f>
        <v/>
      </c>
      <c r="CP11" s="694">
        <f>IF($CN11="-","-",SUMIFS(FG_GolesVisitante,FGLocal,$BD11,Part2Empate5V,$CN11)+SUMIFS(FG_GolesLocal,FGVisitante,$BD11,Part2Empate5L,$CN11))</f>
        <v/>
      </c>
      <c r="CQ11" s="694">
        <f>IF($CN11="-","-",CO11-CP11)</f>
        <v/>
      </c>
      <c r="CR11" s="694">
        <f>CM11+COUNTIFS($CN$6:$CN$53,CN11,$CQ$6:CQ$53,"&gt;"&amp;CQ11,$BC$6:$BC$53,INDEX(T_Equipos[Grupo],MATCH(BD11,T_Equipos[NombreEquipo],0)))</f>
        <v/>
      </c>
      <c r="CS11" s="694">
        <f>IF(COUNTIFS($CR$6:$CR$53,CR11,$BC$6:$BC$53,INDEX(T_Equipos[Grupo],MATCH(BD11,T_Equipos[NombreEquipo],0)))=1,"-","P."&amp;CR11&amp;" ("&amp;COUNTIFS($CR$6:$CR$53,CR11,$BC$6:$BC$53,INDEX(T_Equipos[Grupo],MATCH(BD11,T_Equipos[NombreEquipo],0)))&amp;")")</f>
        <v/>
      </c>
      <c r="CT11" s="694">
        <f>IF($CS11="-","-",SUMIFS(FG_GolesLocal,FGLocal,$BD11,Part2Empate6V,$CS11)+SUMIFS(FG_GolesVisitante,FGVisitante,$BD11,Part2Empate6L,$CS11))</f>
        <v/>
      </c>
      <c r="CU11" s="694">
        <f>CR11+COUNTIFS($CS$6:$CS$53,CS11,$CT$6:CT$53,"&gt;"&amp;CT11,$BC$6:$BC$53,INDEX(T_Equipos[Grupo],MATCH(BD11,T_Equipos[NombreEquipo],0)))</f>
        <v/>
      </c>
      <c r="CV11" s="694">
        <f>IF(COUNTIFS($CU$6:$CU$53,CU11,$BC$6:$BC$53,INDEX(T_Equipos[Grupo],MATCH(BD11,T_Equipos[NombreEquipo],0)))=1,"-","P."&amp;CU11&amp;" ("&amp;COUNTIFS($CU$6:$CU$53,CU11,$BC$6:$BC$53,INDEX(T_Equipos[Grupo],MATCH(BD11,T_Equipos[NombreEquipo],0)))&amp;")")</f>
        <v/>
      </c>
      <c r="CW11" s="694">
        <f>IF(CV11="-","-",BL11)</f>
        <v/>
      </c>
      <c r="CX11" s="694">
        <f>CU11+COUNTIFS($CV$6:$CV$53,CV11,$CW$6:CW$53,"&gt;"&amp;CW11,$BC$6:$BC$53,INDEX(T_Equipos[Grupo],MATCH(BD11,T_Equipos[NombreEquipo],0)))</f>
        <v/>
      </c>
      <c r="CY11" s="694">
        <f>IF(COUNTIFS($CX$6:$CX$53,CX11,$BC$6:$BC$53,INDEX(T_Equipos[Grupo],MATCH(BD11,T_Equipos[NombreEquipo],0)))=1,"-","P."&amp;CX11&amp;" ("&amp;COUNTIFS($CX$6:$CX$53,CX11,$BC$6:$BC$53,INDEX(T_Equipos[Grupo],MATCH(BD11,T_Equipos[NombreEquipo],0)))&amp;")")</f>
        <v/>
      </c>
      <c r="CZ11" s="694">
        <f>IF(CY11="-","-",BJ11)</f>
        <v/>
      </c>
      <c r="DA11" s="694">
        <f>CX11+COUNTIFS($CY$6:$CY$53,CY11,$CZ$6:CZ$53,"&gt;"&amp;CZ11,$BC$6:$BC$53,INDEX(T_Equipos[Grupo],MATCH(BD11,T_Equipos[NombreEquipo],0)))</f>
        <v/>
      </c>
      <c r="DB11" s="694">
        <f>IF(COUNTIFS($DA$6:$DA$53,DA11,$BC$6:$BC$53,INDEX(T_Equipos[Grupo],MATCH(BD11,T_Equipos[NombreEquipo],0)))=1,"-","P."&amp;DA11&amp;" ("&amp;COUNTIFS($DA$6:$DA$53,DA11,$BC$6:$BC$53,INDEX(T_Equipos[Grupo],MATCH(BD11,T_Equipos[NombreEquipo],0)))&amp;")")</f>
        <v/>
      </c>
      <c r="DC11" s="694">
        <f>IF(DB11="-","-",COUNTIFS(T_Equipos[Rank],"&lt;"&amp;INDEX(T_Equipos[Rank],MATCH(BD11,T_Equipos[NombreEquipo],0)),$BC$6:$BC$53,INDEX(T_Equipos[Grupo],MATCH(BD11,T_Equipos[NombreEquipo],0)))+1)</f>
        <v/>
      </c>
      <c r="DD11" s="694">
        <f>DA11+COUNTIFS($DB$6:$DB$53,DB11,$DC$6:DC$53,"&lt;"&amp;DC11,$BC$6:$BC$53,INDEX(T_Equipos[Grupo],MATCH(BD11,T_Equipos[NombreEquipo],0)))</f>
        <v/>
      </c>
      <c r="DE11" s="694" t="n"/>
      <c r="DF11" s="694">
        <f>IF(OR(INDEX($AW$6:$AW$97,MATCH($BD11,$AV$6:$AV$97,0))="",DB11="-"),DD11,INDEX($AW$6:$AW$97,MATCH($BD11,$AV$6:$AV$97,0))+DD11/1000)</f>
        <v/>
      </c>
      <c r="DG11" s="694">
        <f>IF(DB11="-","-",COUNTIFS(DF$6:DF$53,"&lt;"&amp;DF11,$BC$6:$BC$53,INDEX(T_Equipos[Grupo],MATCH(BD11,T_Equipos[NombreEquipo],0))))</f>
        <v/>
      </c>
      <c r="DH11" s="694">
        <f>DA11+COUNTIFS(DB$6:DB$53,DB11,DG$6:DG$53,"&lt;"&amp;DG11,$BC$6:$BC$53,INDEX(T_Equipos[Grupo],MATCH(BD11,T_Equipos[NombreEquipo],0)))</f>
        <v/>
      </c>
      <c r="DI11" s="694" t="n"/>
      <c r="DJ11" s="694">
        <f>INDEX($DA$6:$DA$53,MATCH($DQ11,$BD$6:$BD$53,0))</f>
        <v/>
      </c>
      <c r="DK11" s="694">
        <f>+SUMIF($BC$6:$BC$53,BC11,$BF$6:$BF$53)</f>
        <v/>
      </c>
      <c r="DL11" s="694">
        <f>IF(OR(DK11=12,$AJ$99=144),COUNTIFS($DJ$6:$DJ$53,DJ11,$BC$6:$BC$53,BC11),1)</f>
        <v/>
      </c>
      <c r="DM11" s="694">
        <f>DJ11&amp;"."&amp;DL11</f>
        <v/>
      </c>
      <c r="DN11" s="694">
        <f t="array" ref="DN11:DN11">OFFSET(Horarios!$P$3,DJ11-1,0,DL11,1)</f>
        <v/>
      </c>
      <c r="DO11" s="694" t="n"/>
      <c r="DP11" s="694" t="inlineStr">
        <is>
          <t>2B</t>
        </is>
      </c>
      <c r="DQ11" s="694">
        <f>INDEX($BD$6:$BD$53,MATCH(DP11,$BM$6:$BM$53,0))</f>
        <v/>
      </c>
    </row>
    <row r="12" ht="15.75" customHeight="1" s="650">
      <c r="A12" s="694" t="inlineStr">
        <is>
          <t>NombreEquipo</t>
        </is>
      </c>
      <c r="B12" s="694" t="inlineStr">
        <is>
          <t>B</t>
        </is>
      </c>
      <c r="C12" s="694">
        <f>COUNTIF(Equipos!$C$2:$C$49,WORLDCUP!B12)</f>
        <v/>
      </c>
      <c r="D12" s="694">
        <f>IF(OR(AC12="",AD12=""),"Pendiente",IF(AC12&gt;AD12,"Local",IF(AC12&lt;AD12,"Visitante","Empate")))</f>
        <v/>
      </c>
      <c r="E12" s="694">
        <f>IF(D12="Pendiente","-",INDEX($BT$6:$BT$53,MATCH($AA12,$BD$6:$BD$53,0)))</f>
        <v/>
      </c>
      <c r="F12" s="694">
        <f>IF(D12="Pendiente","-",INDEX($BT$6:$BT$53,MATCH($AF12,$BD$6:$BD$53,0)))</f>
        <v/>
      </c>
      <c r="G12" s="694" t="n"/>
      <c r="H12" s="694">
        <f>IF(D12="Pendiente","-",INDEX($BZ$6:$BZ$53,MATCH($AA12,$BD$6:$BD$53,0)))</f>
        <v/>
      </c>
      <c r="I12" s="694">
        <f>IF(D12="Pendiente","-",INDEX($BZ$6:$BZ$53,MATCH($AF12,$BD$6:$BD$53,0)))</f>
        <v/>
      </c>
      <c r="J12" s="694" t="n"/>
      <c r="K12" s="694">
        <f>IF(D12="Pendiente","-",INDEX($CE$6:$CE$53,MATCH($AA12,$BD$6:$BD$53,0)))</f>
        <v/>
      </c>
      <c r="L12" s="694">
        <f>IF(D12="Pendiente","-",INDEX($CE$6:$CE$53,MATCH($AF12,$BD$6:$BD$53,0)))</f>
        <v/>
      </c>
      <c r="M12" s="694" t="n"/>
      <c r="N12" s="694">
        <f>IF(D12="Pendiente","-",INDEX($CH$6:$CH$53,MATCH($AA12,$BD$6:$BD$53,0)))</f>
        <v/>
      </c>
      <c r="O12" s="694">
        <f>IF(D12="Pendiente","-",INDEX($CH$6:$CH$53,MATCH($AF12,$BD$6:$BD$53,0)))</f>
        <v/>
      </c>
      <c r="P12" s="694" t="n"/>
      <c r="Q12" s="694">
        <f>IF(D12="Pendiente","-",INDEX($CN$6:$CN$53,MATCH($AA12,$BD$6:$BD$53,0)))</f>
        <v/>
      </c>
      <c r="R12" s="694">
        <f>IF(D12="Pendiente","-",INDEX($CN$6:$CN$53,MATCH($AF12,$BD$6:$BD$53,0)))</f>
        <v/>
      </c>
      <c r="S12" s="694" t="n"/>
      <c r="T12" s="694">
        <f>IF(D12="Pendiente","-",INDEX($CS$6:$CS$53,MATCH($AA12,$BD$6:$BD$53,0)))</f>
        <v/>
      </c>
      <c r="U12" s="694">
        <f>IF(D12="Pendiente","-",INDEX($CS$6:$CS$53,MATCH($AF12,$BD$6:$BD$53,0)))</f>
        <v/>
      </c>
      <c r="V12" s="703" t="n"/>
      <c r="W12" s="806" t="inlineStr">
        <is>
          <t>B</t>
        </is>
      </c>
      <c r="X12" s="725">
        <f>Horarios!C12</f>
        <v/>
      </c>
      <c r="Y12" s="726">
        <f>Horarios!C12</f>
        <v/>
      </c>
      <c r="Z12" s="727">
        <f>$Z$4</f>
        <v/>
      </c>
      <c r="AA12" s="728">
        <f>A13</f>
        <v/>
      </c>
      <c r="AB12" s="729">
        <f t="array" ref="AB12:AB12">Ver_flag_local</f>
        <v/>
      </c>
      <c r="AC12" s="730" t="n">
        <v>2</v>
      </c>
      <c r="AD12" s="731" t="n">
        <v>1</v>
      </c>
      <c r="AE12" s="732">
        <f t="array" ref="AE12:AE12">Ver_flag_visit</f>
        <v/>
      </c>
      <c r="AF12" s="733">
        <f>A14</f>
        <v/>
      </c>
      <c r="AG12" s="734">
        <f>IF(NOT(OR(ISBLANK(AC12),ISBLANK(AD12))),1,0)</f>
        <v/>
      </c>
      <c r="AH12" s="735" t="n">
        <v>3</v>
      </c>
      <c r="AI12" s="736" t="n"/>
      <c r="AJ12" s="737">
        <f>CONCATENATE(AJ3," ",B12)</f>
        <v/>
      </c>
      <c r="AK12" s="738" t="n"/>
      <c r="AL12" s="738" t="n"/>
      <c r="AM12" s="738" t="n"/>
      <c r="AN12" s="738" t="n"/>
      <c r="AO12" s="738" t="n"/>
      <c r="AP12" s="738" t="n"/>
      <c r="AQ12" s="738" t="n"/>
      <c r="AR12" s="738" t="n"/>
      <c r="AS12" s="738" t="n"/>
      <c r="AT12" s="739" t="n"/>
      <c r="AU12" s="803" t="n"/>
      <c r="AV12" s="740">
        <f>IF(AU13&gt;0,$AV$3,"")</f>
        <v/>
      </c>
      <c r="AW12" s="807" t="n"/>
      <c r="AX12" s="807" t="n"/>
      <c r="AY12" s="789" t="n"/>
      <c r="AZ12" s="790" t="n"/>
      <c r="BA12" s="702" t="n"/>
      <c r="BC12" s="694">
        <f>+INDEX(T_Equipos[Grupo],MATCH(WORLDCUP!BD12,T_Equipos[NombreEquipo],0))</f>
        <v/>
      </c>
      <c r="BD12" s="694">
        <f>+Equipos!B8</f>
        <v/>
      </c>
      <c r="BE12" s="694">
        <f>+BG12*3+BH12+IF($AZ$3="No",0,INDEX($AZ$6:$AZ$97,MATCH(BD12,$AY$6:$AY$97,0)))</f>
        <v/>
      </c>
      <c r="BF12" s="694">
        <f>+BG12+BH12+BI12</f>
        <v/>
      </c>
      <c r="BG12" s="694">
        <f>+COUNTIFS(FGLocal,BD12,Ganador,"Local")+COUNTIFS(FGVisitante,BD12,Ganador,"Visitante")</f>
        <v/>
      </c>
      <c r="BH12" s="694">
        <f>+COUNTIFS(FGLocal,BD12,Ganador,"Empate")+COUNTIFS(FGVisitante,BD12,Ganador,"Empate")</f>
        <v/>
      </c>
      <c r="BI12" s="694">
        <f>+COUNTIFS(FGVisitante,BD12,Ganador,"Local")+COUNTIFS(FGLocal,BD12,Ganador,"Visitante")</f>
        <v/>
      </c>
      <c r="BJ12" s="694">
        <f>+SUMIFS(FG_GolesLocal,FGLocal,BD12,Ganador,"&lt;&gt;"&amp;"Pendiente",FG_GolesLocal,"&lt;&gt;"&amp;"",FG_GolesVisitante,"&lt;&gt;"&amp;"")+SUMIFS(FG_GolesVisitante,FGVisitante,BD12,Ganador,"&lt;&gt;"&amp;"Pendiente",FG_GolesLocal,"&lt;&gt;"&amp;"",FG_GolesVisitante,"&lt;&gt;"&amp;"")</f>
        <v/>
      </c>
      <c r="BK12" s="694">
        <f>+SUMIFS(FG_GolesLocal,FGVisitante,BD12,Ganador,"&lt;&gt;"&amp;"Pendiente",FG_GolesLocal,"&lt;&gt;"&amp;"",FG_GolesVisitante,"&lt;&gt;"&amp;"")+SUMIFS(FG_GolesVisitante,FGLocal,BD12,Ganador,"&lt;&gt;"&amp;"Pendiente",FG_GolesLocal,"&lt;&gt;"&amp;"",FG_GolesVisitante,"&lt;&gt;"&amp;"")</f>
        <v/>
      </c>
      <c r="BL12" s="694">
        <f>+BJ12-BK12</f>
        <v/>
      </c>
      <c r="BM12" s="694">
        <f>DD12&amp;BC12</f>
        <v/>
      </c>
      <c r="BN12" s="694">
        <f>DH12&amp;BC12</f>
        <v/>
      </c>
      <c r="BO12" s="694">
        <f>IF(AND($AJ$99=144,BF12&gt;=1),1,0)</f>
        <v/>
      </c>
      <c r="BP12" s="694">
        <f>COUNTIFS($BO$6:$BO$53,"&gt;"&amp;BO12,$BC$6:$BC$53,INDEX(T_Equipos[Grupo],MATCH(BD12,T_Equipos[NombreEquipo],0)))+1</f>
        <v/>
      </c>
      <c r="BQ12" s="694">
        <f>IF(COUNTIFS($BP$6:$BP$53,BP12,$BC$6:$BC$53,INDEX(T_Equipos[Grupo],MATCH(BD12,T_Equipos[NombreEquipo],0)))=1,"-","P."&amp;BP12&amp;" ("&amp;COUNTIFS($BP$6:$BP$53,BP12,$BC$6:$BC$53,INDEX(T_Equipos[Grupo],MATCH(BD12,T_Equipos[NombreEquipo],0)))&amp;")")</f>
        <v/>
      </c>
      <c r="BR12" s="694">
        <f>IF($BQ12="-","-",BE12)</f>
        <v/>
      </c>
      <c r="BS12" s="694">
        <f>BP12+COUNTIFS($BQ$6:$BQ$53,BQ12,$BR$6:BR$53,"&gt;"&amp;BR12,$BC$6:$BC$53,INDEX(T_Equipos[Grupo],MATCH(BD12,T_Equipos[NombreEquipo],0)))</f>
        <v/>
      </c>
      <c r="BT12" s="694">
        <f>IF(COUNTIFS($BS$6:$BS$53,BS12,$BC$6:$BC$53,INDEX(T_Equipos[Grupo],MATCH(BD12,T_Equipos[NombreEquipo],0)))=1,"-","P."&amp;BS12&amp;" ("&amp;COUNTIFS($BS$6:$BS$53,BS12,$BC$6:$BC$53,INDEX(T_Equipos[Grupo],MATCH(BD12,T_Equipos[NombreEquipo],0)))&amp;")")</f>
        <v/>
      </c>
      <c r="BU12" s="694">
        <f>IF($BT12="-","-",COUNTIFS(FGLocal,$BD12,Ganador,"Local",Part1Empate1V,$BT12)+COUNTIFS(FGVisitante,$BD12,Ganador,"Visitante",Part1Empate1L,$BT12))</f>
        <v/>
      </c>
      <c r="BV12" s="694">
        <f>IF($BT12="-","-",COUNTIFS(FGLocal,$BD12,Ganador,"Empate",Part1Empate1V,$BT12)+COUNTIFS(FGVisitante,$BD12,Ganador,"Empate",Part1Empate1L,$BT12))</f>
        <v/>
      </c>
      <c r="BW12" s="694">
        <f>IF($BT12="-","-",COUNTIFS(FGLocal,$BD12,Ganador,"Visitante",Part1Empate1V,$BT12)+COUNTIFS(FGVisitante,$BD12,Ganador,"Local",Part1Empate1L,$BT12))</f>
        <v/>
      </c>
      <c r="BX12" s="694">
        <f>IF($BT12="-","-",BU12*3+BV12)</f>
        <v/>
      </c>
      <c r="BY12" s="694">
        <f>BS12+COUNTIFS($BT$6:$BT$53,BT12,$BX$6:BX$53,"&gt;"&amp;BX12,$BC$6:$BC$53,INDEX(T_Equipos[Grupo],MATCH(BD12,T_Equipos[NombreEquipo],0)))</f>
        <v/>
      </c>
      <c r="BZ12" s="694">
        <f>IF(COUNTIFS($BY$6:$BY$53,BY12,$BC$6:$BC$53,INDEX(T_Equipos[Grupo],MATCH(BD12,T_Equipos[NombreEquipo],0)))=1,"-","P."&amp;BY12&amp;" ("&amp;COUNTIFS($BY$6:$BY$53,BY12,$BC$6:$BC$53,INDEX(T_Equipos[Grupo],MATCH(BD12,T_Equipos[NombreEquipo],0)))&amp;")")</f>
        <v/>
      </c>
      <c r="CA12" s="694">
        <f>IF($BZ12="-","-",SUMIFS(FG_GolesLocal,FGLocal,$BD12,Part1Empate2V,$BZ12)+SUMIFS(FG_GolesVisitante,FGVisitante,$BD12,Part1Empate2L,$BZ12))</f>
        <v/>
      </c>
      <c r="CB12" s="694">
        <f>IF($BZ12="-","-",SUMIFS(FG_GolesVisitante,FGLocal,$BD12,Part1Empate2V,$BZ12)+SUMIFS(FG_GolesLocal,FGVisitante,$BD12,Part1Empate2L,$BZ12))</f>
        <v/>
      </c>
      <c r="CC12" s="694">
        <f>IF($BZ12="-","-",CA12-CB12)</f>
        <v/>
      </c>
      <c r="CD12" s="694">
        <f>BY12+COUNTIFS($BZ$6:$BZ$53,BZ12,$CC$6:CC$53,"&gt;"&amp;CC12,$BC$6:$BC$53,INDEX(T_Equipos[Grupo],MATCH(BD12,T_Equipos[NombreEquipo],0)))</f>
        <v/>
      </c>
      <c r="CE12" s="694">
        <f>IF(COUNTIFS($CD$6:$CD$53,CD12,$BC$6:$BC$53,INDEX(T_Equipos[Grupo],MATCH(BD12,T_Equipos[NombreEquipo],0)))=1,"-","P."&amp;CD12&amp;" ("&amp;COUNTIFS($CD$6:$CD$53,CD12,$BC$6:$BC$53,INDEX(T_Equipos[Grupo],MATCH(BD12,T_Equipos[NombreEquipo],0)))&amp;")")</f>
        <v/>
      </c>
      <c r="CF12" s="694">
        <f>IF($CE12="-","-",SUMIFS(FG_GolesLocal,FGLocal,$BD12,Part1Empate3V,$CE12)+SUMIFS(FG_GolesVisitante,FGVisitante,$BD12,Part1Empate3L,$CE12))</f>
        <v/>
      </c>
      <c r="CG12" s="694">
        <f>CD12+COUNTIFS($CE$6:$CE$53,CE12,$CF$6:CF$53,"&gt;"&amp;CF12,$BC$6:$BC$53,INDEX(T_Equipos[Grupo],MATCH(BD12,T_Equipos[NombreEquipo],0)))</f>
        <v/>
      </c>
      <c r="CH12" s="694">
        <f>IF(COUNTIFS($CG$6:$CG$53,CG12,$BC$6:$BC$53,INDEX(T_Equipos[Grupo],MATCH(BD12,T_Equipos[NombreEquipo],0)))=1,"-","P."&amp;CG12&amp;" ("&amp;COUNTIFS($CG$6:$CG$53,CG12,$BC$6:$BC$53,INDEX(T_Equipos[Grupo],MATCH(BD12,T_Equipos[NombreEquipo],0)))&amp;")")</f>
        <v/>
      </c>
      <c r="CI12" s="694">
        <f>IF($CH12="-","-",COUNTIFS(FGLocal,$BD12,Ganador,"Local",Part2Empate4V,$CH12)+COUNTIFS(FGVisitante,$BD12,Ganador,"Visitante",Part2Empate4L,$CH12))</f>
        <v/>
      </c>
      <c r="CJ12" s="694">
        <f>IF($CH12="-","-",COUNTIFS(FGLocal,$BD12,Ganador,"Empate",Part2Empate4V,$CH12)+COUNTIFS(FGVisitante,$BD12,Ganador,"Empate",Part2Empate4L,$CH12))</f>
        <v/>
      </c>
      <c r="CK12" s="694">
        <f>IF($CH12="-","-",COUNTIFS(FGLocal,$BD12,Ganador,"Visitante",Part2Empate4V,$CH12)+COUNTIFS(FGVisitante,$BD12,Ganador,"Local",Part2Empate4L,$CH12))</f>
        <v/>
      </c>
      <c r="CL12" s="694">
        <f>IF($CH12="-","-",CI12*3+CJ12)</f>
        <v/>
      </c>
      <c r="CM12" s="694">
        <f>CG12+COUNTIFS($CH$6:$CH$53,CH12,$CL$6:CL$53,"&gt;"&amp;CL12,$BC$6:$BC$53,INDEX(T_Equipos[Grupo],MATCH(BD12,T_Equipos[NombreEquipo],0)))</f>
        <v/>
      </c>
      <c r="CN12" s="694">
        <f>IF(COUNTIFS($CM$6:$CM$53,CM12,$BC$6:$BC$53,INDEX(T_Equipos[Grupo],MATCH(BD12,T_Equipos[NombreEquipo],0)))=1,"-","P."&amp;CM12&amp;" ("&amp;COUNTIFS($CM$6:$CM$53,CM12,$BC$6:$BC$53,INDEX(T_Equipos[Grupo],MATCH(BD12,T_Equipos[NombreEquipo],0)))&amp;")")</f>
        <v/>
      </c>
      <c r="CO12" s="694">
        <f>IF($CN12="-","-",SUMIFS(FG_GolesLocal,FGLocal,$BD12,Part2Empate5V,$CN12)+SUMIFS(FG_GolesVisitante,FGVisitante,$BD12,Part2Empate5L,$CN12))</f>
        <v/>
      </c>
      <c r="CP12" s="694">
        <f>IF($CN12="-","-",SUMIFS(FG_GolesVisitante,FGLocal,$BD12,Part2Empate5V,$CN12)+SUMIFS(FG_GolesLocal,FGVisitante,$BD12,Part2Empate5L,$CN12))</f>
        <v/>
      </c>
      <c r="CQ12" s="694">
        <f>IF($CN12="-","-",CO12-CP12)</f>
        <v/>
      </c>
      <c r="CR12" s="694">
        <f>CM12+COUNTIFS($CN$6:$CN$53,CN12,$CQ$6:CQ$53,"&gt;"&amp;CQ12,$BC$6:$BC$53,INDEX(T_Equipos[Grupo],MATCH(BD12,T_Equipos[NombreEquipo],0)))</f>
        <v/>
      </c>
      <c r="CS12" s="694">
        <f>IF(COUNTIFS($CR$6:$CR$53,CR12,$BC$6:$BC$53,INDEX(T_Equipos[Grupo],MATCH(BD12,T_Equipos[NombreEquipo],0)))=1,"-","P."&amp;CR12&amp;" ("&amp;COUNTIFS($CR$6:$CR$53,CR12,$BC$6:$BC$53,INDEX(T_Equipos[Grupo],MATCH(BD12,T_Equipos[NombreEquipo],0)))&amp;")")</f>
        <v/>
      </c>
      <c r="CT12" s="694">
        <f>IF($CS12="-","-",SUMIFS(FG_GolesLocal,FGLocal,$BD12,Part2Empate6V,$CS12)+SUMIFS(FG_GolesVisitante,FGVisitante,$BD12,Part2Empate6L,$CS12))</f>
        <v/>
      </c>
      <c r="CU12" s="694">
        <f>CR12+COUNTIFS($CS$6:$CS$53,CS12,$CT$6:CT$53,"&gt;"&amp;CT12,$BC$6:$BC$53,INDEX(T_Equipos[Grupo],MATCH(BD12,T_Equipos[NombreEquipo],0)))</f>
        <v/>
      </c>
      <c r="CV12" s="694">
        <f>IF(COUNTIFS($CU$6:$CU$53,CU12,$BC$6:$BC$53,INDEX(T_Equipos[Grupo],MATCH(BD12,T_Equipos[NombreEquipo],0)))=1,"-","P."&amp;CU12&amp;" ("&amp;COUNTIFS($CU$6:$CU$53,CU12,$BC$6:$BC$53,INDEX(T_Equipos[Grupo],MATCH(BD12,T_Equipos[NombreEquipo],0)))&amp;")")</f>
        <v/>
      </c>
      <c r="CW12" s="694">
        <f>IF(CV12="-","-",BL12)</f>
        <v/>
      </c>
      <c r="CX12" s="694">
        <f>CU12+COUNTIFS($CV$6:$CV$53,CV12,$CW$6:CW$53,"&gt;"&amp;CW12,$BC$6:$BC$53,INDEX(T_Equipos[Grupo],MATCH(BD12,T_Equipos[NombreEquipo],0)))</f>
        <v/>
      </c>
      <c r="CY12" s="694">
        <f>IF(COUNTIFS($CX$6:$CX$53,CX12,$BC$6:$BC$53,INDEX(T_Equipos[Grupo],MATCH(BD12,T_Equipos[NombreEquipo],0)))=1,"-","P."&amp;CX12&amp;" ("&amp;COUNTIFS($CX$6:$CX$53,CX12,$BC$6:$BC$53,INDEX(T_Equipos[Grupo],MATCH(BD12,T_Equipos[NombreEquipo],0)))&amp;")")</f>
        <v/>
      </c>
      <c r="CZ12" s="694">
        <f>IF(CY12="-","-",BJ12)</f>
        <v/>
      </c>
      <c r="DA12" s="694">
        <f>CX12+COUNTIFS($CY$6:$CY$53,CY12,$CZ$6:CZ$53,"&gt;"&amp;CZ12,$BC$6:$BC$53,INDEX(T_Equipos[Grupo],MATCH(BD12,T_Equipos[NombreEquipo],0)))</f>
        <v/>
      </c>
      <c r="DB12" s="694">
        <f>IF(COUNTIFS($DA$6:$DA$53,DA12,$BC$6:$BC$53,INDEX(T_Equipos[Grupo],MATCH(BD12,T_Equipos[NombreEquipo],0)))=1,"-","P."&amp;DA12&amp;" ("&amp;COUNTIFS($DA$6:$DA$53,DA12,$BC$6:$BC$53,INDEX(T_Equipos[Grupo],MATCH(BD12,T_Equipos[NombreEquipo],0)))&amp;")")</f>
        <v/>
      </c>
      <c r="DC12" s="694">
        <f>IF(DB12="-","-",COUNTIFS(T_Equipos[Rank],"&lt;"&amp;INDEX(T_Equipos[Rank],MATCH(BD12,T_Equipos[NombreEquipo],0)),$BC$6:$BC$53,INDEX(T_Equipos[Grupo],MATCH(BD12,T_Equipos[NombreEquipo],0)))+1)</f>
        <v/>
      </c>
      <c r="DD12" s="694">
        <f>DA12+COUNTIFS($DB$6:$DB$53,DB12,$DC$6:DC$53,"&lt;"&amp;DC12,$BC$6:$BC$53,INDEX(T_Equipos[Grupo],MATCH(BD12,T_Equipos[NombreEquipo],0)))</f>
        <v/>
      </c>
      <c r="DE12" s="694" t="n"/>
      <c r="DF12" s="694">
        <f>IF(OR(INDEX($AW$6:$AW$97,MATCH($BD12,$AV$6:$AV$97,0))="",DB12="-"),DD12,INDEX($AW$6:$AW$97,MATCH($BD12,$AV$6:$AV$97,0))+DD12/1000)</f>
        <v/>
      </c>
      <c r="DG12" s="694">
        <f>IF(DB12="-","-",COUNTIFS(DF$6:DF$53,"&lt;"&amp;DF12,$BC$6:$BC$53,INDEX(T_Equipos[Grupo],MATCH(BD12,T_Equipos[NombreEquipo],0))))</f>
        <v/>
      </c>
      <c r="DH12" s="694">
        <f>DA12+COUNTIFS(DB$6:DB$53,DB12,DG$6:DG$53,"&lt;"&amp;DG12,$BC$6:$BC$53,INDEX(T_Equipos[Grupo],MATCH(BD12,T_Equipos[NombreEquipo],0)))</f>
        <v/>
      </c>
      <c r="DI12" s="694" t="n"/>
      <c r="DJ12" s="694">
        <f>INDEX($DA$6:$DA$53,MATCH($DQ12,$BD$6:$BD$53,0))</f>
        <v/>
      </c>
      <c r="DK12" s="694">
        <f>+SUMIF($BC$6:$BC$53,BC12,$BF$6:$BF$53)</f>
        <v/>
      </c>
      <c r="DL12" s="694">
        <f>IF(OR(DK12=12,$AJ$99=144),COUNTIFS($DJ$6:$DJ$53,DJ12,$BC$6:$BC$53,BC12),1)</f>
        <v/>
      </c>
      <c r="DM12" s="694">
        <f>DJ12&amp;"."&amp;DL12</f>
        <v/>
      </c>
      <c r="DN12" s="694">
        <f t="array" ref="DN12:DN12">OFFSET(Horarios!$P$3,DJ12-1,0,DL12,1)</f>
        <v/>
      </c>
      <c r="DO12" s="694" t="n"/>
      <c r="DP12" s="694" t="inlineStr">
        <is>
          <t>3B</t>
        </is>
      </c>
      <c r="DQ12" s="694">
        <f>INDEX($BD$6:$BD$53,MATCH(DP12,$BM$6:$BM$53,0))</f>
        <v/>
      </c>
    </row>
    <row r="13" ht="15.75" customHeight="1" s="650">
      <c r="A13" s="694">
        <f>+Equipos!B6</f>
        <v/>
      </c>
      <c r="B13" s="694" t="n"/>
      <c r="C13" s="694" t="n"/>
      <c r="D13" s="694">
        <f>IF(OR(AC13="",AD13=""),"Pendiente",IF(AC13&gt;AD13,"Local",IF(AC13&lt;AD13,"Visitante","Empate")))</f>
        <v/>
      </c>
      <c r="E13" s="694">
        <f>IF(D13="Pendiente","-",INDEX($BT$6:$BT$53,MATCH($AA13,$BD$6:$BD$53,0)))</f>
        <v/>
      </c>
      <c r="F13" s="694">
        <f>IF(D13="Pendiente","-",INDEX($BT$6:$BT$53,MATCH($AF13,$BD$6:$BD$53,0)))</f>
        <v/>
      </c>
      <c r="G13" s="694" t="n"/>
      <c r="H13" s="694">
        <f>IF(D13="Pendiente","-",INDEX($BZ$6:$BZ$53,MATCH($AA13,$BD$6:$BD$53,0)))</f>
        <v/>
      </c>
      <c r="I13" s="694">
        <f>IF(D13="Pendiente","-",INDEX($BZ$6:$BZ$53,MATCH($AF13,$BD$6:$BD$53,0)))</f>
        <v/>
      </c>
      <c r="J13" s="694" t="n"/>
      <c r="K13" s="694">
        <f>IF(D13="Pendiente","-",INDEX($CE$6:$CE$53,MATCH($AA13,$BD$6:$BD$53,0)))</f>
        <v/>
      </c>
      <c r="L13" s="694">
        <f>IF(D13="Pendiente","-",INDEX($CE$6:$CE$53,MATCH($AF13,$BD$6:$BD$53,0)))</f>
        <v/>
      </c>
      <c r="M13" s="694" t="n"/>
      <c r="N13" s="694">
        <f>IF(D13="Pendiente","-",INDEX($CH$6:$CH$53,MATCH($AA13,$BD$6:$BD$53,0)))</f>
        <v/>
      </c>
      <c r="O13" s="694">
        <f>IF(D13="Pendiente","-",INDEX($CH$6:$CH$53,MATCH($AF13,$BD$6:$BD$53,0)))</f>
        <v/>
      </c>
      <c r="P13" s="694" t="n"/>
      <c r="Q13" s="694">
        <f>IF(D13="Pendiente","-",INDEX($CN$6:$CN$53,MATCH($AA13,$BD$6:$BD$53,0)))</f>
        <v/>
      </c>
      <c r="R13" s="694">
        <f>IF(D13="Pendiente","-",INDEX($CN$6:$CN$53,MATCH($AF13,$BD$6:$BD$53,0)))</f>
        <v/>
      </c>
      <c r="S13" s="694" t="n"/>
      <c r="T13" s="694">
        <f>IF(D13="Pendiente","-",INDEX($CS$6:$CS$53,MATCH($AA13,$BD$6:$BD$53,0)))</f>
        <v/>
      </c>
      <c r="U13" s="694">
        <f>IF(D13="Pendiente","-",INDEX($CS$6:$CS$53,MATCH($AF13,$BD$6:$BD$53,0)))</f>
        <v/>
      </c>
      <c r="V13" s="703" t="n"/>
      <c r="W13" s="743" t="n"/>
      <c r="X13" s="725">
        <f>Horarios!C13</f>
        <v/>
      </c>
      <c r="Y13" s="726">
        <f>Horarios!C13</f>
        <v/>
      </c>
      <c r="Z13" s="727">
        <f>$Z$4</f>
        <v/>
      </c>
      <c r="AA13" s="728">
        <f>A15</f>
        <v/>
      </c>
      <c r="AB13" s="729">
        <f t="array" ref="AB13:AB13">Ver_flag_local</f>
        <v/>
      </c>
      <c r="AC13" s="730" t="n">
        <v>0</v>
      </c>
      <c r="AD13" s="731" t="n">
        <v>3</v>
      </c>
      <c r="AE13" s="732">
        <f t="array" ref="AE13:AE13">Ver_flag_visit</f>
        <v/>
      </c>
      <c r="AF13" s="733">
        <f>A16</f>
        <v/>
      </c>
      <c r="AG13" s="734">
        <f>IF(NOT(OR(ISBLANK(AC13),ISBLANK(AD13))),1,0)</f>
        <v/>
      </c>
      <c r="AH13" s="735" t="n">
        <v>8</v>
      </c>
      <c r="AI13" s="736" t="n"/>
      <c r="AJ13" s="744">
        <f>AJ5</f>
        <v/>
      </c>
      <c r="AK13" s="745" t="n"/>
      <c r="AL13" s="746">
        <f>AL5</f>
        <v/>
      </c>
      <c r="AM13" s="745">
        <f>AM5</f>
        <v/>
      </c>
      <c r="AN13" s="745">
        <f>AN5</f>
        <v/>
      </c>
      <c r="AO13" s="745">
        <f>AO5</f>
        <v/>
      </c>
      <c r="AP13" s="745">
        <f>AP5</f>
        <v/>
      </c>
      <c r="AQ13" s="745">
        <f>AQ5</f>
        <v/>
      </c>
      <c r="AR13" s="745">
        <f>AR5</f>
        <v/>
      </c>
      <c r="AS13" s="745">
        <f>AS5</f>
        <v/>
      </c>
      <c r="AT13" s="747">
        <f>AT5</f>
        <v/>
      </c>
      <c r="AU13" s="803">
        <f>COUNTIF(AU14:AU17,"&gt;1")</f>
        <v/>
      </c>
      <c r="AV13" s="748" t="n"/>
      <c r="AW13" s="808" t="n"/>
      <c r="AX13" s="808" t="n"/>
      <c r="AY13" s="749">
        <f>AL13</f>
        <v/>
      </c>
      <c r="AZ13" s="750">
        <f>+Idiomas!$D$67</f>
        <v/>
      </c>
      <c r="BA13" s="702" t="n"/>
      <c r="BC13" s="694">
        <f>+INDEX(T_Equipos[Grupo],MATCH(WORLDCUP!BD13,T_Equipos[NombreEquipo],0))</f>
        <v/>
      </c>
      <c r="BD13" s="694">
        <f>+Equipos!B9</f>
        <v/>
      </c>
      <c r="BE13" s="694">
        <f>+BG13*3+BH13+IF($AZ$3="No",0,INDEX($AZ$6:$AZ$97,MATCH(BD13,$AY$6:$AY$97,0)))</f>
        <v/>
      </c>
      <c r="BF13" s="694">
        <f>+BG13+BH13+BI13</f>
        <v/>
      </c>
      <c r="BG13" s="694">
        <f>+COUNTIFS(FGLocal,BD13,Ganador,"Local")+COUNTIFS(FGVisitante,BD13,Ganador,"Visitante")</f>
        <v/>
      </c>
      <c r="BH13" s="694">
        <f>+COUNTIFS(FGLocal,BD13,Ganador,"Empate")+COUNTIFS(FGVisitante,BD13,Ganador,"Empate")</f>
        <v/>
      </c>
      <c r="BI13" s="694">
        <f>+COUNTIFS(FGVisitante,BD13,Ganador,"Local")+COUNTIFS(FGLocal,BD13,Ganador,"Visitante")</f>
        <v/>
      </c>
      <c r="BJ13" s="694">
        <f>+SUMIFS(FG_GolesLocal,FGLocal,BD13,Ganador,"&lt;&gt;"&amp;"Pendiente",FG_GolesLocal,"&lt;&gt;"&amp;"",FG_GolesVisitante,"&lt;&gt;"&amp;"")+SUMIFS(FG_GolesVisitante,FGVisitante,BD13,Ganador,"&lt;&gt;"&amp;"Pendiente",FG_GolesLocal,"&lt;&gt;"&amp;"",FG_GolesVisitante,"&lt;&gt;"&amp;"")</f>
        <v/>
      </c>
      <c r="BK13" s="694">
        <f>+SUMIFS(FG_GolesLocal,FGVisitante,BD13,Ganador,"&lt;&gt;"&amp;"Pendiente",FG_GolesLocal,"&lt;&gt;"&amp;"",FG_GolesVisitante,"&lt;&gt;"&amp;"")+SUMIFS(FG_GolesVisitante,FGLocal,BD13,Ganador,"&lt;&gt;"&amp;"Pendiente",FG_GolesLocal,"&lt;&gt;"&amp;"",FG_GolesVisitante,"&lt;&gt;"&amp;"")</f>
        <v/>
      </c>
      <c r="BL13" s="694">
        <f>+BJ13-BK13</f>
        <v/>
      </c>
      <c r="BM13" s="694">
        <f>DD13&amp;BC13</f>
        <v/>
      </c>
      <c r="BN13" s="694">
        <f>DH13&amp;BC13</f>
        <v/>
      </c>
      <c r="BO13" s="694">
        <f>IF(AND($AJ$99=144,BF13&gt;=1),1,0)</f>
        <v/>
      </c>
      <c r="BP13" s="694">
        <f>COUNTIFS($BO$6:$BO$53,"&gt;"&amp;BO13,$BC$6:$BC$53,INDEX(T_Equipos[Grupo],MATCH(BD13,T_Equipos[NombreEquipo],0)))+1</f>
        <v/>
      </c>
      <c r="BQ13" s="694">
        <f>IF(COUNTIFS($BP$6:$BP$53,BP13,$BC$6:$BC$53,INDEX(T_Equipos[Grupo],MATCH(BD13,T_Equipos[NombreEquipo],0)))=1,"-","P."&amp;BP13&amp;" ("&amp;COUNTIFS($BP$6:$BP$53,BP13,$BC$6:$BC$53,INDEX(T_Equipos[Grupo],MATCH(BD13,T_Equipos[NombreEquipo],0)))&amp;")")</f>
        <v/>
      </c>
      <c r="BR13" s="694">
        <f>IF($BQ13="-","-",BE13)</f>
        <v/>
      </c>
      <c r="BS13" s="694">
        <f>BP13+COUNTIFS($BQ$6:$BQ$53,BQ13,$BR$6:BR$53,"&gt;"&amp;BR13,$BC$6:$BC$53,INDEX(T_Equipos[Grupo],MATCH(BD13,T_Equipos[NombreEquipo],0)))</f>
        <v/>
      </c>
      <c r="BT13" s="694">
        <f>IF(COUNTIFS($BS$6:$BS$53,BS13,$BC$6:$BC$53,INDEX(T_Equipos[Grupo],MATCH(BD13,T_Equipos[NombreEquipo],0)))=1,"-","P."&amp;BS13&amp;" ("&amp;COUNTIFS($BS$6:$BS$53,BS13,$BC$6:$BC$53,INDEX(T_Equipos[Grupo],MATCH(BD13,T_Equipos[NombreEquipo],0)))&amp;")")</f>
        <v/>
      </c>
      <c r="BU13" s="694">
        <f>IF($BT13="-","-",COUNTIFS(FGLocal,$BD13,Ganador,"Local",Part1Empate1V,$BT13)+COUNTIFS(FGVisitante,$BD13,Ganador,"Visitante",Part1Empate1L,$BT13))</f>
        <v/>
      </c>
      <c r="BV13" s="694">
        <f>IF($BT13="-","-",COUNTIFS(FGLocal,$BD13,Ganador,"Empate",Part1Empate1V,$BT13)+COUNTIFS(FGVisitante,$BD13,Ganador,"Empate",Part1Empate1L,$BT13))</f>
        <v/>
      </c>
      <c r="BW13" s="694">
        <f>IF($BT13="-","-",COUNTIFS(FGLocal,$BD13,Ganador,"Visitante",Part1Empate1V,$BT13)+COUNTIFS(FGVisitante,$BD13,Ganador,"Local",Part1Empate1L,$BT13))</f>
        <v/>
      </c>
      <c r="BX13" s="694">
        <f>IF($BT13="-","-",BU13*3+BV13)</f>
        <v/>
      </c>
      <c r="BY13" s="694">
        <f>BS13+COUNTIFS($BT$6:$BT$53,BT13,$BX$6:BX$53,"&gt;"&amp;BX13,$BC$6:$BC$53,INDEX(T_Equipos[Grupo],MATCH(BD13,T_Equipos[NombreEquipo],0)))</f>
        <v/>
      </c>
      <c r="BZ13" s="694">
        <f>IF(COUNTIFS($BY$6:$BY$53,BY13,$BC$6:$BC$53,INDEX(T_Equipos[Grupo],MATCH(BD13,T_Equipos[NombreEquipo],0)))=1,"-","P."&amp;BY13&amp;" ("&amp;COUNTIFS($BY$6:$BY$53,BY13,$BC$6:$BC$53,INDEX(T_Equipos[Grupo],MATCH(BD13,T_Equipos[NombreEquipo],0)))&amp;")")</f>
        <v/>
      </c>
      <c r="CA13" s="694">
        <f>IF($BZ13="-","-",SUMIFS(FG_GolesLocal,FGLocal,$BD13,Part1Empate2V,$BZ13)+SUMIFS(FG_GolesVisitante,FGVisitante,$BD13,Part1Empate2L,$BZ13))</f>
        <v/>
      </c>
      <c r="CB13" s="694">
        <f>IF($BZ13="-","-",SUMIFS(FG_GolesVisitante,FGLocal,$BD13,Part1Empate2V,$BZ13)+SUMIFS(FG_GolesLocal,FGVisitante,$BD13,Part1Empate2L,$BZ13))</f>
        <v/>
      </c>
      <c r="CC13" s="694">
        <f>IF($BZ13="-","-",CA13-CB13)</f>
        <v/>
      </c>
      <c r="CD13" s="694">
        <f>BY13+COUNTIFS($BZ$6:$BZ$53,BZ13,$CC$6:CC$53,"&gt;"&amp;CC13,$BC$6:$BC$53,INDEX(T_Equipos[Grupo],MATCH(BD13,T_Equipos[NombreEquipo],0)))</f>
        <v/>
      </c>
      <c r="CE13" s="694">
        <f>IF(COUNTIFS($CD$6:$CD$53,CD13,$BC$6:$BC$53,INDEX(T_Equipos[Grupo],MATCH(BD13,T_Equipos[NombreEquipo],0)))=1,"-","P."&amp;CD13&amp;" ("&amp;COUNTIFS($CD$6:$CD$53,CD13,$BC$6:$BC$53,INDEX(T_Equipos[Grupo],MATCH(BD13,T_Equipos[NombreEquipo],0)))&amp;")")</f>
        <v/>
      </c>
      <c r="CF13" s="694">
        <f>IF($CE13="-","-",SUMIFS(FG_GolesLocal,FGLocal,$BD13,Part1Empate3V,$CE13)+SUMIFS(FG_GolesVisitante,FGVisitante,$BD13,Part1Empate3L,$CE13))</f>
        <v/>
      </c>
      <c r="CG13" s="694">
        <f>CD13+COUNTIFS($CE$6:$CE$53,CE13,$CF$6:CF$53,"&gt;"&amp;CF13,$BC$6:$BC$53,INDEX(T_Equipos[Grupo],MATCH(BD13,T_Equipos[NombreEquipo],0)))</f>
        <v/>
      </c>
      <c r="CH13" s="694">
        <f>IF(COUNTIFS($CG$6:$CG$53,CG13,$BC$6:$BC$53,INDEX(T_Equipos[Grupo],MATCH(BD13,T_Equipos[NombreEquipo],0)))=1,"-","P."&amp;CG13&amp;" ("&amp;COUNTIFS($CG$6:$CG$53,CG13,$BC$6:$BC$53,INDEX(T_Equipos[Grupo],MATCH(BD13,T_Equipos[NombreEquipo],0)))&amp;")")</f>
        <v/>
      </c>
      <c r="CI13" s="694">
        <f>IF($CH13="-","-",COUNTIFS(FGLocal,$BD13,Ganador,"Local",Part2Empate4V,$CH13)+COUNTIFS(FGVisitante,$BD13,Ganador,"Visitante",Part2Empate4L,$CH13))</f>
        <v/>
      </c>
      <c r="CJ13" s="694">
        <f>IF($CH13="-","-",COUNTIFS(FGLocal,$BD13,Ganador,"Empate",Part2Empate4V,$CH13)+COUNTIFS(FGVisitante,$BD13,Ganador,"Empate",Part2Empate4L,$CH13))</f>
        <v/>
      </c>
      <c r="CK13" s="694">
        <f>IF($CH13="-","-",COUNTIFS(FGLocal,$BD13,Ganador,"Visitante",Part2Empate4V,$CH13)+COUNTIFS(FGVisitante,$BD13,Ganador,"Local",Part2Empate4L,$CH13))</f>
        <v/>
      </c>
      <c r="CL13" s="694">
        <f>IF($CH13="-","-",CI13*3+CJ13)</f>
        <v/>
      </c>
      <c r="CM13" s="694">
        <f>CG13+COUNTIFS($CH$6:$CH$53,CH13,$CL$6:CL$53,"&gt;"&amp;CL13,$BC$6:$BC$53,INDEX(T_Equipos[Grupo],MATCH(BD13,T_Equipos[NombreEquipo],0)))</f>
        <v/>
      </c>
      <c r="CN13" s="694">
        <f>IF(COUNTIFS($CM$6:$CM$53,CM13,$BC$6:$BC$53,INDEX(T_Equipos[Grupo],MATCH(BD13,T_Equipos[NombreEquipo],0)))=1,"-","P."&amp;CM13&amp;" ("&amp;COUNTIFS($CM$6:$CM$53,CM13,$BC$6:$BC$53,INDEX(T_Equipos[Grupo],MATCH(BD13,T_Equipos[NombreEquipo],0)))&amp;")")</f>
        <v/>
      </c>
      <c r="CO13" s="694">
        <f>IF($CN13="-","-",SUMIFS(FG_GolesLocal,FGLocal,$BD13,Part2Empate5V,$CN13)+SUMIFS(FG_GolesVisitante,FGVisitante,$BD13,Part2Empate5L,$CN13))</f>
        <v/>
      </c>
      <c r="CP13" s="694">
        <f>IF($CN13="-","-",SUMIFS(FG_GolesVisitante,FGLocal,$BD13,Part2Empate5V,$CN13)+SUMIFS(FG_GolesLocal,FGVisitante,$BD13,Part2Empate5L,$CN13))</f>
        <v/>
      </c>
      <c r="CQ13" s="694">
        <f>IF($CN13="-","-",CO13-CP13)</f>
        <v/>
      </c>
      <c r="CR13" s="694">
        <f>CM13+COUNTIFS($CN$6:$CN$53,CN13,$CQ$6:CQ$53,"&gt;"&amp;CQ13,$BC$6:$BC$53,INDEX(T_Equipos[Grupo],MATCH(BD13,T_Equipos[NombreEquipo],0)))</f>
        <v/>
      </c>
      <c r="CS13" s="694">
        <f>IF(COUNTIFS($CR$6:$CR$53,CR13,$BC$6:$BC$53,INDEX(T_Equipos[Grupo],MATCH(BD13,T_Equipos[NombreEquipo],0)))=1,"-","P."&amp;CR13&amp;" ("&amp;COUNTIFS($CR$6:$CR$53,CR13,$BC$6:$BC$53,INDEX(T_Equipos[Grupo],MATCH(BD13,T_Equipos[NombreEquipo],0)))&amp;")")</f>
        <v/>
      </c>
      <c r="CT13" s="694">
        <f>IF($CS13="-","-",SUMIFS(FG_GolesLocal,FGLocal,$BD13,Part2Empate6V,$CS13)+SUMIFS(FG_GolesVisitante,FGVisitante,$BD13,Part2Empate6L,$CS13))</f>
        <v/>
      </c>
      <c r="CU13" s="694">
        <f>CR13+COUNTIFS($CS$6:$CS$53,CS13,$CT$6:CT$53,"&gt;"&amp;CT13,$BC$6:$BC$53,INDEX(T_Equipos[Grupo],MATCH(BD13,T_Equipos[NombreEquipo],0)))</f>
        <v/>
      </c>
      <c r="CV13" s="694">
        <f>IF(COUNTIFS($CU$6:$CU$53,CU13,$BC$6:$BC$53,INDEX(T_Equipos[Grupo],MATCH(BD13,T_Equipos[NombreEquipo],0)))=1,"-","P."&amp;CU13&amp;" ("&amp;COUNTIFS($CU$6:$CU$53,CU13,$BC$6:$BC$53,INDEX(T_Equipos[Grupo],MATCH(BD13,T_Equipos[NombreEquipo],0)))&amp;")")</f>
        <v/>
      </c>
      <c r="CW13" s="694">
        <f>IF(CV13="-","-",BL13)</f>
        <v/>
      </c>
      <c r="CX13" s="694">
        <f>CU13+COUNTIFS($CV$6:$CV$53,CV13,$CW$6:CW$53,"&gt;"&amp;CW13,$BC$6:$BC$53,INDEX(T_Equipos[Grupo],MATCH(BD13,T_Equipos[NombreEquipo],0)))</f>
        <v/>
      </c>
      <c r="CY13" s="694">
        <f>IF(COUNTIFS($CX$6:$CX$53,CX13,$BC$6:$BC$53,INDEX(T_Equipos[Grupo],MATCH(BD13,T_Equipos[NombreEquipo],0)))=1,"-","P."&amp;CX13&amp;" ("&amp;COUNTIFS($CX$6:$CX$53,CX13,$BC$6:$BC$53,INDEX(T_Equipos[Grupo],MATCH(BD13,T_Equipos[NombreEquipo],0)))&amp;")")</f>
        <v/>
      </c>
      <c r="CZ13" s="694">
        <f>IF(CY13="-","-",BJ13)</f>
        <v/>
      </c>
      <c r="DA13" s="694">
        <f>CX13+COUNTIFS($CY$6:$CY$53,CY13,$CZ$6:CZ$53,"&gt;"&amp;CZ13,$BC$6:$BC$53,INDEX(T_Equipos[Grupo],MATCH(BD13,T_Equipos[NombreEquipo],0)))</f>
        <v/>
      </c>
      <c r="DB13" s="694">
        <f>IF(COUNTIFS($DA$6:$DA$53,DA13,$BC$6:$BC$53,INDEX(T_Equipos[Grupo],MATCH(BD13,T_Equipos[NombreEquipo],0)))=1,"-","P."&amp;DA13&amp;" ("&amp;COUNTIFS($DA$6:$DA$53,DA13,$BC$6:$BC$53,INDEX(T_Equipos[Grupo],MATCH(BD13,T_Equipos[NombreEquipo],0)))&amp;")")</f>
        <v/>
      </c>
      <c r="DC13" s="694">
        <f>IF(DB13="-","-",COUNTIFS(T_Equipos[Rank],"&lt;"&amp;INDEX(T_Equipos[Rank],MATCH(BD13,T_Equipos[NombreEquipo],0)),$BC$6:$BC$53,INDEX(T_Equipos[Grupo],MATCH(BD13,T_Equipos[NombreEquipo],0)))+1)</f>
        <v/>
      </c>
      <c r="DD13" s="694">
        <f>DA13+COUNTIFS($DB$6:$DB$53,DB13,$DC$6:DC$53,"&lt;"&amp;DC13,$BC$6:$BC$53,INDEX(T_Equipos[Grupo],MATCH(BD13,T_Equipos[NombreEquipo],0)))</f>
        <v/>
      </c>
      <c r="DE13" s="694" t="n"/>
      <c r="DF13" s="694">
        <f>IF(OR(INDEX($AW$6:$AW$97,MATCH($BD13,$AV$6:$AV$97,0))="",DB13="-"),DD13,INDEX($AW$6:$AW$97,MATCH($BD13,$AV$6:$AV$97,0))+DD13/1000)</f>
        <v/>
      </c>
      <c r="DG13" s="694">
        <f>IF(DB13="-","-",COUNTIFS(DF$6:DF$53,"&lt;"&amp;DF13,$BC$6:$BC$53,INDEX(T_Equipos[Grupo],MATCH(BD13,T_Equipos[NombreEquipo],0))))</f>
        <v/>
      </c>
      <c r="DH13" s="694">
        <f>DA13+COUNTIFS(DB$6:DB$53,DB13,DG$6:DG$53,"&lt;"&amp;DG13,$BC$6:$BC$53,INDEX(T_Equipos[Grupo],MATCH(BD13,T_Equipos[NombreEquipo],0)))</f>
        <v/>
      </c>
      <c r="DI13" s="694" t="n"/>
      <c r="DJ13" s="694">
        <f>INDEX($DA$6:$DA$53,MATCH($DQ13,$BD$6:$BD$53,0))</f>
        <v/>
      </c>
      <c r="DK13" s="694">
        <f>+SUMIF($BC$6:$BC$53,BC13,$BF$6:$BF$53)</f>
        <v/>
      </c>
      <c r="DL13" s="694">
        <f>IF(OR(DK13=12,$AJ$99=144),COUNTIFS($DJ$6:$DJ$53,DJ13,$BC$6:$BC$53,BC13),1)</f>
        <v/>
      </c>
      <c r="DM13" s="694">
        <f>DJ13&amp;"."&amp;DL13</f>
        <v/>
      </c>
      <c r="DN13" s="694">
        <f t="array" ref="DN13:DN13">OFFSET(Horarios!$P$3,DJ13-1,0,DL13,1)</f>
        <v/>
      </c>
      <c r="DO13" s="694" t="n"/>
      <c r="DP13" s="694" t="inlineStr">
        <is>
          <t>4B</t>
        </is>
      </c>
      <c r="DQ13" s="694">
        <f>INDEX($BD$6:$BD$53,MATCH(DP13,$BM$6:$BM$53,0))</f>
        <v/>
      </c>
    </row>
    <row r="14" ht="15.75" customHeight="1" s="650">
      <c r="A14" s="694">
        <f>+Equipos!B7</f>
        <v/>
      </c>
      <c r="B14" s="694" t="n"/>
      <c r="C14" s="694" t="n"/>
      <c r="D14" s="694">
        <f>IF(OR(AC14="",AD14=""),"Pendiente",IF(AC14&gt;AD14,"Local",IF(AC14&lt;AD14,"Visitante","Empate")))</f>
        <v/>
      </c>
      <c r="E14" s="694">
        <f>IF(D14="Pendiente","-",INDEX($BT$6:$BT$53,MATCH($AA14,$BD$6:$BD$53,0)))</f>
        <v/>
      </c>
      <c r="F14" s="694">
        <f>IF(D14="Pendiente","-",INDEX($BT$6:$BT$53,MATCH($AF14,$BD$6:$BD$53,0)))</f>
        <v/>
      </c>
      <c r="G14" s="694" t="n"/>
      <c r="H14" s="694">
        <f>IF(D14="Pendiente","-",INDEX($BZ$6:$BZ$53,MATCH($AA14,$BD$6:$BD$53,0)))</f>
        <v/>
      </c>
      <c r="I14" s="694">
        <f>IF(D14="Pendiente","-",INDEX($BZ$6:$BZ$53,MATCH($AF14,$BD$6:$BD$53,0)))</f>
        <v/>
      </c>
      <c r="J14" s="694" t="n"/>
      <c r="K14" s="694">
        <f>IF(D14="Pendiente","-",INDEX($CE$6:$CE$53,MATCH($AA14,$BD$6:$BD$53,0)))</f>
        <v/>
      </c>
      <c r="L14" s="694">
        <f>IF(D14="Pendiente","-",INDEX($CE$6:$CE$53,MATCH($AF14,$BD$6:$BD$53,0)))</f>
        <v/>
      </c>
      <c r="M14" s="694" t="n"/>
      <c r="N14" s="694">
        <f>IF(D14="Pendiente","-",INDEX($CH$6:$CH$53,MATCH($AA14,$BD$6:$BD$53,0)))</f>
        <v/>
      </c>
      <c r="O14" s="694">
        <f>IF(D14="Pendiente","-",INDEX($CH$6:$CH$53,MATCH($AF14,$BD$6:$BD$53,0)))</f>
        <v/>
      </c>
      <c r="P14" s="694" t="n"/>
      <c r="Q14" s="694">
        <f>IF(D14="Pendiente","-",INDEX($CN$6:$CN$53,MATCH($AA14,$BD$6:$BD$53,0)))</f>
        <v/>
      </c>
      <c r="R14" s="694">
        <f>IF(D14="Pendiente","-",INDEX($CN$6:$CN$53,MATCH($AF14,$BD$6:$BD$53,0)))</f>
        <v/>
      </c>
      <c r="S14" s="694" t="n"/>
      <c r="T14" s="694">
        <f>IF(D14="Pendiente","-",INDEX($CS$6:$CS$53,MATCH($AA14,$BD$6:$BD$53,0)))</f>
        <v/>
      </c>
      <c r="U14" s="694">
        <f>IF(D14="Pendiente","-",INDEX($CS$6:$CS$53,MATCH($AF14,$BD$6:$BD$53,0)))</f>
        <v/>
      </c>
      <c r="V14" s="703" t="n"/>
      <c r="W14" s="743" t="n"/>
      <c r="X14" s="725">
        <f>Horarios!C14</f>
        <v/>
      </c>
      <c r="Y14" s="726">
        <f>Horarios!C14</f>
        <v/>
      </c>
      <c r="Z14" s="727">
        <f>$Z$6</f>
        <v/>
      </c>
      <c r="AA14" s="728">
        <f>A16</f>
        <v/>
      </c>
      <c r="AB14" s="729">
        <f t="array" ref="AB14:AB14">Ver_flag_local</f>
        <v/>
      </c>
      <c r="AC14" s="730" t="n">
        <v>2</v>
      </c>
      <c r="AD14" s="731" t="n">
        <v>0</v>
      </c>
      <c r="AE14" s="732">
        <f t="array" ref="AE14:AE14">Ver_flag_visit</f>
        <v/>
      </c>
      <c r="AF14" s="733">
        <f>A14</f>
        <v/>
      </c>
      <c r="AG14" s="734">
        <f>IF(NOT(OR(ISBLANK(AC14),ISBLANK(AD14))),1,0)</f>
        <v/>
      </c>
      <c r="AH14" s="735" t="n">
        <v>26</v>
      </c>
      <c r="AI14" s="736">
        <f>AJ14&amp;$B$12</f>
        <v/>
      </c>
      <c r="AJ14" s="809" t="n">
        <v>1</v>
      </c>
      <c r="AK14" s="810">
        <f t="array" ref="AK14:AK14">Ver_flag_visit</f>
        <v/>
      </c>
      <c r="AL14" s="753">
        <f>IFERROR(INDEX($BD$6:$BD$53,MATCH(AI14,$BN$6:$BN$53,0)),"")</f>
        <v/>
      </c>
      <c r="AM14" s="754">
        <f>INDEX($BE$6:$BN$53,MATCH($AL14,$BD$6:$BD$53,0),MATCH(AM$5,$BE$5:$BN$5,0))</f>
        <v/>
      </c>
      <c r="AN14" s="755">
        <f>INDEX($BE$6:$BN$53,MATCH($AL14,$BD$6:$BD$53,0),MATCH(AN$5,$BE$5:$BN$5,0))</f>
        <v/>
      </c>
      <c r="AO14" s="755">
        <f>INDEX($BE$6:$BN$53,MATCH($AL14,$BD$6:$BD$53,0),MATCH(AO$5,$BE$5:$BN$5,0))</f>
        <v/>
      </c>
      <c r="AP14" s="755">
        <f>INDEX($BE$6:$BN$53,MATCH($AL14,$BD$6:$BD$53,0),MATCH(AP$5,$BE$5:$BN$5,0))</f>
        <v/>
      </c>
      <c r="AQ14" s="755">
        <f>INDEX($BE$6:$BN$53,MATCH($AL14,$BD$6:$BD$53,0),MATCH(AQ$5,$BE$5:$BN$5,0))</f>
        <v/>
      </c>
      <c r="AR14" s="755">
        <f>INDEX($BE$6:$BN$53,MATCH($AL14,$BD$6:$BD$53,0),MATCH(AR$5,$BE$5:$BN$5,0))</f>
        <v/>
      </c>
      <c r="AS14" s="755">
        <f>INDEX($BE$6:$BN$53,MATCH($AL14,$BD$6:$BD$53,0),MATCH(AS$5,$BE$5:$BN$5,0))</f>
        <v/>
      </c>
      <c r="AT14" s="811">
        <f>INDEX($BE$6:$BN$53,MATCH($AL14,$BD$6:$BD$53,0),MATCH(AT$5,$BE$5:$BN$5,0))</f>
        <v/>
      </c>
      <c r="AU14" s="757">
        <f>INDEX($DL$6:$DL$53,MATCH(AI14,$DP$6:$DP$53,0))</f>
        <v/>
      </c>
      <c r="AV14" s="758">
        <f>INDEX($BD$6:$BD$53,MATCH(AI14,$BM$6:$BM$53,0))</f>
        <v/>
      </c>
      <c r="AW14" s="759" t="n"/>
      <c r="AX14" s="760" t="n"/>
      <c r="AY14" s="761">
        <f>+A13</f>
        <v/>
      </c>
      <c r="AZ14" s="762" t="n"/>
      <c r="BA14" s="702" t="n"/>
      <c r="BC14" s="694">
        <f>+INDEX(T_Equipos[Grupo],MATCH(WORLDCUP!BD14,T_Equipos[NombreEquipo],0))</f>
        <v/>
      </c>
      <c r="BD14" s="694">
        <f>+Equipos!B10</f>
        <v/>
      </c>
      <c r="BE14" s="694">
        <f>+BG14*3+BH14+IF($AZ$3="No",0,INDEX($AZ$6:$AZ$97,MATCH(BD14,$AY$6:$AY$97,0)))</f>
        <v/>
      </c>
      <c r="BF14" s="694">
        <f>+BG14+BH14+BI14</f>
        <v/>
      </c>
      <c r="BG14" s="694">
        <f>+COUNTIFS(FGLocal,BD14,Ganador,"Local")+COUNTIFS(FGVisitante,BD14,Ganador,"Visitante")</f>
        <v/>
      </c>
      <c r="BH14" s="694">
        <f>+COUNTIFS(FGLocal,BD14,Ganador,"Empate")+COUNTIFS(FGVisitante,BD14,Ganador,"Empate")</f>
        <v/>
      </c>
      <c r="BI14" s="694">
        <f>+COUNTIFS(FGVisitante,BD14,Ganador,"Local")+COUNTIFS(FGLocal,BD14,Ganador,"Visitante")</f>
        <v/>
      </c>
      <c r="BJ14" s="694">
        <f>+SUMIFS(FG_GolesLocal,FGLocal,BD14,Ganador,"&lt;&gt;"&amp;"Pendiente",FG_GolesLocal,"&lt;&gt;"&amp;"",FG_GolesVisitante,"&lt;&gt;"&amp;"")+SUMIFS(FG_GolesVisitante,FGVisitante,BD14,Ganador,"&lt;&gt;"&amp;"Pendiente",FG_GolesLocal,"&lt;&gt;"&amp;"",FG_GolesVisitante,"&lt;&gt;"&amp;"")</f>
        <v/>
      </c>
      <c r="BK14" s="694">
        <f>+SUMIFS(FG_GolesLocal,FGVisitante,BD14,Ganador,"&lt;&gt;"&amp;"Pendiente",FG_GolesLocal,"&lt;&gt;"&amp;"",FG_GolesVisitante,"&lt;&gt;"&amp;"")+SUMIFS(FG_GolesVisitante,FGLocal,BD14,Ganador,"&lt;&gt;"&amp;"Pendiente",FG_GolesLocal,"&lt;&gt;"&amp;"",FG_GolesVisitante,"&lt;&gt;"&amp;"")</f>
        <v/>
      </c>
      <c r="BL14" s="694">
        <f>+BJ14-BK14</f>
        <v/>
      </c>
      <c r="BM14" s="694">
        <f>DD14&amp;BC14</f>
        <v/>
      </c>
      <c r="BN14" s="694">
        <f>DH14&amp;BC14</f>
        <v/>
      </c>
      <c r="BO14" s="694">
        <f>IF(AND($AJ$99=144,BF14&gt;=1),1,0)</f>
        <v/>
      </c>
      <c r="BP14" s="694">
        <f>COUNTIFS($BO$6:$BO$53,"&gt;"&amp;BO14,$BC$6:$BC$53,INDEX(T_Equipos[Grupo],MATCH(BD14,T_Equipos[NombreEquipo],0)))+1</f>
        <v/>
      </c>
      <c r="BQ14" s="694">
        <f>IF(COUNTIFS($BP$6:$BP$53,BP14,$BC$6:$BC$53,INDEX(T_Equipos[Grupo],MATCH(BD14,T_Equipos[NombreEquipo],0)))=1,"-","P."&amp;BP14&amp;" ("&amp;COUNTIFS($BP$6:$BP$53,BP14,$BC$6:$BC$53,INDEX(T_Equipos[Grupo],MATCH(BD14,T_Equipos[NombreEquipo],0)))&amp;")")</f>
        <v/>
      </c>
      <c r="BR14" s="694">
        <f>IF($BQ14="-","-",BE14)</f>
        <v/>
      </c>
      <c r="BS14" s="694">
        <f>BP14+COUNTIFS($BQ$6:$BQ$53,BQ14,$BR$6:BR$53,"&gt;"&amp;BR14,$BC$6:$BC$53,INDEX(T_Equipos[Grupo],MATCH(BD14,T_Equipos[NombreEquipo],0)))</f>
        <v/>
      </c>
      <c r="BT14" s="694">
        <f>IF(COUNTIFS($BS$6:$BS$53,BS14,$BC$6:$BC$53,INDEX(T_Equipos[Grupo],MATCH(BD14,T_Equipos[NombreEquipo],0)))=1,"-","P."&amp;BS14&amp;" ("&amp;COUNTIFS($BS$6:$BS$53,BS14,$BC$6:$BC$53,INDEX(T_Equipos[Grupo],MATCH(BD14,T_Equipos[NombreEquipo],0)))&amp;")")</f>
        <v/>
      </c>
      <c r="BU14" s="694">
        <f>IF($BT14="-","-",COUNTIFS(FGLocal,$BD14,Ganador,"Local",Part1Empate1V,$BT14)+COUNTIFS(FGVisitante,$BD14,Ganador,"Visitante",Part1Empate1L,$BT14))</f>
        <v/>
      </c>
      <c r="BV14" s="694">
        <f>IF($BT14="-","-",COUNTIFS(FGLocal,$BD14,Ganador,"Empate",Part1Empate1V,$BT14)+COUNTIFS(FGVisitante,$BD14,Ganador,"Empate",Part1Empate1L,$BT14))</f>
        <v/>
      </c>
      <c r="BW14" s="694">
        <f>IF($BT14="-","-",COUNTIFS(FGLocal,$BD14,Ganador,"Visitante",Part1Empate1V,$BT14)+COUNTIFS(FGVisitante,$BD14,Ganador,"Local",Part1Empate1L,$BT14))</f>
        <v/>
      </c>
      <c r="BX14" s="694">
        <f>IF($BT14="-","-",BU14*3+BV14)</f>
        <v/>
      </c>
      <c r="BY14" s="694">
        <f>BS14+COUNTIFS($BT$6:$BT$53,BT14,$BX$6:BX$53,"&gt;"&amp;BX14,$BC$6:$BC$53,INDEX(T_Equipos[Grupo],MATCH(BD14,T_Equipos[NombreEquipo],0)))</f>
        <v/>
      </c>
      <c r="BZ14" s="694">
        <f>IF(COUNTIFS($BY$6:$BY$53,BY14,$BC$6:$BC$53,INDEX(T_Equipos[Grupo],MATCH(BD14,T_Equipos[NombreEquipo],0)))=1,"-","P."&amp;BY14&amp;" ("&amp;COUNTIFS($BY$6:$BY$53,BY14,$BC$6:$BC$53,INDEX(T_Equipos[Grupo],MATCH(BD14,T_Equipos[NombreEquipo],0)))&amp;")")</f>
        <v/>
      </c>
      <c r="CA14" s="694">
        <f>IF($BZ14="-","-",SUMIFS(FG_GolesLocal,FGLocal,$BD14,Part1Empate2V,$BZ14)+SUMIFS(FG_GolesVisitante,FGVisitante,$BD14,Part1Empate2L,$BZ14))</f>
        <v/>
      </c>
      <c r="CB14" s="694">
        <f>IF($BZ14="-","-",SUMIFS(FG_GolesVisitante,FGLocal,$BD14,Part1Empate2V,$BZ14)+SUMIFS(FG_GolesLocal,FGVisitante,$BD14,Part1Empate2L,$BZ14))</f>
        <v/>
      </c>
      <c r="CC14" s="694">
        <f>IF($BZ14="-","-",CA14-CB14)</f>
        <v/>
      </c>
      <c r="CD14" s="694">
        <f>BY14+COUNTIFS($BZ$6:$BZ$53,BZ14,$CC$6:CC$53,"&gt;"&amp;CC14,$BC$6:$BC$53,INDEX(T_Equipos[Grupo],MATCH(BD14,T_Equipos[NombreEquipo],0)))</f>
        <v/>
      </c>
      <c r="CE14" s="694">
        <f>IF(COUNTIFS($CD$6:$CD$53,CD14,$BC$6:$BC$53,INDEX(T_Equipos[Grupo],MATCH(BD14,T_Equipos[NombreEquipo],0)))=1,"-","P."&amp;CD14&amp;" ("&amp;COUNTIFS($CD$6:$CD$53,CD14,$BC$6:$BC$53,INDEX(T_Equipos[Grupo],MATCH(BD14,T_Equipos[NombreEquipo],0)))&amp;")")</f>
        <v/>
      </c>
      <c r="CF14" s="694">
        <f>IF($CE14="-","-",SUMIFS(FG_GolesLocal,FGLocal,$BD14,Part1Empate3V,$CE14)+SUMIFS(FG_GolesVisitante,FGVisitante,$BD14,Part1Empate3L,$CE14))</f>
        <v/>
      </c>
      <c r="CG14" s="694">
        <f>CD14+COUNTIFS($CE$6:$CE$53,CE14,$CF$6:CF$53,"&gt;"&amp;CF14,$BC$6:$BC$53,INDEX(T_Equipos[Grupo],MATCH(BD14,T_Equipos[NombreEquipo],0)))</f>
        <v/>
      </c>
      <c r="CH14" s="694">
        <f>IF(COUNTIFS($CG$6:$CG$53,CG14,$BC$6:$BC$53,INDEX(T_Equipos[Grupo],MATCH(BD14,T_Equipos[NombreEquipo],0)))=1,"-","P."&amp;CG14&amp;" ("&amp;COUNTIFS($CG$6:$CG$53,CG14,$BC$6:$BC$53,INDEX(T_Equipos[Grupo],MATCH(BD14,T_Equipos[NombreEquipo],0)))&amp;")")</f>
        <v/>
      </c>
      <c r="CI14" s="694">
        <f>IF($CH14="-","-",COUNTIFS(FGLocal,$BD14,Ganador,"Local",Part2Empate4V,$CH14)+COUNTIFS(FGVisitante,$BD14,Ganador,"Visitante",Part2Empate4L,$CH14))</f>
        <v/>
      </c>
      <c r="CJ14" s="694">
        <f>IF($CH14="-","-",COUNTIFS(FGLocal,$BD14,Ganador,"Empate",Part2Empate4V,$CH14)+COUNTIFS(FGVisitante,$BD14,Ganador,"Empate",Part2Empate4L,$CH14))</f>
        <v/>
      </c>
      <c r="CK14" s="694">
        <f>IF($CH14="-","-",COUNTIFS(FGLocal,$BD14,Ganador,"Visitante",Part2Empate4V,$CH14)+COUNTIFS(FGVisitante,$BD14,Ganador,"Local",Part2Empate4L,$CH14))</f>
        <v/>
      </c>
      <c r="CL14" s="694">
        <f>IF($CH14="-","-",CI14*3+CJ14)</f>
        <v/>
      </c>
      <c r="CM14" s="694">
        <f>CG14+COUNTIFS($CH$6:$CH$53,CH14,$CL$6:CL$53,"&gt;"&amp;CL14,$BC$6:$BC$53,INDEX(T_Equipos[Grupo],MATCH(BD14,T_Equipos[NombreEquipo],0)))</f>
        <v/>
      </c>
      <c r="CN14" s="694">
        <f>IF(COUNTIFS($CM$6:$CM$53,CM14,$BC$6:$BC$53,INDEX(T_Equipos[Grupo],MATCH(BD14,T_Equipos[NombreEquipo],0)))=1,"-","P."&amp;CM14&amp;" ("&amp;COUNTIFS($CM$6:$CM$53,CM14,$BC$6:$BC$53,INDEX(T_Equipos[Grupo],MATCH(BD14,T_Equipos[NombreEquipo],0)))&amp;")")</f>
        <v/>
      </c>
      <c r="CO14" s="694">
        <f>IF($CN14="-","-",SUMIFS(FG_GolesLocal,FGLocal,$BD14,Part2Empate5V,$CN14)+SUMIFS(FG_GolesVisitante,FGVisitante,$BD14,Part2Empate5L,$CN14))</f>
        <v/>
      </c>
      <c r="CP14" s="694">
        <f>IF($CN14="-","-",SUMIFS(FG_GolesVisitante,FGLocal,$BD14,Part2Empate5V,$CN14)+SUMIFS(FG_GolesLocal,FGVisitante,$BD14,Part2Empate5L,$CN14))</f>
        <v/>
      </c>
      <c r="CQ14" s="694">
        <f>IF($CN14="-","-",CO14-CP14)</f>
        <v/>
      </c>
      <c r="CR14" s="694">
        <f>CM14+COUNTIFS($CN$6:$CN$53,CN14,$CQ$6:CQ$53,"&gt;"&amp;CQ14,$BC$6:$BC$53,INDEX(T_Equipos[Grupo],MATCH(BD14,T_Equipos[NombreEquipo],0)))</f>
        <v/>
      </c>
      <c r="CS14" s="694">
        <f>IF(COUNTIFS($CR$6:$CR$53,CR14,$BC$6:$BC$53,INDEX(T_Equipos[Grupo],MATCH(BD14,T_Equipos[NombreEquipo],0)))=1,"-","P."&amp;CR14&amp;" ("&amp;COUNTIFS($CR$6:$CR$53,CR14,$BC$6:$BC$53,INDEX(T_Equipos[Grupo],MATCH(BD14,T_Equipos[NombreEquipo],0)))&amp;")")</f>
        <v/>
      </c>
      <c r="CT14" s="694">
        <f>IF($CS14="-","-",SUMIFS(FG_GolesLocal,FGLocal,$BD14,Part2Empate6V,$CS14)+SUMIFS(FG_GolesVisitante,FGVisitante,$BD14,Part2Empate6L,$CS14))</f>
        <v/>
      </c>
      <c r="CU14" s="694">
        <f>CR14+COUNTIFS($CS$6:$CS$53,CS14,$CT$6:CT$53,"&gt;"&amp;CT14,$BC$6:$BC$53,INDEX(T_Equipos[Grupo],MATCH(BD14,T_Equipos[NombreEquipo],0)))</f>
        <v/>
      </c>
      <c r="CV14" s="694">
        <f>IF(COUNTIFS($CU$6:$CU$53,CU14,$BC$6:$BC$53,INDEX(T_Equipos[Grupo],MATCH(BD14,T_Equipos[NombreEquipo],0)))=1,"-","P."&amp;CU14&amp;" ("&amp;COUNTIFS($CU$6:$CU$53,CU14,$BC$6:$BC$53,INDEX(T_Equipos[Grupo],MATCH(BD14,T_Equipos[NombreEquipo],0)))&amp;")")</f>
        <v/>
      </c>
      <c r="CW14" s="694">
        <f>IF(CV14="-","-",BL14)</f>
        <v/>
      </c>
      <c r="CX14" s="694">
        <f>CU14+COUNTIFS($CV$6:$CV$53,CV14,$CW$6:CW$53,"&gt;"&amp;CW14,$BC$6:$BC$53,INDEX(T_Equipos[Grupo],MATCH(BD14,T_Equipos[NombreEquipo],0)))</f>
        <v/>
      </c>
      <c r="CY14" s="694">
        <f>IF(COUNTIFS($CX$6:$CX$53,CX14,$BC$6:$BC$53,INDEX(T_Equipos[Grupo],MATCH(BD14,T_Equipos[NombreEquipo],0)))=1,"-","P."&amp;CX14&amp;" ("&amp;COUNTIFS($CX$6:$CX$53,CX14,$BC$6:$BC$53,INDEX(T_Equipos[Grupo],MATCH(BD14,T_Equipos[NombreEquipo],0)))&amp;")")</f>
        <v/>
      </c>
      <c r="CZ14" s="694">
        <f>IF(CY14="-","-",BJ14)</f>
        <v/>
      </c>
      <c r="DA14" s="694">
        <f>CX14+COUNTIFS($CY$6:$CY$53,CY14,$CZ$6:CZ$53,"&gt;"&amp;CZ14,$BC$6:$BC$53,INDEX(T_Equipos[Grupo],MATCH(BD14,T_Equipos[NombreEquipo],0)))</f>
        <v/>
      </c>
      <c r="DB14" s="694">
        <f>IF(COUNTIFS($DA$6:$DA$53,DA14,$BC$6:$BC$53,INDEX(T_Equipos[Grupo],MATCH(BD14,T_Equipos[NombreEquipo],0)))=1,"-","P."&amp;DA14&amp;" ("&amp;COUNTIFS($DA$6:$DA$53,DA14,$BC$6:$BC$53,INDEX(T_Equipos[Grupo],MATCH(BD14,T_Equipos[NombreEquipo],0)))&amp;")")</f>
        <v/>
      </c>
      <c r="DC14" s="694">
        <f>IF(DB14="-","-",COUNTIFS(T_Equipos[Rank],"&lt;"&amp;INDEX(T_Equipos[Rank],MATCH(BD14,T_Equipos[NombreEquipo],0)),$BC$6:$BC$53,INDEX(T_Equipos[Grupo],MATCH(BD14,T_Equipos[NombreEquipo],0)))+1)</f>
        <v/>
      </c>
      <c r="DD14" s="694">
        <f>DA14+COUNTIFS($DB$6:$DB$53,DB14,$DC$6:DC$53,"&lt;"&amp;DC14,$BC$6:$BC$53,INDEX(T_Equipos[Grupo],MATCH(BD14,T_Equipos[NombreEquipo],0)))</f>
        <v/>
      </c>
      <c r="DE14" s="694" t="n"/>
      <c r="DF14" s="694">
        <f>IF(OR(INDEX($AW$6:$AW$97,MATCH($BD14,$AV$6:$AV$97,0))="",DB14="-"),DD14,INDEX($AW$6:$AW$97,MATCH($BD14,$AV$6:$AV$97,0))+DD14/1000)</f>
        <v/>
      </c>
      <c r="DG14" s="694">
        <f>IF(DB14="-","-",COUNTIFS(DF$6:DF$53,"&lt;"&amp;DF14,$BC$6:$BC$53,INDEX(T_Equipos[Grupo],MATCH(BD14,T_Equipos[NombreEquipo],0))))</f>
        <v/>
      </c>
      <c r="DH14" s="694">
        <f>DA14+COUNTIFS(DB$6:DB$53,DB14,DG$6:DG$53,"&lt;"&amp;DG14,$BC$6:$BC$53,INDEX(T_Equipos[Grupo],MATCH(BD14,T_Equipos[NombreEquipo],0)))</f>
        <v/>
      </c>
      <c r="DI14" s="694" t="n"/>
      <c r="DJ14" s="694">
        <f>INDEX($DA$6:$DA$53,MATCH($DQ14,$BD$6:$BD$53,0))</f>
        <v/>
      </c>
      <c r="DK14" s="694">
        <f>+SUMIF($BC$6:$BC$53,BC14,$BF$6:$BF$53)</f>
        <v/>
      </c>
      <c r="DL14" s="694">
        <f>IF(OR(DK14=12,$AJ$99=144),COUNTIFS($DJ$6:$DJ$53,DJ14,$BC$6:$BC$53,BC14),1)</f>
        <v/>
      </c>
      <c r="DM14" s="694">
        <f>DJ14&amp;"."&amp;DL14</f>
        <v/>
      </c>
      <c r="DN14" s="694">
        <f t="array" ref="DN14:DN14">OFFSET(Horarios!$P$3,DJ14-1,0,DL14,1)</f>
        <v/>
      </c>
      <c r="DO14" s="694" t="n"/>
      <c r="DP14" s="694" t="inlineStr">
        <is>
          <t>1C</t>
        </is>
      </c>
      <c r="DQ14" s="694">
        <f>INDEX($BD$6:$BD$53,MATCH(DP14,$BM$6:$BM$53,0))</f>
        <v/>
      </c>
    </row>
    <row r="15" ht="15.75" customHeight="1" s="650">
      <c r="A15" s="694">
        <f>+Equipos!B8</f>
        <v/>
      </c>
      <c r="B15" s="694" t="n"/>
      <c r="C15" s="694" t="n"/>
      <c r="D15" s="694">
        <f>IF(OR(AC15="",AD15=""),"Pendiente",IF(AC15&gt;AD15,"Local",IF(AC15&lt;AD15,"Visitante","Empate")))</f>
        <v/>
      </c>
      <c r="E15" s="694">
        <f>IF(D15="Pendiente","-",INDEX($BT$6:$BT$53,MATCH($AA15,$BD$6:$BD$53,0)))</f>
        <v/>
      </c>
      <c r="F15" s="694">
        <f>IF(D15="Pendiente","-",INDEX($BT$6:$BT$53,MATCH($AF15,$BD$6:$BD$53,0)))</f>
        <v/>
      </c>
      <c r="G15" s="694" t="n"/>
      <c r="H15" s="694">
        <f>IF(D15="Pendiente","-",INDEX($BZ$6:$BZ$53,MATCH($AA15,$BD$6:$BD$53,0)))</f>
        <v/>
      </c>
      <c r="I15" s="694">
        <f>IF(D15="Pendiente","-",INDEX($BZ$6:$BZ$53,MATCH($AF15,$BD$6:$BD$53,0)))</f>
        <v/>
      </c>
      <c r="J15" s="694" t="n"/>
      <c r="K15" s="694">
        <f>IF(D15="Pendiente","-",INDEX($CE$6:$CE$53,MATCH($AA15,$BD$6:$BD$53,0)))</f>
        <v/>
      </c>
      <c r="L15" s="694">
        <f>IF(D15="Pendiente","-",INDEX($CE$6:$CE$53,MATCH($AF15,$BD$6:$BD$53,0)))</f>
        <v/>
      </c>
      <c r="M15" s="694" t="n"/>
      <c r="N15" s="694">
        <f>IF(D15="Pendiente","-",INDEX($CH$6:$CH$53,MATCH($AA15,$BD$6:$BD$53,0)))</f>
        <v/>
      </c>
      <c r="O15" s="694">
        <f>IF(D15="Pendiente","-",INDEX($CH$6:$CH$53,MATCH($AF15,$BD$6:$BD$53,0)))</f>
        <v/>
      </c>
      <c r="P15" s="694" t="n"/>
      <c r="Q15" s="694">
        <f>IF(D15="Pendiente","-",INDEX($CN$6:$CN$53,MATCH($AA15,$BD$6:$BD$53,0)))</f>
        <v/>
      </c>
      <c r="R15" s="694">
        <f>IF(D15="Pendiente","-",INDEX($CN$6:$CN$53,MATCH($AF15,$BD$6:$BD$53,0)))</f>
        <v/>
      </c>
      <c r="S15" s="694" t="n"/>
      <c r="T15" s="694">
        <f>IF(D15="Pendiente","-",INDEX($CS$6:$CS$53,MATCH($AA15,$BD$6:$BD$53,0)))</f>
        <v/>
      </c>
      <c r="U15" s="694">
        <f>IF(D15="Pendiente","-",INDEX($CS$6:$CS$53,MATCH($AF15,$BD$6:$BD$53,0)))</f>
        <v/>
      </c>
      <c r="V15" s="703" t="n"/>
      <c r="W15" s="743" t="n"/>
      <c r="X15" s="725">
        <f>Horarios!C15</f>
        <v/>
      </c>
      <c r="Y15" s="726">
        <f>Horarios!C15</f>
        <v/>
      </c>
      <c r="Z15" s="727">
        <f>$Z$6</f>
        <v/>
      </c>
      <c r="AA15" s="728">
        <f>A13</f>
        <v/>
      </c>
      <c r="AB15" s="729">
        <f t="array" ref="AB15:AB15">Ver_flag_local</f>
        <v/>
      </c>
      <c r="AC15" s="730" t="n">
        <v>2</v>
      </c>
      <c r="AD15" s="731" t="n">
        <v>0</v>
      </c>
      <c r="AE15" s="732">
        <f t="array" ref="AE15:AE15">Ver_flag_visit</f>
        <v/>
      </c>
      <c r="AF15" s="733">
        <f>A15</f>
        <v/>
      </c>
      <c r="AG15" s="734">
        <f>IF(NOT(OR(ISBLANK(AC15),ISBLANK(AD15))),1,0)</f>
        <v/>
      </c>
      <c r="AH15" s="735" t="n">
        <v>27</v>
      </c>
      <c r="AI15" s="736">
        <f>AJ15&amp;$B$12</f>
        <v/>
      </c>
      <c r="AJ15" s="812" t="n">
        <v>2</v>
      </c>
      <c r="AK15" s="813">
        <f t="array" ref="AK15:AK15">Ver_flag_visit</f>
        <v/>
      </c>
      <c r="AL15" s="765">
        <f>IFERROR(INDEX($BD$6:$BD$53,MATCH(AI15,$BN$6:$BN$53,0)),"")</f>
        <v/>
      </c>
      <c r="AM15" s="766">
        <f>INDEX($BE$6:$BN$53,MATCH($AL15,$BD$6:$BD$53,0),MATCH(AM$5,$BE$5:$BN$5,0))</f>
        <v/>
      </c>
      <c r="AN15" s="767">
        <f>INDEX($BE$6:$BN$53,MATCH($AL15,$BD$6:$BD$53,0),MATCH(AN$5,$BE$5:$BN$5,0))</f>
        <v/>
      </c>
      <c r="AO15" s="767">
        <f>INDEX($BE$6:$BN$53,MATCH($AL15,$BD$6:$BD$53,0),MATCH(AO$5,$BE$5:$BN$5,0))</f>
        <v/>
      </c>
      <c r="AP15" s="767">
        <f>INDEX($BE$6:$BN$53,MATCH($AL15,$BD$6:$BD$53,0),MATCH(AP$5,$BE$5:$BN$5,0))</f>
        <v/>
      </c>
      <c r="AQ15" s="767">
        <f>INDEX($BE$6:$BN$53,MATCH($AL15,$BD$6:$BD$53,0),MATCH(AQ$5,$BE$5:$BN$5,0))</f>
        <v/>
      </c>
      <c r="AR15" s="767">
        <f>INDEX($BE$6:$BN$53,MATCH($AL15,$BD$6:$BD$53,0),MATCH(AR$5,$BE$5:$BN$5,0))</f>
        <v/>
      </c>
      <c r="AS15" s="767">
        <f>INDEX($BE$6:$BN$53,MATCH($AL15,$BD$6:$BD$53,0),MATCH(AS$5,$BE$5:$BN$5,0))</f>
        <v/>
      </c>
      <c r="AT15" s="814">
        <f>INDEX($BE$6:$BN$53,MATCH($AL15,$BD$6:$BD$53,0),MATCH(AT$5,$BE$5:$BN$5,0))</f>
        <v/>
      </c>
      <c r="AU15" s="757">
        <f>INDEX($DL$6:$DL$53,MATCH(AI15,$DP$6:$DP$53,0))</f>
        <v/>
      </c>
      <c r="AV15" s="758">
        <f>INDEX($BD$6:$BD$53,MATCH(AI15,$BM$6:$BM$53,0))</f>
        <v/>
      </c>
      <c r="AW15" s="759" t="n"/>
      <c r="AX15" s="760" t="n"/>
      <c r="AY15" s="769">
        <f>+A14</f>
        <v/>
      </c>
      <c r="AZ15" s="770" t="n"/>
      <c r="BA15" s="702" t="n"/>
      <c r="BC15" s="694">
        <f>+INDEX(T_Equipos[Grupo],MATCH(WORLDCUP!BD15,T_Equipos[NombreEquipo],0))</f>
        <v/>
      </c>
      <c r="BD15" s="694">
        <f>+Equipos!B11</f>
        <v/>
      </c>
      <c r="BE15" s="694">
        <f>+BG15*3+BH15+IF($AZ$3="No",0,INDEX($AZ$6:$AZ$97,MATCH(BD15,$AY$6:$AY$97,0)))</f>
        <v/>
      </c>
      <c r="BF15" s="694">
        <f>+BG15+BH15+BI15</f>
        <v/>
      </c>
      <c r="BG15" s="694">
        <f>+COUNTIFS(FGLocal,BD15,Ganador,"Local")+COUNTIFS(FGVisitante,BD15,Ganador,"Visitante")</f>
        <v/>
      </c>
      <c r="BH15" s="694">
        <f>+COUNTIFS(FGLocal,BD15,Ganador,"Empate")+COUNTIFS(FGVisitante,BD15,Ganador,"Empate")</f>
        <v/>
      </c>
      <c r="BI15" s="694">
        <f>+COUNTIFS(FGVisitante,BD15,Ganador,"Local")+COUNTIFS(FGLocal,BD15,Ganador,"Visitante")</f>
        <v/>
      </c>
      <c r="BJ15" s="694">
        <f>+SUMIFS(FG_GolesLocal,FGLocal,BD15,Ganador,"&lt;&gt;"&amp;"Pendiente",FG_GolesLocal,"&lt;&gt;"&amp;"",FG_GolesVisitante,"&lt;&gt;"&amp;"")+SUMIFS(FG_GolesVisitante,FGVisitante,BD15,Ganador,"&lt;&gt;"&amp;"Pendiente",FG_GolesLocal,"&lt;&gt;"&amp;"",FG_GolesVisitante,"&lt;&gt;"&amp;"")</f>
        <v/>
      </c>
      <c r="BK15" s="694">
        <f>+SUMIFS(FG_GolesLocal,FGVisitante,BD15,Ganador,"&lt;&gt;"&amp;"Pendiente",FG_GolesLocal,"&lt;&gt;"&amp;"",FG_GolesVisitante,"&lt;&gt;"&amp;"")+SUMIFS(FG_GolesVisitante,FGLocal,BD15,Ganador,"&lt;&gt;"&amp;"Pendiente",FG_GolesLocal,"&lt;&gt;"&amp;"",FG_GolesVisitante,"&lt;&gt;"&amp;"")</f>
        <v/>
      </c>
      <c r="BL15" s="694">
        <f>+BJ15-BK15</f>
        <v/>
      </c>
      <c r="BM15" s="694">
        <f>DD15&amp;BC15</f>
        <v/>
      </c>
      <c r="BN15" s="694">
        <f>DH15&amp;BC15</f>
        <v/>
      </c>
      <c r="BO15" s="694">
        <f>IF(AND($AJ$99=144,BF15&gt;=1),1,0)</f>
        <v/>
      </c>
      <c r="BP15" s="694">
        <f>COUNTIFS($BO$6:$BO$53,"&gt;"&amp;BO15,$BC$6:$BC$53,INDEX(T_Equipos[Grupo],MATCH(BD15,T_Equipos[NombreEquipo],0)))+1</f>
        <v/>
      </c>
      <c r="BQ15" s="694">
        <f>IF(COUNTIFS($BP$6:$BP$53,BP15,$BC$6:$BC$53,INDEX(T_Equipos[Grupo],MATCH(BD15,T_Equipos[NombreEquipo],0)))=1,"-","P."&amp;BP15&amp;" ("&amp;COUNTIFS($BP$6:$BP$53,BP15,$BC$6:$BC$53,INDEX(T_Equipos[Grupo],MATCH(BD15,T_Equipos[NombreEquipo],0)))&amp;")")</f>
        <v/>
      </c>
      <c r="BR15" s="694">
        <f>IF($BQ15="-","-",BE15)</f>
        <v/>
      </c>
      <c r="BS15" s="694">
        <f>BP15+COUNTIFS($BQ$6:$BQ$53,BQ15,$BR$6:BR$53,"&gt;"&amp;BR15,$BC$6:$BC$53,INDEX(T_Equipos[Grupo],MATCH(BD15,T_Equipos[NombreEquipo],0)))</f>
        <v/>
      </c>
      <c r="BT15" s="694">
        <f>IF(COUNTIFS($BS$6:$BS$53,BS15,$BC$6:$BC$53,INDEX(T_Equipos[Grupo],MATCH(BD15,T_Equipos[NombreEquipo],0)))=1,"-","P."&amp;BS15&amp;" ("&amp;COUNTIFS($BS$6:$BS$53,BS15,$BC$6:$BC$53,INDEX(T_Equipos[Grupo],MATCH(BD15,T_Equipos[NombreEquipo],0)))&amp;")")</f>
        <v/>
      </c>
      <c r="BU15" s="694">
        <f>IF($BT15="-","-",COUNTIFS(FGLocal,$BD15,Ganador,"Local",Part1Empate1V,$BT15)+COUNTIFS(FGVisitante,$BD15,Ganador,"Visitante",Part1Empate1L,$BT15))</f>
        <v/>
      </c>
      <c r="BV15" s="694">
        <f>IF($BT15="-","-",COUNTIFS(FGLocal,$BD15,Ganador,"Empate",Part1Empate1V,$BT15)+COUNTIFS(FGVisitante,$BD15,Ganador,"Empate",Part1Empate1L,$BT15))</f>
        <v/>
      </c>
      <c r="BW15" s="694">
        <f>IF($BT15="-","-",COUNTIFS(FGLocal,$BD15,Ganador,"Visitante",Part1Empate1V,$BT15)+COUNTIFS(FGVisitante,$BD15,Ganador,"Local",Part1Empate1L,$BT15))</f>
        <v/>
      </c>
      <c r="BX15" s="694">
        <f>IF($BT15="-","-",BU15*3+BV15)</f>
        <v/>
      </c>
      <c r="BY15" s="694">
        <f>BS15+COUNTIFS($BT$6:$BT$53,BT15,$BX$6:BX$53,"&gt;"&amp;BX15,$BC$6:$BC$53,INDEX(T_Equipos[Grupo],MATCH(BD15,T_Equipos[NombreEquipo],0)))</f>
        <v/>
      </c>
      <c r="BZ15" s="694">
        <f>IF(COUNTIFS($BY$6:$BY$53,BY15,$BC$6:$BC$53,INDEX(T_Equipos[Grupo],MATCH(BD15,T_Equipos[NombreEquipo],0)))=1,"-","P."&amp;BY15&amp;" ("&amp;COUNTIFS($BY$6:$BY$53,BY15,$BC$6:$BC$53,INDEX(T_Equipos[Grupo],MATCH(BD15,T_Equipos[NombreEquipo],0)))&amp;")")</f>
        <v/>
      </c>
      <c r="CA15" s="694">
        <f>IF($BZ15="-","-",SUMIFS(FG_GolesLocal,FGLocal,$BD15,Part1Empate2V,$BZ15)+SUMIFS(FG_GolesVisitante,FGVisitante,$BD15,Part1Empate2L,$BZ15))</f>
        <v/>
      </c>
      <c r="CB15" s="694">
        <f>IF($BZ15="-","-",SUMIFS(FG_GolesVisitante,FGLocal,$BD15,Part1Empate2V,$BZ15)+SUMIFS(FG_GolesLocal,FGVisitante,$BD15,Part1Empate2L,$BZ15))</f>
        <v/>
      </c>
      <c r="CC15" s="694">
        <f>IF($BZ15="-","-",CA15-CB15)</f>
        <v/>
      </c>
      <c r="CD15" s="694">
        <f>BY15+COUNTIFS($BZ$6:$BZ$53,BZ15,$CC$6:CC$53,"&gt;"&amp;CC15,$BC$6:$BC$53,INDEX(T_Equipos[Grupo],MATCH(BD15,T_Equipos[NombreEquipo],0)))</f>
        <v/>
      </c>
      <c r="CE15" s="694">
        <f>IF(COUNTIFS($CD$6:$CD$53,CD15,$BC$6:$BC$53,INDEX(T_Equipos[Grupo],MATCH(BD15,T_Equipos[NombreEquipo],0)))=1,"-","P."&amp;CD15&amp;" ("&amp;COUNTIFS($CD$6:$CD$53,CD15,$BC$6:$BC$53,INDEX(T_Equipos[Grupo],MATCH(BD15,T_Equipos[NombreEquipo],0)))&amp;")")</f>
        <v/>
      </c>
      <c r="CF15" s="694">
        <f>IF($CE15="-","-",SUMIFS(FG_GolesLocal,FGLocal,$BD15,Part1Empate3V,$CE15)+SUMIFS(FG_GolesVisitante,FGVisitante,$BD15,Part1Empate3L,$CE15))</f>
        <v/>
      </c>
      <c r="CG15" s="694">
        <f>CD15+COUNTIFS($CE$6:$CE$53,CE15,$CF$6:CF$53,"&gt;"&amp;CF15,$BC$6:$BC$53,INDEX(T_Equipos[Grupo],MATCH(BD15,T_Equipos[NombreEquipo],0)))</f>
        <v/>
      </c>
      <c r="CH15" s="694">
        <f>IF(COUNTIFS($CG$6:$CG$53,CG15,$BC$6:$BC$53,INDEX(T_Equipos[Grupo],MATCH(BD15,T_Equipos[NombreEquipo],0)))=1,"-","P."&amp;CG15&amp;" ("&amp;COUNTIFS($CG$6:$CG$53,CG15,$BC$6:$BC$53,INDEX(T_Equipos[Grupo],MATCH(BD15,T_Equipos[NombreEquipo],0)))&amp;")")</f>
        <v/>
      </c>
      <c r="CI15" s="694">
        <f>IF($CH15="-","-",COUNTIFS(FGLocal,$BD15,Ganador,"Local",Part2Empate4V,$CH15)+COUNTIFS(FGVisitante,$BD15,Ganador,"Visitante",Part2Empate4L,$CH15))</f>
        <v/>
      </c>
      <c r="CJ15" s="694">
        <f>IF($CH15="-","-",COUNTIFS(FGLocal,$BD15,Ganador,"Empate",Part2Empate4V,$CH15)+COUNTIFS(FGVisitante,$BD15,Ganador,"Empate",Part2Empate4L,$CH15))</f>
        <v/>
      </c>
      <c r="CK15" s="694">
        <f>IF($CH15="-","-",COUNTIFS(FGLocal,$BD15,Ganador,"Visitante",Part2Empate4V,$CH15)+COUNTIFS(FGVisitante,$BD15,Ganador,"Local",Part2Empate4L,$CH15))</f>
        <v/>
      </c>
      <c r="CL15" s="694">
        <f>IF($CH15="-","-",CI15*3+CJ15)</f>
        <v/>
      </c>
      <c r="CM15" s="694">
        <f>CG15+COUNTIFS($CH$6:$CH$53,CH15,$CL$6:CL$53,"&gt;"&amp;CL15,$BC$6:$BC$53,INDEX(T_Equipos[Grupo],MATCH(BD15,T_Equipos[NombreEquipo],0)))</f>
        <v/>
      </c>
      <c r="CN15" s="694">
        <f>IF(COUNTIFS($CM$6:$CM$53,CM15,$BC$6:$BC$53,INDEX(T_Equipos[Grupo],MATCH(BD15,T_Equipos[NombreEquipo],0)))=1,"-","P."&amp;CM15&amp;" ("&amp;COUNTIFS($CM$6:$CM$53,CM15,$BC$6:$BC$53,INDEX(T_Equipos[Grupo],MATCH(BD15,T_Equipos[NombreEquipo],0)))&amp;")")</f>
        <v/>
      </c>
      <c r="CO15" s="694">
        <f>IF($CN15="-","-",SUMIFS(FG_GolesLocal,FGLocal,$BD15,Part2Empate5V,$CN15)+SUMIFS(FG_GolesVisitante,FGVisitante,$BD15,Part2Empate5L,$CN15))</f>
        <v/>
      </c>
      <c r="CP15" s="694">
        <f>IF($CN15="-","-",SUMIFS(FG_GolesVisitante,FGLocal,$BD15,Part2Empate5V,$CN15)+SUMIFS(FG_GolesLocal,FGVisitante,$BD15,Part2Empate5L,$CN15))</f>
        <v/>
      </c>
      <c r="CQ15" s="694">
        <f>IF($CN15="-","-",CO15-CP15)</f>
        <v/>
      </c>
      <c r="CR15" s="694">
        <f>CM15+COUNTIFS($CN$6:$CN$53,CN15,$CQ$6:CQ$53,"&gt;"&amp;CQ15,$BC$6:$BC$53,INDEX(T_Equipos[Grupo],MATCH(BD15,T_Equipos[NombreEquipo],0)))</f>
        <v/>
      </c>
      <c r="CS15" s="694">
        <f>IF(COUNTIFS($CR$6:$CR$53,CR15,$BC$6:$BC$53,INDEX(T_Equipos[Grupo],MATCH(BD15,T_Equipos[NombreEquipo],0)))=1,"-","P."&amp;CR15&amp;" ("&amp;COUNTIFS($CR$6:$CR$53,CR15,$BC$6:$BC$53,INDEX(T_Equipos[Grupo],MATCH(BD15,T_Equipos[NombreEquipo],0)))&amp;")")</f>
        <v/>
      </c>
      <c r="CT15" s="694">
        <f>IF($CS15="-","-",SUMIFS(FG_GolesLocal,FGLocal,$BD15,Part2Empate6V,$CS15)+SUMIFS(FG_GolesVisitante,FGVisitante,$BD15,Part2Empate6L,$CS15))</f>
        <v/>
      </c>
      <c r="CU15" s="694">
        <f>CR15+COUNTIFS($CS$6:$CS$53,CS15,$CT$6:CT$53,"&gt;"&amp;CT15,$BC$6:$BC$53,INDEX(T_Equipos[Grupo],MATCH(BD15,T_Equipos[NombreEquipo],0)))</f>
        <v/>
      </c>
      <c r="CV15" s="694">
        <f>IF(COUNTIFS($CU$6:$CU$53,CU15,$BC$6:$BC$53,INDEX(T_Equipos[Grupo],MATCH(BD15,T_Equipos[NombreEquipo],0)))=1,"-","P."&amp;CU15&amp;" ("&amp;COUNTIFS($CU$6:$CU$53,CU15,$BC$6:$BC$53,INDEX(T_Equipos[Grupo],MATCH(BD15,T_Equipos[NombreEquipo],0)))&amp;")")</f>
        <v/>
      </c>
      <c r="CW15" s="694">
        <f>IF(CV15="-","-",BL15)</f>
        <v/>
      </c>
      <c r="CX15" s="694">
        <f>CU15+COUNTIFS($CV$6:$CV$53,CV15,$CW$6:CW$53,"&gt;"&amp;CW15,$BC$6:$BC$53,INDEX(T_Equipos[Grupo],MATCH(BD15,T_Equipos[NombreEquipo],0)))</f>
        <v/>
      </c>
      <c r="CY15" s="694">
        <f>IF(COUNTIFS($CX$6:$CX$53,CX15,$BC$6:$BC$53,INDEX(T_Equipos[Grupo],MATCH(BD15,T_Equipos[NombreEquipo],0)))=1,"-","P."&amp;CX15&amp;" ("&amp;COUNTIFS($CX$6:$CX$53,CX15,$BC$6:$BC$53,INDEX(T_Equipos[Grupo],MATCH(BD15,T_Equipos[NombreEquipo],0)))&amp;")")</f>
        <v/>
      </c>
      <c r="CZ15" s="694">
        <f>IF(CY15="-","-",BJ15)</f>
        <v/>
      </c>
      <c r="DA15" s="694">
        <f>CX15+COUNTIFS($CY$6:$CY$53,CY15,$CZ$6:CZ$53,"&gt;"&amp;CZ15,$BC$6:$BC$53,INDEX(T_Equipos[Grupo],MATCH(BD15,T_Equipos[NombreEquipo],0)))</f>
        <v/>
      </c>
      <c r="DB15" s="694">
        <f>IF(COUNTIFS($DA$6:$DA$53,DA15,$BC$6:$BC$53,INDEX(T_Equipos[Grupo],MATCH(BD15,T_Equipos[NombreEquipo],0)))=1,"-","P."&amp;DA15&amp;" ("&amp;COUNTIFS($DA$6:$DA$53,DA15,$BC$6:$BC$53,INDEX(T_Equipos[Grupo],MATCH(BD15,T_Equipos[NombreEquipo],0)))&amp;")")</f>
        <v/>
      </c>
      <c r="DC15" s="694">
        <f>IF(DB15="-","-",COUNTIFS(T_Equipos[Rank],"&lt;"&amp;INDEX(T_Equipos[Rank],MATCH(BD15,T_Equipos[NombreEquipo],0)),$BC$6:$BC$53,INDEX(T_Equipos[Grupo],MATCH(BD15,T_Equipos[NombreEquipo],0)))+1)</f>
        <v/>
      </c>
      <c r="DD15" s="694">
        <f>DA15+COUNTIFS($DB$6:$DB$53,DB15,$DC$6:DC$53,"&lt;"&amp;DC15,$BC$6:$BC$53,INDEX(T_Equipos[Grupo],MATCH(BD15,T_Equipos[NombreEquipo],0)))</f>
        <v/>
      </c>
      <c r="DE15" s="694" t="n"/>
      <c r="DF15" s="694">
        <f>IF(OR(INDEX($AW$6:$AW$97,MATCH($BD15,$AV$6:$AV$97,0))="",DB15="-"),DD15,INDEX($AW$6:$AW$97,MATCH($BD15,$AV$6:$AV$97,0))+DD15/1000)</f>
        <v/>
      </c>
      <c r="DG15" s="694">
        <f>IF(DB15="-","-",COUNTIFS(DF$6:DF$53,"&lt;"&amp;DF15,$BC$6:$BC$53,INDEX(T_Equipos[Grupo],MATCH(BD15,T_Equipos[NombreEquipo],0))))</f>
        <v/>
      </c>
      <c r="DH15" s="694">
        <f>DA15+COUNTIFS(DB$6:DB$53,DB15,DG$6:DG$53,"&lt;"&amp;DG15,$BC$6:$BC$53,INDEX(T_Equipos[Grupo],MATCH(BD15,T_Equipos[NombreEquipo],0)))</f>
        <v/>
      </c>
      <c r="DI15" s="694" t="n"/>
      <c r="DJ15" s="694">
        <f>INDEX($DA$6:$DA$53,MATCH($DQ15,$BD$6:$BD$53,0))</f>
        <v/>
      </c>
      <c r="DK15" s="694">
        <f>+SUMIF($BC$6:$BC$53,BC15,$BF$6:$BF$53)</f>
        <v/>
      </c>
      <c r="DL15" s="694">
        <f>IF(OR(DK15=12,$AJ$99=144),COUNTIFS($DJ$6:$DJ$53,DJ15,$BC$6:$BC$53,BC15),1)</f>
        <v/>
      </c>
      <c r="DM15" s="694">
        <f>DJ15&amp;"."&amp;DL15</f>
        <v/>
      </c>
      <c r="DN15" s="694">
        <f t="array" ref="DN15:DN15">OFFSET(Horarios!$P$3,DJ15-1,0,DL15,1)</f>
        <v/>
      </c>
      <c r="DO15" s="694" t="n"/>
      <c r="DP15" s="694" t="inlineStr">
        <is>
          <t>2C</t>
        </is>
      </c>
      <c r="DQ15" s="694">
        <f>INDEX($BD$6:$BD$53,MATCH(DP15,$BM$6:$BM$53,0))</f>
        <v/>
      </c>
    </row>
    <row r="16" ht="15.75" customHeight="1" s="650">
      <c r="A16" s="694">
        <f>+Equipos!B9</f>
        <v/>
      </c>
      <c r="B16" s="694" t="n"/>
      <c r="C16" s="694" t="n"/>
      <c r="D16" s="694">
        <f>IF(OR(AC16="",AD16=""),"Pendiente",IF(AC16&gt;AD16,"Local",IF(AC16&lt;AD16,"Visitante","Empate")))</f>
        <v/>
      </c>
      <c r="E16" s="694">
        <f>IF(D16="Pendiente","-",INDEX($BT$6:$BT$53,MATCH($AA16,$BD$6:$BD$53,0)))</f>
        <v/>
      </c>
      <c r="F16" s="694">
        <f>IF(D16="Pendiente","-",INDEX($BT$6:$BT$53,MATCH($AF16,$BD$6:$BD$53,0)))</f>
        <v/>
      </c>
      <c r="G16" s="694" t="n"/>
      <c r="H16" s="694">
        <f>IF(D16="Pendiente","-",INDEX($BZ$6:$BZ$53,MATCH($AA16,$BD$6:$BD$53,0)))</f>
        <v/>
      </c>
      <c r="I16" s="694">
        <f>IF(D16="Pendiente","-",INDEX($BZ$6:$BZ$53,MATCH($AF16,$BD$6:$BD$53,0)))</f>
        <v/>
      </c>
      <c r="J16" s="694" t="n"/>
      <c r="K16" s="694">
        <f>IF(D16="Pendiente","-",INDEX($CE$6:$CE$53,MATCH($AA16,$BD$6:$BD$53,0)))</f>
        <v/>
      </c>
      <c r="L16" s="694">
        <f>IF(D16="Pendiente","-",INDEX($CE$6:$CE$53,MATCH($AF16,$BD$6:$BD$53,0)))</f>
        <v/>
      </c>
      <c r="M16" s="694" t="n"/>
      <c r="N16" s="694">
        <f>IF(D16="Pendiente","-",INDEX($CH$6:$CH$53,MATCH($AA16,$BD$6:$BD$53,0)))</f>
        <v/>
      </c>
      <c r="O16" s="694">
        <f>IF(D16="Pendiente","-",INDEX($CH$6:$CH$53,MATCH($AF16,$BD$6:$BD$53,0)))</f>
        <v/>
      </c>
      <c r="P16" s="694" t="n"/>
      <c r="Q16" s="694">
        <f>IF(D16="Pendiente","-",INDEX($CN$6:$CN$53,MATCH($AA16,$BD$6:$BD$53,0)))</f>
        <v/>
      </c>
      <c r="R16" s="694">
        <f>IF(D16="Pendiente","-",INDEX($CN$6:$CN$53,MATCH($AF16,$BD$6:$BD$53,0)))</f>
        <v/>
      </c>
      <c r="S16" s="694" t="n"/>
      <c r="T16" s="694">
        <f>IF(D16="Pendiente","-",INDEX($CS$6:$CS$53,MATCH($AA16,$BD$6:$BD$53,0)))</f>
        <v/>
      </c>
      <c r="U16" s="694">
        <f>IF(D16="Pendiente","-",INDEX($CS$6:$CS$53,MATCH($AF16,$BD$6:$BD$53,0)))</f>
        <v/>
      </c>
      <c r="V16" s="703" t="n"/>
      <c r="W16" s="743" t="n"/>
      <c r="X16" s="725">
        <f>Horarios!C16</f>
        <v/>
      </c>
      <c r="Y16" s="726">
        <f>Horarios!C16</f>
        <v/>
      </c>
      <c r="Z16" s="727">
        <f>$Z$8</f>
        <v/>
      </c>
      <c r="AA16" s="728">
        <f>A16</f>
        <v/>
      </c>
      <c r="AB16" s="729">
        <f t="array" ref="AB16:AB16">Ver_flag_local</f>
        <v/>
      </c>
      <c r="AC16" s="730" t="n">
        <v>2</v>
      </c>
      <c r="AD16" s="731" t="n">
        <v>1</v>
      </c>
      <c r="AE16" s="732">
        <f t="array" ref="AE16:AE16">Ver_flag_visit</f>
        <v/>
      </c>
      <c r="AF16" s="733">
        <f>A13</f>
        <v/>
      </c>
      <c r="AG16" s="734">
        <f>IF(NOT(OR(ISBLANK(AC16),ISBLANK(AD16))),1,0)</f>
        <v/>
      </c>
      <c r="AH16" s="735" t="n">
        <v>51</v>
      </c>
      <c r="AI16" s="736">
        <f>AJ16&amp;$B$12</f>
        <v/>
      </c>
      <c r="AJ16" s="812" t="n">
        <v>3</v>
      </c>
      <c r="AK16" s="813">
        <f t="array" ref="AK16:AK16">Ver_flag_visit</f>
        <v/>
      </c>
      <c r="AL16" s="765">
        <f>IFERROR(INDEX($BD$6:$BD$53,MATCH(AI16,$BN$6:$BN$53,0)),"")</f>
        <v/>
      </c>
      <c r="AM16" s="766">
        <f>INDEX($BE$6:$BN$53,MATCH($AL16,$BD$6:$BD$53,0),MATCH(AM$5,$BE$5:$BN$5,0))</f>
        <v/>
      </c>
      <c r="AN16" s="767">
        <f>INDEX($BE$6:$BN$53,MATCH($AL16,$BD$6:$BD$53,0),MATCH(AN$5,$BE$5:$BN$5,0))</f>
        <v/>
      </c>
      <c r="AO16" s="767">
        <f>INDEX($BE$6:$BN$53,MATCH($AL16,$BD$6:$BD$53,0),MATCH(AO$5,$BE$5:$BN$5,0))</f>
        <v/>
      </c>
      <c r="AP16" s="767">
        <f>INDEX($BE$6:$BN$53,MATCH($AL16,$BD$6:$BD$53,0),MATCH(AP$5,$BE$5:$BN$5,0))</f>
        <v/>
      </c>
      <c r="AQ16" s="767">
        <f>INDEX($BE$6:$BN$53,MATCH($AL16,$BD$6:$BD$53,0),MATCH(AQ$5,$BE$5:$BN$5,0))</f>
        <v/>
      </c>
      <c r="AR16" s="767">
        <f>INDEX($BE$6:$BN$53,MATCH($AL16,$BD$6:$BD$53,0),MATCH(AR$5,$BE$5:$BN$5,0))</f>
        <v/>
      </c>
      <c r="AS16" s="767">
        <f>INDEX($BE$6:$BN$53,MATCH($AL16,$BD$6:$BD$53,0),MATCH(AS$5,$BE$5:$BN$5,0))</f>
        <v/>
      </c>
      <c r="AT16" s="814">
        <f>INDEX($BE$6:$BN$53,MATCH($AL16,$BD$6:$BD$53,0),MATCH(AT$5,$BE$5:$BN$5,0))</f>
        <v/>
      </c>
      <c r="AU16" s="757">
        <f>INDEX($DL$6:$DL$53,MATCH(AI16,$DP$6:$DP$53,0))</f>
        <v/>
      </c>
      <c r="AV16" s="758">
        <f>INDEX($BD$6:$BD$53,MATCH(AI16,$BM$6:$BM$53,0))</f>
        <v/>
      </c>
      <c r="AW16" s="759" t="n"/>
      <c r="AX16" s="760" t="n"/>
      <c r="AY16" s="761">
        <f>+A15</f>
        <v/>
      </c>
      <c r="AZ16" s="762" t="n"/>
      <c r="BA16" s="702" t="n"/>
      <c r="BC16" s="694">
        <f>+INDEX(T_Equipos[Grupo],MATCH(WORLDCUP!BD16,T_Equipos[NombreEquipo],0))</f>
        <v/>
      </c>
      <c r="BD16" s="694">
        <f>+Equipos!B12</f>
        <v/>
      </c>
      <c r="BE16" s="694">
        <f>+BG16*3+BH16+IF($AZ$3="No",0,INDEX($AZ$6:$AZ$97,MATCH(BD16,$AY$6:$AY$97,0)))</f>
        <v/>
      </c>
      <c r="BF16" s="694">
        <f>+BG16+BH16+BI16</f>
        <v/>
      </c>
      <c r="BG16" s="694">
        <f>+COUNTIFS(FGLocal,BD16,Ganador,"Local")+COUNTIFS(FGVisitante,BD16,Ganador,"Visitante")</f>
        <v/>
      </c>
      <c r="BH16" s="694">
        <f>+COUNTIFS(FGLocal,BD16,Ganador,"Empate")+COUNTIFS(FGVisitante,BD16,Ganador,"Empate")</f>
        <v/>
      </c>
      <c r="BI16" s="694">
        <f>+COUNTIFS(FGVisitante,BD16,Ganador,"Local")+COUNTIFS(FGLocal,BD16,Ganador,"Visitante")</f>
        <v/>
      </c>
      <c r="BJ16" s="694">
        <f>+SUMIFS(FG_GolesLocal,FGLocal,BD16,Ganador,"&lt;&gt;"&amp;"Pendiente",FG_GolesLocal,"&lt;&gt;"&amp;"",FG_GolesVisitante,"&lt;&gt;"&amp;"")+SUMIFS(FG_GolesVisitante,FGVisitante,BD16,Ganador,"&lt;&gt;"&amp;"Pendiente",FG_GolesLocal,"&lt;&gt;"&amp;"",FG_GolesVisitante,"&lt;&gt;"&amp;"")</f>
        <v/>
      </c>
      <c r="BK16" s="694">
        <f>+SUMIFS(FG_GolesLocal,FGVisitante,BD16,Ganador,"&lt;&gt;"&amp;"Pendiente",FG_GolesLocal,"&lt;&gt;"&amp;"",FG_GolesVisitante,"&lt;&gt;"&amp;"")+SUMIFS(FG_GolesVisitante,FGLocal,BD16,Ganador,"&lt;&gt;"&amp;"Pendiente",FG_GolesLocal,"&lt;&gt;"&amp;"",FG_GolesVisitante,"&lt;&gt;"&amp;"")</f>
        <v/>
      </c>
      <c r="BL16" s="694">
        <f>+BJ16-BK16</f>
        <v/>
      </c>
      <c r="BM16" s="694">
        <f>DD16&amp;BC16</f>
        <v/>
      </c>
      <c r="BN16" s="694">
        <f>DH16&amp;BC16</f>
        <v/>
      </c>
      <c r="BO16" s="694">
        <f>IF(AND($AJ$99=144,BF16&gt;=1),1,0)</f>
        <v/>
      </c>
      <c r="BP16" s="694">
        <f>COUNTIFS($BO$6:$BO$53,"&gt;"&amp;BO16,$BC$6:$BC$53,INDEX(T_Equipos[Grupo],MATCH(BD16,T_Equipos[NombreEquipo],0)))+1</f>
        <v/>
      </c>
      <c r="BQ16" s="694">
        <f>IF(COUNTIFS($BP$6:$BP$53,BP16,$BC$6:$BC$53,INDEX(T_Equipos[Grupo],MATCH(BD16,T_Equipos[NombreEquipo],0)))=1,"-","P."&amp;BP16&amp;" ("&amp;COUNTIFS($BP$6:$BP$53,BP16,$BC$6:$BC$53,INDEX(T_Equipos[Grupo],MATCH(BD16,T_Equipos[NombreEquipo],0)))&amp;")")</f>
        <v/>
      </c>
      <c r="BR16" s="694">
        <f>IF($BQ16="-","-",BE16)</f>
        <v/>
      </c>
      <c r="BS16" s="694">
        <f>BP16+COUNTIFS($BQ$6:$BQ$53,BQ16,$BR$6:BR$53,"&gt;"&amp;BR16,$BC$6:$BC$53,INDEX(T_Equipos[Grupo],MATCH(BD16,T_Equipos[NombreEquipo],0)))</f>
        <v/>
      </c>
      <c r="BT16" s="694">
        <f>IF(COUNTIFS($BS$6:$BS$53,BS16,$BC$6:$BC$53,INDEX(T_Equipos[Grupo],MATCH(BD16,T_Equipos[NombreEquipo],0)))=1,"-","P."&amp;BS16&amp;" ("&amp;COUNTIFS($BS$6:$BS$53,BS16,$BC$6:$BC$53,INDEX(T_Equipos[Grupo],MATCH(BD16,T_Equipos[NombreEquipo],0)))&amp;")")</f>
        <v/>
      </c>
      <c r="BU16" s="694">
        <f>IF($BT16="-","-",COUNTIFS(FGLocal,$BD16,Ganador,"Local",Part1Empate1V,$BT16)+COUNTIFS(FGVisitante,$BD16,Ganador,"Visitante",Part1Empate1L,$BT16))</f>
        <v/>
      </c>
      <c r="BV16" s="694">
        <f>IF($BT16="-","-",COUNTIFS(FGLocal,$BD16,Ganador,"Empate",Part1Empate1V,$BT16)+COUNTIFS(FGVisitante,$BD16,Ganador,"Empate",Part1Empate1L,$BT16))</f>
        <v/>
      </c>
      <c r="BW16" s="694">
        <f>IF($BT16="-","-",COUNTIFS(FGLocal,$BD16,Ganador,"Visitante",Part1Empate1V,$BT16)+COUNTIFS(FGVisitante,$BD16,Ganador,"Local",Part1Empate1L,$BT16))</f>
        <v/>
      </c>
      <c r="BX16" s="694">
        <f>IF($BT16="-","-",BU16*3+BV16)</f>
        <v/>
      </c>
      <c r="BY16" s="694">
        <f>BS16+COUNTIFS($BT$6:$BT$53,BT16,$BX$6:BX$53,"&gt;"&amp;BX16,$BC$6:$BC$53,INDEX(T_Equipos[Grupo],MATCH(BD16,T_Equipos[NombreEquipo],0)))</f>
        <v/>
      </c>
      <c r="BZ16" s="694">
        <f>IF(COUNTIFS($BY$6:$BY$53,BY16,$BC$6:$BC$53,INDEX(T_Equipos[Grupo],MATCH(BD16,T_Equipos[NombreEquipo],0)))=1,"-","P."&amp;BY16&amp;" ("&amp;COUNTIFS($BY$6:$BY$53,BY16,$BC$6:$BC$53,INDEX(T_Equipos[Grupo],MATCH(BD16,T_Equipos[NombreEquipo],0)))&amp;")")</f>
        <v/>
      </c>
      <c r="CA16" s="694">
        <f>IF($BZ16="-","-",SUMIFS(FG_GolesLocal,FGLocal,$BD16,Part1Empate2V,$BZ16)+SUMIFS(FG_GolesVisitante,FGVisitante,$BD16,Part1Empate2L,$BZ16))</f>
        <v/>
      </c>
      <c r="CB16" s="694">
        <f>IF($BZ16="-","-",SUMIFS(FG_GolesVisitante,FGLocal,$BD16,Part1Empate2V,$BZ16)+SUMIFS(FG_GolesLocal,FGVisitante,$BD16,Part1Empate2L,$BZ16))</f>
        <v/>
      </c>
      <c r="CC16" s="694">
        <f>IF($BZ16="-","-",CA16-CB16)</f>
        <v/>
      </c>
      <c r="CD16" s="694">
        <f>BY16+COUNTIFS($BZ$6:$BZ$53,BZ16,$CC$6:CC$53,"&gt;"&amp;CC16,$BC$6:$BC$53,INDEX(T_Equipos[Grupo],MATCH(BD16,T_Equipos[NombreEquipo],0)))</f>
        <v/>
      </c>
      <c r="CE16" s="694">
        <f>IF(COUNTIFS($CD$6:$CD$53,CD16,$BC$6:$BC$53,INDEX(T_Equipos[Grupo],MATCH(BD16,T_Equipos[NombreEquipo],0)))=1,"-","P."&amp;CD16&amp;" ("&amp;COUNTIFS($CD$6:$CD$53,CD16,$BC$6:$BC$53,INDEX(T_Equipos[Grupo],MATCH(BD16,T_Equipos[NombreEquipo],0)))&amp;")")</f>
        <v/>
      </c>
      <c r="CF16" s="694">
        <f>IF($CE16="-","-",SUMIFS(FG_GolesLocal,FGLocal,$BD16,Part1Empate3V,$CE16)+SUMIFS(FG_GolesVisitante,FGVisitante,$BD16,Part1Empate3L,$CE16))</f>
        <v/>
      </c>
      <c r="CG16" s="694">
        <f>CD16+COUNTIFS($CE$6:$CE$53,CE16,$CF$6:CF$53,"&gt;"&amp;CF16,$BC$6:$BC$53,INDEX(T_Equipos[Grupo],MATCH(BD16,T_Equipos[NombreEquipo],0)))</f>
        <v/>
      </c>
      <c r="CH16" s="694">
        <f>IF(COUNTIFS($CG$6:$CG$53,CG16,$BC$6:$BC$53,INDEX(T_Equipos[Grupo],MATCH(BD16,T_Equipos[NombreEquipo],0)))=1,"-","P."&amp;CG16&amp;" ("&amp;COUNTIFS($CG$6:$CG$53,CG16,$BC$6:$BC$53,INDEX(T_Equipos[Grupo],MATCH(BD16,T_Equipos[NombreEquipo],0)))&amp;")")</f>
        <v/>
      </c>
      <c r="CI16" s="694">
        <f>IF($CH16="-","-",COUNTIFS(FGLocal,$BD16,Ganador,"Local",Part2Empate4V,$CH16)+COUNTIFS(FGVisitante,$BD16,Ganador,"Visitante",Part2Empate4L,$CH16))</f>
        <v/>
      </c>
      <c r="CJ16" s="694">
        <f>IF($CH16="-","-",COUNTIFS(FGLocal,$BD16,Ganador,"Empate",Part2Empate4V,$CH16)+COUNTIFS(FGVisitante,$BD16,Ganador,"Empate",Part2Empate4L,$CH16))</f>
        <v/>
      </c>
      <c r="CK16" s="694">
        <f>IF($CH16="-","-",COUNTIFS(FGLocal,$BD16,Ganador,"Visitante",Part2Empate4V,$CH16)+COUNTIFS(FGVisitante,$BD16,Ganador,"Local",Part2Empate4L,$CH16))</f>
        <v/>
      </c>
      <c r="CL16" s="694">
        <f>IF($CH16="-","-",CI16*3+CJ16)</f>
        <v/>
      </c>
      <c r="CM16" s="694">
        <f>CG16+COUNTIFS($CH$6:$CH$53,CH16,$CL$6:CL$53,"&gt;"&amp;CL16,$BC$6:$BC$53,INDEX(T_Equipos[Grupo],MATCH(BD16,T_Equipos[NombreEquipo],0)))</f>
        <v/>
      </c>
      <c r="CN16" s="694">
        <f>IF(COUNTIFS($CM$6:$CM$53,CM16,$BC$6:$BC$53,INDEX(T_Equipos[Grupo],MATCH(BD16,T_Equipos[NombreEquipo],0)))=1,"-","P."&amp;CM16&amp;" ("&amp;COUNTIFS($CM$6:$CM$53,CM16,$BC$6:$BC$53,INDEX(T_Equipos[Grupo],MATCH(BD16,T_Equipos[NombreEquipo],0)))&amp;")")</f>
        <v/>
      </c>
      <c r="CO16" s="694">
        <f>IF($CN16="-","-",SUMIFS(FG_GolesLocal,FGLocal,$BD16,Part2Empate5V,$CN16)+SUMIFS(FG_GolesVisitante,FGVisitante,$BD16,Part2Empate5L,$CN16))</f>
        <v/>
      </c>
      <c r="CP16" s="694">
        <f>IF($CN16="-","-",SUMIFS(FG_GolesVisitante,FGLocal,$BD16,Part2Empate5V,$CN16)+SUMIFS(FG_GolesLocal,FGVisitante,$BD16,Part2Empate5L,$CN16))</f>
        <v/>
      </c>
      <c r="CQ16" s="694">
        <f>IF($CN16="-","-",CO16-CP16)</f>
        <v/>
      </c>
      <c r="CR16" s="694">
        <f>CM16+COUNTIFS($CN$6:$CN$53,CN16,$CQ$6:CQ$53,"&gt;"&amp;CQ16,$BC$6:$BC$53,INDEX(T_Equipos[Grupo],MATCH(BD16,T_Equipos[NombreEquipo],0)))</f>
        <v/>
      </c>
      <c r="CS16" s="694">
        <f>IF(COUNTIFS($CR$6:$CR$53,CR16,$BC$6:$BC$53,INDEX(T_Equipos[Grupo],MATCH(BD16,T_Equipos[NombreEquipo],0)))=1,"-","P."&amp;CR16&amp;" ("&amp;COUNTIFS($CR$6:$CR$53,CR16,$BC$6:$BC$53,INDEX(T_Equipos[Grupo],MATCH(BD16,T_Equipos[NombreEquipo],0)))&amp;")")</f>
        <v/>
      </c>
      <c r="CT16" s="694">
        <f>IF($CS16="-","-",SUMIFS(FG_GolesLocal,FGLocal,$BD16,Part2Empate6V,$CS16)+SUMIFS(FG_GolesVisitante,FGVisitante,$BD16,Part2Empate6L,$CS16))</f>
        <v/>
      </c>
      <c r="CU16" s="694">
        <f>CR16+COUNTIFS($CS$6:$CS$53,CS16,$CT$6:CT$53,"&gt;"&amp;CT16,$BC$6:$BC$53,INDEX(T_Equipos[Grupo],MATCH(BD16,T_Equipos[NombreEquipo],0)))</f>
        <v/>
      </c>
      <c r="CV16" s="694">
        <f>IF(COUNTIFS($CU$6:$CU$53,CU16,$BC$6:$BC$53,INDEX(T_Equipos[Grupo],MATCH(BD16,T_Equipos[NombreEquipo],0)))=1,"-","P."&amp;CU16&amp;" ("&amp;COUNTIFS($CU$6:$CU$53,CU16,$BC$6:$BC$53,INDEX(T_Equipos[Grupo],MATCH(BD16,T_Equipos[NombreEquipo],0)))&amp;")")</f>
        <v/>
      </c>
      <c r="CW16" s="694">
        <f>IF(CV16="-","-",BL16)</f>
        <v/>
      </c>
      <c r="CX16" s="694">
        <f>CU16+COUNTIFS($CV$6:$CV$53,CV16,$CW$6:CW$53,"&gt;"&amp;CW16,$BC$6:$BC$53,INDEX(T_Equipos[Grupo],MATCH(BD16,T_Equipos[NombreEquipo],0)))</f>
        <v/>
      </c>
      <c r="CY16" s="694">
        <f>IF(COUNTIFS($CX$6:$CX$53,CX16,$BC$6:$BC$53,INDEX(T_Equipos[Grupo],MATCH(BD16,T_Equipos[NombreEquipo],0)))=1,"-","P."&amp;CX16&amp;" ("&amp;COUNTIFS($CX$6:$CX$53,CX16,$BC$6:$BC$53,INDEX(T_Equipos[Grupo],MATCH(BD16,T_Equipos[NombreEquipo],0)))&amp;")")</f>
        <v/>
      </c>
      <c r="CZ16" s="694">
        <f>IF(CY16="-","-",BJ16)</f>
        <v/>
      </c>
      <c r="DA16" s="694">
        <f>CX16+COUNTIFS($CY$6:$CY$53,CY16,$CZ$6:CZ$53,"&gt;"&amp;CZ16,$BC$6:$BC$53,INDEX(T_Equipos[Grupo],MATCH(BD16,T_Equipos[NombreEquipo],0)))</f>
        <v/>
      </c>
      <c r="DB16" s="694">
        <f>IF(COUNTIFS($DA$6:$DA$53,DA16,$BC$6:$BC$53,INDEX(T_Equipos[Grupo],MATCH(BD16,T_Equipos[NombreEquipo],0)))=1,"-","P."&amp;DA16&amp;" ("&amp;COUNTIFS($DA$6:$DA$53,DA16,$BC$6:$BC$53,INDEX(T_Equipos[Grupo],MATCH(BD16,T_Equipos[NombreEquipo],0)))&amp;")")</f>
        <v/>
      </c>
      <c r="DC16" s="694">
        <f>IF(DB16="-","-",COUNTIFS(T_Equipos[Rank],"&lt;"&amp;INDEX(T_Equipos[Rank],MATCH(BD16,T_Equipos[NombreEquipo],0)),$BC$6:$BC$53,INDEX(T_Equipos[Grupo],MATCH(BD16,T_Equipos[NombreEquipo],0)))+1)</f>
        <v/>
      </c>
      <c r="DD16" s="694">
        <f>DA16+COUNTIFS($DB$6:$DB$53,DB16,$DC$6:DC$53,"&lt;"&amp;DC16,$BC$6:$BC$53,INDEX(T_Equipos[Grupo],MATCH(BD16,T_Equipos[NombreEquipo],0)))</f>
        <v/>
      </c>
      <c r="DE16" s="694" t="n"/>
      <c r="DF16" s="694">
        <f>IF(OR(INDEX($AW$6:$AW$97,MATCH($BD16,$AV$6:$AV$97,0))="",DB16="-"),DD16,INDEX($AW$6:$AW$97,MATCH($BD16,$AV$6:$AV$97,0))+DD16/1000)</f>
        <v/>
      </c>
      <c r="DG16" s="694">
        <f>IF(DB16="-","-",COUNTIFS(DF$6:DF$53,"&lt;"&amp;DF16,$BC$6:$BC$53,INDEX(T_Equipos[Grupo],MATCH(BD16,T_Equipos[NombreEquipo],0))))</f>
        <v/>
      </c>
      <c r="DH16" s="694">
        <f>DA16+COUNTIFS(DB$6:DB$53,DB16,DG$6:DG$53,"&lt;"&amp;DG16,$BC$6:$BC$53,INDEX(T_Equipos[Grupo],MATCH(BD16,T_Equipos[NombreEquipo],0)))</f>
        <v/>
      </c>
      <c r="DI16" s="694" t="n"/>
      <c r="DJ16" s="694">
        <f>INDEX($DA$6:$DA$53,MATCH($DQ16,$BD$6:$BD$53,0))</f>
        <v/>
      </c>
      <c r="DK16" s="694">
        <f>+SUMIF($BC$6:$BC$53,BC16,$BF$6:$BF$53)</f>
        <v/>
      </c>
      <c r="DL16" s="694">
        <f>IF(OR(DK16=12,$AJ$99=144),COUNTIFS($DJ$6:$DJ$53,DJ16,$BC$6:$BC$53,BC16),1)</f>
        <v/>
      </c>
      <c r="DM16" s="694">
        <f>DJ16&amp;"."&amp;DL16</f>
        <v/>
      </c>
      <c r="DN16" s="694">
        <f t="array" ref="DN16:DN16">OFFSET(Horarios!$P$3,DJ16-1,0,DL16,1)</f>
        <v/>
      </c>
      <c r="DO16" s="694" t="n"/>
      <c r="DP16" s="694" t="inlineStr">
        <is>
          <t>3C</t>
        </is>
      </c>
      <c r="DQ16" s="694">
        <f>INDEX($BD$6:$BD$53,MATCH(DP16,$BM$6:$BM$53,0))</f>
        <v/>
      </c>
    </row>
    <row r="17" ht="15.75" customHeight="1" s="650">
      <c r="A17" s="694" t="n"/>
      <c r="B17" s="694" t="n"/>
      <c r="C17" s="694" t="n"/>
      <c r="D17" s="694">
        <f>IF(OR(AC17="",AD17=""),"Pendiente",IF(AC17&gt;AD17,"Local",IF(AC17&lt;AD17,"Visitante","Empate")))</f>
        <v/>
      </c>
      <c r="E17" s="694">
        <f>IF(D17="Pendiente","-",INDEX($BT$6:$BT$53,MATCH($AA17,$BD$6:$BD$53,0)))</f>
        <v/>
      </c>
      <c r="F17" s="694">
        <f>IF(D17="Pendiente","-",INDEX($BT$6:$BT$53,MATCH($AF17,$BD$6:$BD$53,0)))</f>
        <v/>
      </c>
      <c r="G17" s="694" t="n"/>
      <c r="H17" s="694">
        <f>IF(D17="Pendiente","-",INDEX($BZ$6:$BZ$53,MATCH($AA17,$BD$6:$BD$53,0)))</f>
        <v/>
      </c>
      <c r="I17" s="694">
        <f>IF(D17="Pendiente","-",INDEX($BZ$6:$BZ$53,MATCH($AF17,$BD$6:$BD$53,0)))</f>
        <v/>
      </c>
      <c r="J17" s="694" t="n"/>
      <c r="K17" s="694">
        <f>IF(D17="Pendiente","-",INDEX($CE$6:$CE$53,MATCH($AA17,$BD$6:$BD$53,0)))</f>
        <v/>
      </c>
      <c r="L17" s="694">
        <f>IF(D17="Pendiente","-",INDEX($CE$6:$CE$53,MATCH($AF17,$BD$6:$BD$53,0)))</f>
        <v/>
      </c>
      <c r="M17" s="694" t="n"/>
      <c r="N17" s="694">
        <f>IF(D17="Pendiente","-",INDEX($CH$6:$CH$53,MATCH($AA17,$BD$6:$BD$53,0)))</f>
        <v/>
      </c>
      <c r="O17" s="694">
        <f>IF(D17="Pendiente","-",INDEX($CH$6:$CH$53,MATCH($AF17,$BD$6:$BD$53,0)))</f>
        <v/>
      </c>
      <c r="P17" s="694" t="n"/>
      <c r="Q17" s="694">
        <f>IF(D17="Pendiente","-",INDEX($CN$6:$CN$53,MATCH($AA17,$BD$6:$BD$53,0)))</f>
        <v/>
      </c>
      <c r="R17" s="694">
        <f>IF(D17="Pendiente","-",INDEX($CN$6:$CN$53,MATCH($AF17,$BD$6:$BD$53,0)))</f>
        <v/>
      </c>
      <c r="S17" s="694" t="n"/>
      <c r="T17" s="694">
        <f>IF(D17="Pendiente","-",INDEX($CS$6:$CS$53,MATCH($AA17,$BD$6:$BD$53,0)))</f>
        <v/>
      </c>
      <c r="U17" s="694">
        <f>IF(D17="Pendiente","-",INDEX($CS$6:$CS$53,MATCH($AF17,$BD$6:$BD$53,0)))</f>
        <v/>
      </c>
      <c r="V17" s="703" t="n"/>
      <c r="W17" s="771" t="n"/>
      <c r="X17" s="772">
        <f>Horarios!C17</f>
        <v/>
      </c>
      <c r="Y17" s="773">
        <f>Horarios!C17</f>
        <v/>
      </c>
      <c r="Z17" s="774">
        <f>$Z$8</f>
        <v/>
      </c>
      <c r="AA17" s="775">
        <f>A14</f>
        <v/>
      </c>
      <c r="AB17" s="776">
        <f t="array" ref="AB17:AB17">Ver_flag_local</f>
        <v/>
      </c>
      <c r="AC17" s="777" t="n">
        <v>1</v>
      </c>
      <c r="AD17" s="778" t="n">
        <v>0</v>
      </c>
      <c r="AE17" s="779">
        <f t="array" ref="AE17:AE17">Ver_flag_visit</f>
        <v/>
      </c>
      <c r="AF17" s="780">
        <f>A15</f>
        <v/>
      </c>
      <c r="AG17" s="734">
        <f>IF(NOT(OR(ISBLANK(AC17),ISBLANK(AD17))),1,0)</f>
        <v/>
      </c>
      <c r="AH17" s="735" t="n">
        <v>52</v>
      </c>
      <c r="AI17" s="736">
        <f>AJ17&amp;$B$12</f>
        <v/>
      </c>
      <c r="AJ17" s="815" t="n">
        <v>4</v>
      </c>
      <c r="AK17" s="816">
        <f t="array" ref="AK17:AK17">Ver_flag_visit</f>
        <v/>
      </c>
      <c r="AL17" s="817">
        <f>IFERROR(INDEX($BD$6:$BD$53,MATCH(AI17,$BN$6:$BN$53,0)),"")</f>
        <v/>
      </c>
      <c r="AM17" s="818">
        <f>INDEX($BE$6:$BN$53,MATCH($AL17,$BD$6:$BD$53,0),MATCH(AM$5,$BE$5:$BN$5,0))</f>
        <v/>
      </c>
      <c r="AN17" s="819">
        <f>INDEX($BE$6:$BN$53,MATCH($AL17,$BD$6:$BD$53,0),MATCH(AN$5,$BE$5:$BN$5,0))</f>
        <v/>
      </c>
      <c r="AO17" s="819">
        <f>INDEX($BE$6:$BN$53,MATCH($AL17,$BD$6:$BD$53,0),MATCH(AO$5,$BE$5:$BN$5,0))</f>
        <v/>
      </c>
      <c r="AP17" s="819">
        <f>INDEX($BE$6:$BN$53,MATCH($AL17,$BD$6:$BD$53,0),MATCH(AP$5,$BE$5:$BN$5,0))</f>
        <v/>
      </c>
      <c r="AQ17" s="819">
        <f>INDEX($BE$6:$BN$53,MATCH($AL17,$BD$6:$BD$53,0),MATCH(AQ$5,$BE$5:$BN$5,0))</f>
        <v/>
      </c>
      <c r="AR17" s="819">
        <f>INDEX($BE$6:$BN$53,MATCH($AL17,$BD$6:$BD$53,0),MATCH(AR$5,$BE$5:$BN$5,0))</f>
        <v/>
      </c>
      <c r="AS17" s="819">
        <f>INDEX($BE$6:$BN$53,MATCH($AL17,$BD$6:$BD$53,0),MATCH(AS$5,$BE$5:$BN$5,0))</f>
        <v/>
      </c>
      <c r="AT17" s="820">
        <f>INDEX($BE$6:$BN$53,MATCH($AL17,$BD$6:$BD$53,0),MATCH(AT$5,$BE$5:$BN$5,0))</f>
        <v/>
      </c>
      <c r="AU17" s="757">
        <f>INDEX($DL$6:$DL$53,MATCH(AI17,$DP$6:$DP$53,0))</f>
        <v/>
      </c>
      <c r="AV17" s="758">
        <f>INDEX($BD$6:$BD$53,MATCH(AI17,$BM$6:$BM$53,0))</f>
        <v/>
      </c>
      <c r="AW17" s="759" t="n"/>
      <c r="AX17" s="760" t="n"/>
      <c r="AY17" s="787">
        <f>+A16</f>
        <v/>
      </c>
      <c r="AZ17" s="788" t="n"/>
      <c r="BA17" s="702" t="n"/>
      <c r="BC17" s="694">
        <f>+INDEX(T_Equipos[Grupo],MATCH(WORLDCUP!BD17,T_Equipos[NombreEquipo],0))</f>
        <v/>
      </c>
      <c r="BD17" s="694">
        <f>+Equipos!B13</f>
        <v/>
      </c>
      <c r="BE17" s="694">
        <f>+BG17*3+BH17+IF($AZ$3="No",0,INDEX($AZ$6:$AZ$97,MATCH(BD17,$AY$6:$AY$97,0)))</f>
        <v/>
      </c>
      <c r="BF17" s="694">
        <f>+BG17+BH17+BI17</f>
        <v/>
      </c>
      <c r="BG17" s="694">
        <f>+COUNTIFS(FGLocal,BD17,Ganador,"Local")+COUNTIFS(FGVisitante,BD17,Ganador,"Visitante")</f>
        <v/>
      </c>
      <c r="BH17" s="694">
        <f>+COUNTIFS(FGLocal,BD17,Ganador,"Empate")+COUNTIFS(FGVisitante,BD17,Ganador,"Empate")</f>
        <v/>
      </c>
      <c r="BI17" s="694">
        <f>+COUNTIFS(FGVisitante,BD17,Ganador,"Local")+COUNTIFS(FGLocal,BD17,Ganador,"Visitante")</f>
        <v/>
      </c>
      <c r="BJ17" s="694">
        <f>+SUMIFS(FG_GolesLocal,FGLocal,BD17,Ganador,"&lt;&gt;"&amp;"Pendiente",FG_GolesLocal,"&lt;&gt;"&amp;"",FG_GolesVisitante,"&lt;&gt;"&amp;"")+SUMIFS(FG_GolesVisitante,FGVisitante,BD17,Ganador,"&lt;&gt;"&amp;"Pendiente",FG_GolesLocal,"&lt;&gt;"&amp;"",FG_GolesVisitante,"&lt;&gt;"&amp;"")</f>
        <v/>
      </c>
      <c r="BK17" s="694">
        <f>+SUMIFS(FG_GolesLocal,FGVisitante,BD17,Ganador,"&lt;&gt;"&amp;"Pendiente",FG_GolesLocal,"&lt;&gt;"&amp;"",FG_GolesVisitante,"&lt;&gt;"&amp;"")+SUMIFS(FG_GolesVisitante,FGLocal,BD17,Ganador,"&lt;&gt;"&amp;"Pendiente",FG_GolesLocal,"&lt;&gt;"&amp;"",FG_GolesVisitante,"&lt;&gt;"&amp;"")</f>
        <v/>
      </c>
      <c r="BL17" s="694">
        <f>+BJ17-BK17</f>
        <v/>
      </c>
      <c r="BM17" s="694">
        <f>DD17&amp;BC17</f>
        <v/>
      </c>
      <c r="BN17" s="694">
        <f>DH17&amp;BC17</f>
        <v/>
      </c>
      <c r="BO17" s="694">
        <f>IF(AND($AJ$99=144,BF17&gt;=1),1,0)</f>
        <v/>
      </c>
      <c r="BP17" s="694">
        <f>COUNTIFS($BO$6:$BO$53,"&gt;"&amp;BO17,$BC$6:$BC$53,INDEX(T_Equipos[Grupo],MATCH(BD17,T_Equipos[NombreEquipo],0)))+1</f>
        <v/>
      </c>
      <c r="BQ17" s="694">
        <f>IF(COUNTIFS($BP$6:$BP$53,BP17,$BC$6:$BC$53,INDEX(T_Equipos[Grupo],MATCH(BD17,T_Equipos[NombreEquipo],0)))=1,"-","P."&amp;BP17&amp;" ("&amp;COUNTIFS($BP$6:$BP$53,BP17,$BC$6:$BC$53,INDEX(T_Equipos[Grupo],MATCH(BD17,T_Equipos[NombreEquipo],0)))&amp;")")</f>
        <v/>
      </c>
      <c r="BR17" s="694">
        <f>IF($BQ17="-","-",BE17)</f>
        <v/>
      </c>
      <c r="BS17" s="694">
        <f>BP17+COUNTIFS($BQ$6:$BQ$53,BQ17,$BR$6:BR$53,"&gt;"&amp;BR17,$BC$6:$BC$53,INDEX(T_Equipos[Grupo],MATCH(BD17,T_Equipos[NombreEquipo],0)))</f>
        <v/>
      </c>
      <c r="BT17" s="694">
        <f>IF(COUNTIFS($BS$6:$BS$53,BS17,$BC$6:$BC$53,INDEX(T_Equipos[Grupo],MATCH(BD17,T_Equipos[NombreEquipo],0)))=1,"-","P."&amp;BS17&amp;" ("&amp;COUNTIFS($BS$6:$BS$53,BS17,$BC$6:$BC$53,INDEX(T_Equipos[Grupo],MATCH(BD17,T_Equipos[NombreEquipo],0)))&amp;")")</f>
        <v/>
      </c>
      <c r="BU17" s="694">
        <f>IF($BT17="-","-",COUNTIFS(FGLocal,$BD17,Ganador,"Local",Part1Empate1V,$BT17)+COUNTIFS(FGVisitante,$BD17,Ganador,"Visitante",Part1Empate1L,$BT17))</f>
        <v/>
      </c>
      <c r="BV17" s="694">
        <f>IF($BT17="-","-",COUNTIFS(FGLocal,$BD17,Ganador,"Empate",Part1Empate1V,$BT17)+COUNTIFS(FGVisitante,$BD17,Ganador,"Empate",Part1Empate1L,$BT17))</f>
        <v/>
      </c>
      <c r="BW17" s="694">
        <f>IF($BT17="-","-",COUNTIFS(FGLocal,$BD17,Ganador,"Visitante",Part1Empate1V,$BT17)+COUNTIFS(FGVisitante,$BD17,Ganador,"Local",Part1Empate1L,$BT17))</f>
        <v/>
      </c>
      <c r="BX17" s="694">
        <f>IF($BT17="-","-",BU17*3+BV17)</f>
        <v/>
      </c>
      <c r="BY17" s="694">
        <f>BS17+COUNTIFS($BT$6:$BT$53,BT17,$BX$6:BX$53,"&gt;"&amp;BX17,$BC$6:$BC$53,INDEX(T_Equipos[Grupo],MATCH(BD17,T_Equipos[NombreEquipo],0)))</f>
        <v/>
      </c>
      <c r="BZ17" s="694">
        <f>IF(COUNTIFS($BY$6:$BY$53,BY17,$BC$6:$BC$53,INDEX(T_Equipos[Grupo],MATCH(BD17,T_Equipos[NombreEquipo],0)))=1,"-","P."&amp;BY17&amp;" ("&amp;COUNTIFS($BY$6:$BY$53,BY17,$BC$6:$BC$53,INDEX(T_Equipos[Grupo],MATCH(BD17,T_Equipos[NombreEquipo],0)))&amp;")")</f>
        <v/>
      </c>
      <c r="CA17" s="694">
        <f>IF($BZ17="-","-",SUMIFS(FG_GolesLocal,FGLocal,$BD17,Part1Empate2V,$BZ17)+SUMIFS(FG_GolesVisitante,FGVisitante,$BD17,Part1Empate2L,$BZ17))</f>
        <v/>
      </c>
      <c r="CB17" s="694">
        <f>IF($BZ17="-","-",SUMIFS(FG_GolesVisitante,FGLocal,$BD17,Part1Empate2V,$BZ17)+SUMIFS(FG_GolesLocal,FGVisitante,$BD17,Part1Empate2L,$BZ17))</f>
        <v/>
      </c>
      <c r="CC17" s="694">
        <f>IF($BZ17="-","-",CA17-CB17)</f>
        <v/>
      </c>
      <c r="CD17" s="694">
        <f>BY17+COUNTIFS($BZ$6:$BZ$53,BZ17,$CC$6:CC$53,"&gt;"&amp;CC17,$BC$6:$BC$53,INDEX(T_Equipos[Grupo],MATCH(BD17,T_Equipos[NombreEquipo],0)))</f>
        <v/>
      </c>
      <c r="CE17" s="694">
        <f>IF(COUNTIFS($CD$6:$CD$53,CD17,$BC$6:$BC$53,INDEX(T_Equipos[Grupo],MATCH(BD17,T_Equipos[NombreEquipo],0)))=1,"-","P."&amp;CD17&amp;" ("&amp;COUNTIFS($CD$6:$CD$53,CD17,$BC$6:$BC$53,INDEX(T_Equipos[Grupo],MATCH(BD17,T_Equipos[NombreEquipo],0)))&amp;")")</f>
        <v/>
      </c>
      <c r="CF17" s="694">
        <f>IF($CE17="-","-",SUMIFS(FG_GolesLocal,FGLocal,$BD17,Part1Empate3V,$CE17)+SUMIFS(FG_GolesVisitante,FGVisitante,$BD17,Part1Empate3L,$CE17))</f>
        <v/>
      </c>
      <c r="CG17" s="694">
        <f>CD17+COUNTIFS($CE$6:$CE$53,CE17,$CF$6:CF$53,"&gt;"&amp;CF17,$BC$6:$BC$53,INDEX(T_Equipos[Grupo],MATCH(BD17,T_Equipos[NombreEquipo],0)))</f>
        <v/>
      </c>
      <c r="CH17" s="694">
        <f>IF(COUNTIFS($CG$6:$CG$53,CG17,$BC$6:$BC$53,INDEX(T_Equipos[Grupo],MATCH(BD17,T_Equipos[NombreEquipo],0)))=1,"-","P."&amp;CG17&amp;" ("&amp;COUNTIFS($CG$6:$CG$53,CG17,$BC$6:$BC$53,INDEX(T_Equipos[Grupo],MATCH(BD17,T_Equipos[NombreEquipo],0)))&amp;")")</f>
        <v/>
      </c>
      <c r="CI17" s="694">
        <f>IF($CH17="-","-",COUNTIFS(FGLocal,$BD17,Ganador,"Local",Part2Empate4V,$CH17)+COUNTIFS(FGVisitante,$BD17,Ganador,"Visitante",Part2Empate4L,$CH17))</f>
        <v/>
      </c>
      <c r="CJ17" s="694">
        <f>IF($CH17="-","-",COUNTIFS(FGLocal,$BD17,Ganador,"Empate",Part2Empate4V,$CH17)+COUNTIFS(FGVisitante,$BD17,Ganador,"Empate",Part2Empate4L,$CH17))</f>
        <v/>
      </c>
      <c r="CK17" s="694">
        <f>IF($CH17="-","-",COUNTIFS(FGLocal,$BD17,Ganador,"Visitante",Part2Empate4V,$CH17)+COUNTIFS(FGVisitante,$BD17,Ganador,"Local",Part2Empate4L,$CH17))</f>
        <v/>
      </c>
      <c r="CL17" s="694">
        <f>IF($CH17="-","-",CI17*3+CJ17)</f>
        <v/>
      </c>
      <c r="CM17" s="694">
        <f>CG17+COUNTIFS($CH$6:$CH$53,CH17,$CL$6:CL$53,"&gt;"&amp;CL17,$BC$6:$BC$53,INDEX(T_Equipos[Grupo],MATCH(BD17,T_Equipos[NombreEquipo],0)))</f>
        <v/>
      </c>
      <c r="CN17" s="694">
        <f>IF(COUNTIFS($CM$6:$CM$53,CM17,$BC$6:$BC$53,INDEX(T_Equipos[Grupo],MATCH(BD17,T_Equipos[NombreEquipo],0)))=1,"-","P."&amp;CM17&amp;" ("&amp;COUNTIFS($CM$6:$CM$53,CM17,$BC$6:$BC$53,INDEX(T_Equipos[Grupo],MATCH(BD17,T_Equipos[NombreEquipo],0)))&amp;")")</f>
        <v/>
      </c>
      <c r="CO17" s="694">
        <f>IF($CN17="-","-",SUMIFS(FG_GolesLocal,FGLocal,$BD17,Part2Empate5V,$CN17)+SUMIFS(FG_GolesVisitante,FGVisitante,$BD17,Part2Empate5L,$CN17))</f>
        <v/>
      </c>
      <c r="CP17" s="694">
        <f>IF($CN17="-","-",SUMIFS(FG_GolesVisitante,FGLocal,$BD17,Part2Empate5V,$CN17)+SUMIFS(FG_GolesLocal,FGVisitante,$BD17,Part2Empate5L,$CN17))</f>
        <v/>
      </c>
      <c r="CQ17" s="694">
        <f>IF($CN17="-","-",CO17-CP17)</f>
        <v/>
      </c>
      <c r="CR17" s="694">
        <f>CM17+COUNTIFS($CN$6:$CN$53,CN17,$CQ$6:CQ$53,"&gt;"&amp;CQ17,$BC$6:$BC$53,INDEX(T_Equipos[Grupo],MATCH(BD17,T_Equipos[NombreEquipo],0)))</f>
        <v/>
      </c>
      <c r="CS17" s="694">
        <f>IF(COUNTIFS($CR$6:$CR$53,CR17,$BC$6:$BC$53,INDEX(T_Equipos[Grupo],MATCH(BD17,T_Equipos[NombreEquipo],0)))=1,"-","P."&amp;CR17&amp;" ("&amp;COUNTIFS($CR$6:$CR$53,CR17,$BC$6:$BC$53,INDEX(T_Equipos[Grupo],MATCH(BD17,T_Equipos[NombreEquipo],0)))&amp;")")</f>
        <v/>
      </c>
      <c r="CT17" s="694">
        <f>IF($CS17="-","-",SUMIFS(FG_GolesLocal,FGLocal,$BD17,Part2Empate6V,$CS17)+SUMIFS(FG_GolesVisitante,FGVisitante,$BD17,Part2Empate6L,$CS17))</f>
        <v/>
      </c>
      <c r="CU17" s="694">
        <f>CR17+COUNTIFS($CS$6:$CS$53,CS17,$CT$6:CT$53,"&gt;"&amp;CT17,$BC$6:$BC$53,INDEX(T_Equipos[Grupo],MATCH(BD17,T_Equipos[NombreEquipo],0)))</f>
        <v/>
      </c>
      <c r="CV17" s="694">
        <f>IF(COUNTIFS($CU$6:$CU$53,CU17,$BC$6:$BC$53,INDEX(T_Equipos[Grupo],MATCH(BD17,T_Equipos[NombreEquipo],0)))=1,"-","P."&amp;CU17&amp;" ("&amp;COUNTIFS($CU$6:$CU$53,CU17,$BC$6:$BC$53,INDEX(T_Equipos[Grupo],MATCH(BD17,T_Equipos[NombreEquipo],0)))&amp;")")</f>
        <v/>
      </c>
      <c r="CW17" s="694">
        <f>IF(CV17="-","-",BL17)</f>
        <v/>
      </c>
      <c r="CX17" s="694">
        <f>CU17+COUNTIFS($CV$6:$CV$53,CV17,$CW$6:CW$53,"&gt;"&amp;CW17,$BC$6:$BC$53,INDEX(T_Equipos[Grupo],MATCH(BD17,T_Equipos[NombreEquipo],0)))</f>
        <v/>
      </c>
      <c r="CY17" s="694">
        <f>IF(COUNTIFS($CX$6:$CX$53,CX17,$BC$6:$BC$53,INDEX(T_Equipos[Grupo],MATCH(BD17,T_Equipos[NombreEquipo],0)))=1,"-","P."&amp;CX17&amp;" ("&amp;COUNTIFS($CX$6:$CX$53,CX17,$BC$6:$BC$53,INDEX(T_Equipos[Grupo],MATCH(BD17,T_Equipos[NombreEquipo],0)))&amp;")")</f>
        <v/>
      </c>
      <c r="CZ17" s="694">
        <f>IF(CY17="-","-",BJ17)</f>
        <v/>
      </c>
      <c r="DA17" s="694">
        <f>CX17+COUNTIFS($CY$6:$CY$53,CY17,$CZ$6:CZ$53,"&gt;"&amp;CZ17,$BC$6:$BC$53,INDEX(T_Equipos[Grupo],MATCH(BD17,T_Equipos[NombreEquipo],0)))</f>
        <v/>
      </c>
      <c r="DB17" s="694">
        <f>IF(COUNTIFS($DA$6:$DA$53,DA17,$BC$6:$BC$53,INDEX(T_Equipos[Grupo],MATCH(BD17,T_Equipos[NombreEquipo],0)))=1,"-","P."&amp;DA17&amp;" ("&amp;COUNTIFS($DA$6:$DA$53,DA17,$BC$6:$BC$53,INDEX(T_Equipos[Grupo],MATCH(BD17,T_Equipos[NombreEquipo],0)))&amp;")")</f>
        <v/>
      </c>
      <c r="DC17" s="694">
        <f>IF(DB17="-","-",COUNTIFS(T_Equipos[Rank],"&lt;"&amp;INDEX(T_Equipos[Rank],MATCH(BD17,T_Equipos[NombreEquipo],0)),$BC$6:$BC$53,INDEX(T_Equipos[Grupo],MATCH(BD17,T_Equipos[NombreEquipo],0)))+1)</f>
        <v/>
      </c>
      <c r="DD17" s="694">
        <f>DA17+COUNTIFS($DB$6:$DB$53,DB17,$DC$6:DC$53,"&lt;"&amp;DC17,$BC$6:$BC$53,INDEX(T_Equipos[Grupo],MATCH(BD17,T_Equipos[NombreEquipo],0)))</f>
        <v/>
      </c>
      <c r="DE17" s="694" t="n"/>
      <c r="DF17" s="694">
        <f>IF(OR(INDEX($AW$6:$AW$97,MATCH($BD17,$AV$6:$AV$97,0))="",DB17="-"),DD17,INDEX($AW$6:$AW$97,MATCH($BD17,$AV$6:$AV$97,0))+DD17/1000)</f>
        <v/>
      </c>
      <c r="DG17" s="694">
        <f>IF(DB17="-","-",COUNTIFS(DF$6:DF$53,"&lt;"&amp;DF17,$BC$6:$BC$53,INDEX(T_Equipos[Grupo],MATCH(BD17,T_Equipos[NombreEquipo],0))))</f>
        <v/>
      </c>
      <c r="DH17" s="694">
        <f>DA17+COUNTIFS(DB$6:DB$53,DB17,DG$6:DG$53,"&lt;"&amp;DG17,$BC$6:$BC$53,INDEX(T_Equipos[Grupo],MATCH(BD17,T_Equipos[NombreEquipo],0)))</f>
        <v/>
      </c>
      <c r="DI17" s="694" t="n"/>
      <c r="DJ17" s="694">
        <f>INDEX($DA$6:$DA$53,MATCH($DQ17,$BD$6:$BD$53,0))</f>
        <v/>
      </c>
      <c r="DK17" s="694">
        <f>+SUMIF($BC$6:$BC$53,BC17,$BF$6:$BF$53)</f>
        <v/>
      </c>
      <c r="DL17" s="694">
        <f>IF(OR(DK17=12,$AJ$99=144),COUNTIFS($DJ$6:$DJ$53,DJ17,$BC$6:$BC$53,BC17),1)</f>
        <v/>
      </c>
      <c r="DM17" s="694">
        <f>DJ17&amp;"."&amp;DL17</f>
        <v/>
      </c>
      <c r="DN17" s="694">
        <f t="array" ref="DN17:DN17">OFFSET(Horarios!$P$3,DJ17-1,0,DL17,1)</f>
        <v/>
      </c>
      <c r="DO17" s="694" t="n"/>
      <c r="DP17" s="694" t="inlineStr">
        <is>
          <t>4C</t>
        </is>
      </c>
      <c r="DQ17" s="694">
        <f>INDEX($BD$6:$BD$53,MATCH(DP17,$BM$6:$BM$53,0))</f>
        <v/>
      </c>
    </row>
    <row r="18" ht="15.75" customHeight="1" s="650">
      <c r="A18" s="694" t="n"/>
      <c r="B18" s="694" t="n"/>
      <c r="C18" s="694" t="n"/>
      <c r="D18" s="694" t="n"/>
      <c r="E18" s="694" t="n"/>
      <c r="F18" s="694" t="n"/>
      <c r="G18" s="694" t="n"/>
      <c r="H18" s="694" t="n"/>
      <c r="I18" s="694" t="n"/>
      <c r="J18" s="694" t="n"/>
      <c r="K18" s="694" t="n"/>
      <c r="L18" s="694" t="n"/>
      <c r="M18" s="694" t="n"/>
      <c r="N18" s="694" t="n"/>
      <c r="O18" s="694" t="n"/>
      <c r="P18" s="694" t="n"/>
      <c r="Q18" s="694" t="n"/>
      <c r="R18" s="694" t="n"/>
      <c r="S18" s="694" t="n"/>
      <c r="T18" s="694" t="n"/>
      <c r="U18" s="694" t="n"/>
      <c r="V18" s="703" t="n"/>
      <c r="W18" s="789" t="n"/>
      <c r="X18" s="790" t="n"/>
      <c r="Y18" s="789" t="n"/>
      <c r="Z18" s="791" t="n"/>
      <c r="AA18" s="792" t="n"/>
      <c r="AB18" s="793" t="n"/>
      <c r="AC18" s="794" t="n"/>
      <c r="AD18" s="794" t="n"/>
      <c r="AE18" s="793" t="n"/>
      <c r="AF18" s="795" t="n"/>
      <c r="AG18" s="821" t="n"/>
      <c r="AH18" s="735" t="n"/>
      <c r="AI18" s="698" t="n"/>
      <c r="AJ18" s="796" t="n"/>
      <c r="AK18" s="797" t="n"/>
      <c r="AL18" s="719" t="n"/>
      <c r="AM18" s="798" t="n"/>
      <c r="AN18" s="796" t="n"/>
      <c r="AO18" s="796" t="n"/>
      <c r="AP18" s="796" t="n"/>
      <c r="AQ18" s="796" t="n"/>
      <c r="AR18" s="796" t="n"/>
      <c r="AS18" s="796" t="n"/>
      <c r="AT18" s="796" t="n"/>
      <c r="AU18" s="757" t="n"/>
      <c r="AV18" s="799" t="n"/>
      <c r="AW18" s="800" t="n"/>
      <c r="AX18" s="760" t="n"/>
      <c r="AY18" s="789" t="n"/>
      <c r="AZ18" s="790" t="n"/>
      <c r="BA18" s="702" t="n"/>
      <c r="BC18" s="694">
        <f>+INDEX(T_Equipos[Grupo],MATCH(WORLDCUP!BD18,T_Equipos[NombreEquipo],0))</f>
        <v/>
      </c>
      <c r="BD18" s="694">
        <f>+Equipos!B14</f>
        <v/>
      </c>
      <c r="BE18" s="694">
        <f>+BG18*3+BH18+IF($AZ$3="No",0,INDEX($AZ$6:$AZ$97,MATCH(BD18,$AY$6:$AY$97,0)))</f>
        <v/>
      </c>
      <c r="BF18" s="694">
        <f>+BG18+BH18+BI18</f>
        <v/>
      </c>
      <c r="BG18" s="694">
        <f>+COUNTIFS(FGLocal,BD18,Ganador,"Local")+COUNTIFS(FGVisitante,BD18,Ganador,"Visitante")</f>
        <v/>
      </c>
      <c r="BH18" s="694">
        <f>+COUNTIFS(FGLocal,BD18,Ganador,"Empate")+COUNTIFS(FGVisitante,BD18,Ganador,"Empate")</f>
        <v/>
      </c>
      <c r="BI18" s="694">
        <f>+COUNTIFS(FGVisitante,BD18,Ganador,"Local")+COUNTIFS(FGLocal,BD18,Ganador,"Visitante")</f>
        <v/>
      </c>
      <c r="BJ18" s="694">
        <f>+SUMIFS(FG_GolesLocal,FGLocal,BD18,Ganador,"&lt;&gt;"&amp;"Pendiente",FG_GolesLocal,"&lt;&gt;"&amp;"",FG_GolesVisitante,"&lt;&gt;"&amp;"")+SUMIFS(FG_GolesVisitante,FGVisitante,BD18,Ganador,"&lt;&gt;"&amp;"Pendiente",FG_GolesLocal,"&lt;&gt;"&amp;"",FG_GolesVisitante,"&lt;&gt;"&amp;"")</f>
        <v/>
      </c>
      <c r="BK18" s="694">
        <f>+SUMIFS(FG_GolesLocal,FGVisitante,BD18,Ganador,"&lt;&gt;"&amp;"Pendiente",FG_GolesLocal,"&lt;&gt;"&amp;"",FG_GolesVisitante,"&lt;&gt;"&amp;"")+SUMIFS(FG_GolesVisitante,FGLocal,BD18,Ganador,"&lt;&gt;"&amp;"Pendiente",FG_GolesLocal,"&lt;&gt;"&amp;"",FG_GolesVisitante,"&lt;&gt;"&amp;"")</f>
        <v/>
      </c>
      <c r="BL18" s="694">
        <f>+BJ18-BK18</f>
        <v/>
      </c>
      <c r="BM18" s="694">
        <f>DD18&amp;BC18</f>
        <v/>
      </c>
      <c r="BN18" s="694">
        <f>DH18&amp;BC18</f>
        <v/>
      </c>
      <c r="BO18" s="694">
        <f>IF(AND($AJ$99=144,BF18&gt;=1),1,0)</f>
        <v/>
      </c>
      <c r="BP18" s="694">
        <f>COUNTIFS($BO$6:$BO$53,"&gt;"&amp;BO18,$BC$6:$BC$53,INDEX(T_Equipos[Grupo],MATCH(BD18,T_Equipos[NombreEquipo],0)))+1</f>
        <v/>
      </c>
      <c r="BQ18" s="694">
        <f>IF(COUNTIFS($BP$6:$BP$53,BP18,$BC$6:$BC$53,INDEX(T_Equipos[Grupo],MATCH(BD18,T_Equipos[NombreEquipo],0)))=1,"-","P."&amp;BP18&amp;" ("&amp;COUNTIFS($BP$6:$BP$53,BP18,$BC$6:$BC$53,INDEX(T_Equipos[Grupo],MATCH(BD18,T_Equipos[NombreEquipo],0)))&amp;")")</f>
        <v/>
      </c>
      <c r="BR18" s="694">
        <f>IF($BQ18="-","-",BE18)</f>
        <v/>
      </c>
      <c r="BS18" s="694">
        <f>BP18+COUNTIFS($BQ$6:$BQ$53,BQ18,$BR$6:BR$53,"&gt;"&amp;BR18,$BC$6:$BC$53,INDEX(T_Equipos[Grupo],MATCH(BD18,T_Equipos[NombreEquipo],0)))</f>
        <v/>
      </c>
      <c r="BT18" s="694">
        <f>IF(COUNTIFS($BS$6:$BS$53,BS18,$BC$6:$BC$53,INDEX(T_Equipos[Grupo],MATCH(BD18,T_Equipos[NombreEquipo],0)))=1,"-","P."&amp;BS18&amp;" ("&amp;COUNTIFS($BS$6:$BS$53,BS18,$BC$6:$BC$53,INDEX(T_Equipos[Grupo],MATCH(BD18,T_Equipos[NombreEquipo],0)))&amp;")")</f>
        <v/>
      </c>
      <c r="BU18" s="694">
        <f>IF($BT18="-","-",COUNTIFS(FGLocal,$BD18,Ganador,"Local",Part1Empate1V,$BT18)+COUNTIFS(FGVisitante,$BD18,Ganador,"Visitante",Part1Empate1L,$BT18))</f>
        <v/>
      </c>
      <c r="BV18" s="694">
        <f>IF($BT18="-","-",COUNTIFS(FGLocal,$BD18,Ganador,"Empate",Part1Empate1V,$BT18)+COUNTIFS(FGVisitante,$BD18,Ganador,"Empate",Part1Empate1L,$BT18))</f>
        <v/>
      </c>
      <c r="BW18" s="694">
        <f>IF($BT18="-","-",COUNTIFS(FGLocal,$BD18,Ganador,"Visitante",Part1Empate1V,$BT18)+COUNTIFS(FGVisitante,$BD18,Ganador,"Local",Part1Empate1L,$BT18))</f>
        <v/>
      </c>
      <c r="BX18" s="694">
        <f>IF($BT18="-","-",BU18*3+BV18)</f>
        <v/>
      </c>
      <c r="BY18" s="694">
        <f>BS18+COUNTIFS($BT$6:$BT$53,BT18,$BX$6:BX$53,"&gt;"&amp;BX18,$BC$6:$BC$53,INDEX(T_Equipos[Grupo],MATCH(BD18,T_Equipos[NombreEquipo],0)))</f>
        <v/>
      </c>
      <c r="BZ18" s="694">
        <f>IF(COUNTIFS($BY$6:$BY$53,BY18,$BC$6:$BC$53,INDEX(T_Equipos[Grupo],MATCH(BD18,T_Equipos[NombreEquipo],0)))=1,"-","P."&amp;BY18&amp;" ("&amp;COUNTIFS($BY$6:$BY$53,BY18,$BC$6:$BC$53,INDEX(T_Equipos[Grupo],MATCH(BD18,T_Equipos[NombreEquipo],0)))&amp;")")</f>
        <v/>
      </c>
      <c r="CA18" s="694">
        <f>IF($BZ18="-","-",SUMIFS(FG_GolesLocal,FGLocal,$BD18,Part1Empate2V,$BZ18)+SUMIFS(FG_GolesVisitante,FGVisitante,$BD18,Part1Empate2L,$BZ18))</f>
        <v/>
      </c>
      <c r="CB18" s="694">
        <f>IF($BZ18="-","-",SUMIFS(FG_GolesVisitante,FGLocal,$BD18,Part1Empate2V,$BZ18)+SUMIFS(FG_GolesLocal,FGVisitante,$BD18,Part1Empate2L,$BZ18))</f>
        <v/>
      </c>
      <c r="CC18" s="694">
        <f>IF($BZ18="-","-",CA18-CB18)</f>
        <v/>
      </c>
      <c r="CD18" s="694">
        <f>BY18+COUNTIFS($BZ$6:$BZ$53,BZ18,$CC$6:CC$53,"&gt;"&amp;CC18,$BC$6:$BC$53,INDEX(T_Equipos[Grupo],MATCH(BD18,T_Equipos[NombreEquipo],0)))</f>
        <v/>
      </c>
      <c r="CE18" s="694">
        <f>IF(COUNTIFS($CD$6:$CD$53,CD18,$BC$6:$BC$53,INDEX(T_Equipos[Grupo],MATCH(BD18,T_Equipos[NombreEquipo],0)))=1,"-","P."&amp;CD18&amp;" ("&amp;COUNTIFS($CD$6:$CD$53,CD18,$BC$6:$BC$53,INDEX(T_Equipos[Grupo],MATCH(BD18,T_Equipos[NombreEquipo],0)))&amp;")")</f>
        <v/>
      </c>
      <c r="CF18" s="694">
        <f>IF($CE18="-","-",SUMIFS(FG_GolesLocal,FGLocal,$BD18,Part1Empate3V,$CE18)+SUMIFS(FG_GolesVisitante,FGVisitante,$BD18,Part1Empate3L,$CE18))</f>
        <v/>
      </c>
      <c r="CG18" s="694">
        <f>CD18+COUNTIFS($CE$6:$CE$53,CE18,$CF$6:CF$53,"&gt;"&amp;CF18,$BC$6:$BC$53,INDEX(T_Equipos[Grupo],MATCH(BD18,T_Equipos[NombreEquipo],0)))</f>
        <v/>
      </c>
      <c r="CH18" s="694">
        <f>IF(COUNTIFS($CG$6:$CG$53,CG18,$BC$6:$BC$53,INDEX(T_Equipos[Grupo],MATCH(BD18,T_Equipos[NombreEquipo],0)))=1,"-","P."&amp;CG18&amp;" ("&amp;COUNTIFS($CG$6:$CG$53,CG18,$BC$6:$BC$53,INDEX(T_Equipos[Grupo],MATCH(BD18,T_Equipos[NombreEquipo],0)))&amp;")")</f>
        <v/>
      </c>
      <c r="CI18" s="694">
        <f>IF($CH18="-","-",COUNTIFS(FGLocal,$BD18,Ganador,"Local",Part2Empate4V,$CH18)+COUNTIFS(FGVisitante,$BD18,Ganador,"Visitante",Part2Empate4L,$CH18))</f>
        <v/>
      </c>
      <c r="CJ18" s="694">
        <f>IF($CH18="-","-",COUNTIFS(FGLocal,$BD18,Ganador,"Empate",Part2Empate4V,$CH18)+COUNTIFS(FGVisitante,$BD18,Ganador,"Empate",Part2Empate4L,$CH18))</f>
        <v/>
      </c>
      <c r="CK18" s="694">
        <f>IF($CH18="-","-",COUNTIFS(FGLocal,$BD18,Ganador,"Visitante",Part2Empate4V,$CH18)+COUNTIFS(FGVisitante,$BD18,Ganador,"Local",Part2Empate4L,$CH18))</f>
        <v/>
      </c>
      <c r="CL18" s="694">
        <f>IF($CH18="-","-",CI18*3+CJ18)</f>
        <v/>
      </c>
      <c r="CM18" s="694">
        <f>CG18+COUNTIFS($CH$6:$CH$53,CH18,$CL$6:CL$53,"&gt;"&amp;CL18,$BC$6:$BC$53,INDEX(T_Equipos[Grupo],MATCH(BD18,T_Equipos[NombreEquipo],0)))</f>
        <v/>
      </c>
      <c r="CN18" s="694">
        <f>IF(COUNTIFS($CM$6:$CM$53,CM18,$BC$6:$BC$53,INDEX(T_Equipos[Grupo],MATCH(BD18,T_Equipos[NombreEquipo],0)))=1,"-","P."&amp;CM18&amp;" ("&amp;COUNTIFS($CM$6:$CM$53,CM18,$BC$6:$BC$53,INDEX(T_Equipos[Grupo],MATCH(BD18,T_Equipos[NombreEquipo],0)))&amp;")")</f>
        <v/>
      </c>
      <c r="CO18" s="694">
        <f>IF($CN18="-","-",SUMIFS(FG_GolesLocal,FGLocal,$BD18,Part2Empate5V,$CN18)+SUMIFS(FG_GolesVisitante,FGVisitante,$BD18,Part2Empate5L,$CN18))</f>
        <v/>
      </c>
      <c r="CP18" s="694">
        <f>IF($CN18="-","-",SUMIFS(FG_GolesVisitante,FGLocal,$BD18,Part2Empate5V,$CN18)+SUMIFS(FG_GolesLocal,FGVisitante,$BD18,Part2Empate5L,$CN18))</f>
        <v/>
      </c>
      <c r="CQ18" s="694">
        <f>IF($CN18="-","-",CO18-CP18)</f>
        <v/>
      </c>
      <c r="CR18" s="694">
        <f>CM18+COUNTIFS($CN$6:$CN$53,CN18,$CQ$6:CQ$53,"&gt;"&amp;CQ18,$BC$6:$BC$53,INDEX(T_Equipos[Grupo],MATCH(BD18,T_Equipos[NombreEquipo],0)))</f>
        <v/>
      </c>
      <c r="CS18" s="694">
        <f>IF(COUNTIFS($CR$6:$CR$53,CR18,$BC$6:$BC$53,INDEX(T_Equipos[Grupo],MATCH(BD18,T_Equipos[NombreEquipo],0)))=1,"-","P."&amp;CR18&amp;" ("&amp;COUNTIFS($CR$6:$CR$53,CR18,$BC$6:$BC$53,INDEX(T_Equipos[Grupo],MATCH(BD18,T_Equipos[NombreEquipo],0)))&amp;")")</f>
        <v/>
      </c>
      <c r="CT18" s="694">
        <f>IF($CS18="-","-",SUMIFS(FG_GolesLocal,FGLocal,$BD18,Part2Empate6V,$CS18)+SUMIFS(FG_GolesVisitante,FGVisitante,$BD18,Part2Empate6L,$CS18))</f>
        <v/>
      </c>
      <c r="CU18" s="694">
        <f>CR18+COUNTIFS($CS$6:$CS$53,CS18,$CT$6:CT$53,"&gt;"&amp;CT18,$BC$6:$BC$53,INDEX(T_Equipos[Grupo],MATCH(BD18,T_Equipos[NombreEquipo],0)))</f>
        <v/>
      </c>
      <c r="CV18" s="694">
        <f>IF(COUNTIFS($CU$6:$CU$53,CU18,$BC$6:$BC$53,INDEX(T_Equipos[Grupo],MATCH(BD18,T_Equipos[NombreEquipo],0)))=1,"-","P."&amp;CU18&amp;" ("&amp;COUNTIFS($CU$6:$CU$53,CU18,$BC$6:$BC$53,INDEX(T_Equipos[Grupo],MATCH(BD18,T_Equipos[NombreEquipo],0)))&amp;")")</f>
        <v/>
      </c>
      <c r="CW18" s="694">
        <f>IF(CV18="-","-",BL18)</f>
        <v/>
      </c>
      <c r="CX18" s="694">
        <f>CU18+COUNTIFS($CV$6:$CV$53,CV18,$CW$6:CW$53,"&gt;"&amp;CW18,$BC$6:$BC$53,INDEX(T_Equipos[Grupo],MATCH(BD18,T_Equipos[NombreEquipo],0)))</f>
        <v/>
      </c>
      <c r="CY18" s="694">
        <f>IF(COUNTIFS($CX$6:$CX$53,CX18,$BC$6:$BC$53,INDEX(T_Equipos[Grupo],MATCH(BD18,T_Equipos[NombreEquipo],0)))=1,"-","P."&amp;CX18&amp;" ("&amp;COUNTIFS($CX$6:$CX$53,CX18,$BC$6:$BC$53,INDEX(T_Equipos[Grupo],MATCH(BD18,T_Equipos[NombreEquipo],0)))&amp;")")</f>
        <v/>
      </c>
      <c r="CZ18" s="694">
        <f>IF(CY18="-","-",BJ18)</f>
        <v/>
      </c>
      <c r="DA18" s="694">
        <f>CX18+COUNTIFS($CY$6:$CY$53,CY18,$CZ$6:CZ$53,"&gt;"&amp;CZ18,$BC$6:$BC$53,INDEX(T_Equipos[Grupo],MATCH(BD18,T_Equipos[NombreEquipo],0)))</f>
        <v/>
      </c>
      <c r="DB18" s="694">
        <f>IF(COUNTIFS($DA$6:$DA$53,DA18,$BC$6:$BC$53,INDEX(T_Equipos[Grupo],MATCH(BD18,T_Equipos[NombreEquipo],0)))=1,"-","P."&amp;DA18&amp;" ("&amp;COUNTIFS($DA$6:$DA$53,DA18,$BC$6:$BC$53,INDEX(T_Equipos[Grupo],MATCH(BD18,T_Equipos[NombreEquipo],0)))&amp;")")</f>
        <v/>
      </c>
      <c r="DC18" s="694">
        <f>IF(DB18="-","-",COUNTIFS(T_Equipos[Rank],"&lt;"&amp;INDEX(T_Equipos[Rank],MATCH(BD18,T_Equipos[NombreEquipo],0)),$BC$6:$BC$53,INDEX(T_Equipos[Grupo],MATCH(BD18,T_Equipos[NombreEquipo],0)))+1)</f>
        <v/>
      </c>
      <c r="DD18" s="694">
        <f>DA18+COUNTIFS($DB$6:$DB$53,DB18,$DC$6:DC$53,"&lt;"&amp;DC18,$BC$6:$BC$53,INDEX(T_Equipos[Grupo],MATCH(BD18,T_Equipos[NombreEquipo],0)))</f>
        <v/>
      </c>
      <c r="DE18" s="694" t="n"/>
      <c r="DF18" s="694">
        <f>IF(OR(INDEX($AW$6:$AW$97,MATCH($BD18,$AV$6:$AV$97,0))="",DB18="-"),DD18,INDEX($AW$6:$AW$97,MATCH($BD18,$AV$6:$AV$97,0))+DD18/1000)</f>
        <v/>
      </c>
      <c r="DG18" s="694">
        <f>IF(DB18="-","-",COUNTIFS(DF$6:DF$53,"&lt;"&amp;DF18,$BC$6:$BC$53,INDEX(T_Equipos[Grupo],MATCH(BD18,T_Equipos[NombreEquipo],0))))</f>
        <v/>
      </c>
      <c r="DH18" s="694">
        <f>DA18+COUNTIFS(DB$6:DB$53,DB18,DG$6:DG$53,"&lt;"&amp;DG18,$BC$6:$BC$53,INDEX(T_Equipos[Grupo],MATCH(BD18,T_Equipos[NombreEquipo],0)))</f>
        <v/>
      </c>
      <c r="DI18" s="694" t="n"/>
      <c r="DJ18" s="694">
        <f>INDEX($DA$6:$DA$53,MATCH($DQ18,$BD$6:$BD$53,0))</f>
        <v/>
      </c>
      <c r="DK18" s="694">
        <f>+SUMIF($BC$6:$BC$53,BC18,$BF$6:$BF$53)</f>
        <v/>
      </c>
      <c r="DL18" s="694">
        <f>IF(OR(DK18=12,$AJ$99=144),COUNTIFS($DJ$6:$DJ$53,DJ18,$BC$6:$BC$53,BC18),1)</f>
        <v/>
      </c>
      <c r="DM18" s="694">
        <f>DJ18&amp;"."&amp;DL18</f>
        <v/>
      </c>
      <c r="DN18" s="694">
        <f t="array" ref="DN18:DN18">OFFSET(Horarios!$P$3,DJ18-1,0,DL18,1)</f>
        <v/>
      </c>
      <c r="DO18" s="694" t="n"/>
      <c r="DP18" s="694" t="inlineStr">
        <is>
          <t>1D</t>
        </is>
      </c>
      <c r="DQ18" s="694">
        <f>INDEX($BD$6:$BD$53,MATCH(DP18,$BM$6:$BM$53,0))</f>
        <v/>
      </c>
    </row>
    <row r="19" ht="15.75" customHeight="1" s="650">
      <c r="A19" s="694" t="n"/>
      <c r="B19" s="694" t="n"/>
      <c r="C19" s="694" t="n"/>
      <c r="D19" s="694" t="n"/>
      <c r="E19" s="694" t="n"/>
      <c r="F19" s="694" t="n"/>
      <c r="G19" s="694" t="n"/>
      <c r="H19" s="694" t="n"/>
      <c r="I19" s="694" t="n"/>
      <c r="J19" s="694" t="n"/>
      <c r="K19" s="694" t="n"/>
      <c r="L19" s="694" t="n"/>
      <c r="M19" s="694" t="n"/>
      <c r="N19" s="694" t="n"/>
      <c r="O19" s="694" t="n"/>
      <c r="P19" s="694" t="n"/>
      <c r="Q19" s="694" t="n"/>
      <c r="R19" s="694" t="n"/>
      <c r="S19" s="694" t="n"/>
      <c r="T19" s="694" t="n"/>
      <c r="U19" s="694" t="n"/>
      <c r="V19" s="703" t="n"/>
      <c r="W19" s="712" t="n"/>
      <c r="X19" s="713">
        <f>X3</f>
        <v/>
      </c>
      <c r="Y19" s="713">
        <f>Y3</f>
        <v/>
      </c>
      <c r="Z19" s="714">
        <f>Z3</f>
        <v/>
      </c>
      <c r="AA19" s="715">
        <f>AA3</f>
        <v/>
      </c>
      <c r="AB19" s="716" t="n"/>
      <c r="AC19" s="714">
        <f>AC3</f>
        <v/>
      </c>
      <c r="AD19" s="714">
        <f>AD3</f>
        <v/>
      </c>
      <c r="AE19" s="716" t="n"/>
      <c r="AF19" s="717">
        <f>AF3</f>
        <v/>
      </c>
      <c r="AG19" s="801" t="n"/>
      <c r="AH19" s="735" t="n"/>
      <c r="AI19" s="707" t="n"/>
      <c r="AJ19" s="719" t="n"/>
      <c r="AK19" s="802" t="n"/>
      <c r="AL19" s="719" t="n"/>
      <c r="AM19" s="719" t="n"/>
      <c r="AN19" s="719" t="n"/>
      <c r="AO19" s="719" t="n"/>
      <c r="AP19" s="719" t="n"/>
      <c r="AQ19" s="719" t="n"/>
      <c r="AR19" s="719" t="n"/>
      <c r="AS19" s="719" t="n"/>
      <c r="AT19" s="719" t="n"/>
      <c r="AU19" s="803" t="n"/>
      <c r="AV19" s="708" t="n"/>
      <c r="AW19" s="804" t="n"/>
      <c r="AX19" s="805" t="n"/>
      <c r="AY19" s="789" t="n"/>
      <c r="AZ19" s="790" t="n"/>
      <c r="BA19" s="702" t="n"/>
      <c r="BC19" s="694">
        <f>+INDEX(T_Equipos[Grupo],MATCH(WORLDCUP!BD19,T_Equipos[NombreEquipo],0))</f>
        <v/>
      </c>
      <c r="BD19" s="694">
        <f>+Equipos!B15</f>
        <v/>
      </c>
      <c r="BE19" s="694">
        <f>+BG19*3+BH19+IF($AZ$3="No",0,INDEX($AZ$6:$AZ$97,MATCH(BD19,$AY$6:$AY$97,0)))</f>
        <v/>
      </c>
      <c r="BF19" s="694">
        <f>+BG19+BH19+BI19</f>
        <v/>
      </c>
      <c r="BG19" s="694">
        <f>+COUNTIFS(FGLocal,BD19,Ganador,"Local")+COUNTIFS(FGVisitante,BD19,Ganador,"Visitante")</f>
        <v/>
      </c>
      <c r="BH19" s="694">
        <f>+COUNTIFS(FGLocal,BD19,Ganador,"Empate")+COUNTIFS(FGVisitante,BD19,Ganador,"Empate")</f>
        <v/>
      </c>
      <c r="BI19" s="694">
        <f>+COUNTIFS(FGVisitante,BD19,Ganador,"Local")+COUNTIFS(FGLocal,BD19,Ganador,"Visitante")</f>
        <v/>
      </c>
      <c r="BJ19" s="694">
        <f>+SUMIFS(FG_GolesLocal,FGLocal,BD19,Ganador,"&lt;&gt;"&amp;"Pendiente",FG_GolesLocal,"&lt;&gt;"&amp;"",FG_GolesVisitante,"&lt;&gt;"&amp;"")+SUMIFS(FG_GolesVisitante,FGVisitante,BD19,Ganador,"&lt;&gt;"&amp;"Pendiente",FG_GolesLocal,"&lt;&gt;"&amp;"",FG_GolesVisitante,"&lt;&gt;"&amp;"")</f>
        <v/>
      </c>
      <c r="BK19" s="694">
        <f>+SUMIFS(FG_GolesLocal,FGVisitante,BD19,Ganador,"&lt;&gt;"&amp;"Pendiente",FG_GolesLocal,"&lt;&gt;"&amp;"",FG_GolesVisitante,"&lt;&gt;"&amp;"")+SUMIFS(FG_GolesVisitante,FGLocal,BD19,Ganador,"&lt;&gt;"&amp;"Pendiente",FG_GolesLocal,"&lt;&gt;"&amp;"",FG_GolesVisitante,"&lt;&gt;"&amp;"")</f>
        <v/>
      </c>
      <c r="BL19" s="694">
        <f>+BJ19-BK19</f>
        <v/>
      </c>
      <c r="BM19" s="694">
        <f>DD19&amp;BC19</f>
        <v/>
      </c>
      <c r="BN19" s="694">
        <f>DH19&amp;BC19</f>
        <v/>
      </c>
      <c r="BO19" s="694">
        <f>IF(AND($AJ$99=144,BF19&gt;=1),1,0)</f>
        <v/>
      </c>
      <c r="BP19" s="694">
        <f>COUNTIFS($BO$6:$BO$53,"&gt;"&amp;BO19,$BC$6:$BC$53,INDEX(T_Equipos[Grupo],MATCH(BD19,T_Equipos[NombreEquipo],0)))+1</f>
        <v/>
      </c>
      <c r="BQ19" s="694">
        <f>IF(COUNTIFS($BP$6:$BP$53,BP19,$BC$6:$BC$53,INDEX(T_Equipos[Grupo],MATCH(BD19,T_Equipos[NombreEquipo],0)))=1,"-","P."&amp;BP19&amp;" ("&amp;COUNTIFS($BP$6:$BP$53,BP19,$BC$6:$BC$53,INDEX(T_Equipos[Grupo],MATCH(BD19,T_Equipos[NombreEquipo],0)))&amp;")")</f>
        <v/>
      </c>
      <c r="BR19" s="694">
        <f>IF($BQ19="-","-",BE19)</f>
        <v/>
      </c>
      <c r="BS19" s="694">
        <f>BP19+COUNTIFS($BQ$6:$BQ$53,BQ19,$BR$6:BR$53,"&gt;"&amp;BR19,$BC$6:$BC$53,INDEX(T_Equipos[Grupo],MATCH(BD19,T_Equipos[NombreEquipo],0)))</f>
        <v/>
      </c>
      <c r="BT19" s="694">
        <f>IF(COUNTIFS($BS$6:$BS$53,BS19,$BC$6:$BC$53,INDEX(T_Equipos[Grupo],MATCH(BD19,T_Equipos[NombreEquipo],0)))=1,"-","P."&amp;BS19&amp;" ("&amp;COUNTIFS($BS$6:$BS$53,BS19,$BC$6:$BC$53,INDEX(T_Equipos[Grupo],MATCH(BD19,T_Equipos[NombreEquipo],0)))&amp;")")</f>
        <v/>
      </c>
      <c r="BU19" s="694">
        <f>IF($BT19="-","-",COUNTIFS(FGLocal,$BD19,Ganador,"Local",Part1Empate1V,$BT19)+COUNTIFS(FGVisitante,$BD19,Ganador,"Visitante",Part1Empate1L,$BT19))</f>
        <v/>
      </c>
      <c r="BV19" s="694">
        <f>IF($BT19="-","-",COUNTIFS(FGLocal,$BD19,Ganador,"Empate",Part1Empate1V,$BT19)+COUNTIFS(FGVisitante,$BD19,Ganador,"Empate",Part1Empate1L,$BT19))</f>
        <v/>
      </c>
      <c r="BW19" s="694">
        <f>IF($BT19="-","-",COUNTIFS(FGLocal,$BD19,Ganador,"Visitante",Part1Empate1V,$BT19)+COUNTIFS(FGVisitante,$BD19,Ganador,"Local",Part1Empate1L,$BT19))</f>
        <v/>
      </c>
      <c r="BX19" s="694">
        <f>IF($BT19="-","-",BU19*3+BV19)</f>
        <v/>
      </c>
      <c r="BY19" s="694">
        <f>BS19+COUNTIFS($BT$6:$BT$53,BT19,$BX$6:BX$53,"&gt;"&amp;BX19,$BC$6:$BC$53,INDEX(T_Equipos[Grupo],MATCH(BD19,T_Equipos[NombreEquipo],0)))</f>
        <v/>
      </c>
      <c r="BZ19" s="694">
        <f>IF(COUNTIFS($BY$6:$BY$53,BY19,$BC$6:$BC$53,INDEX(T_Equipos[Grupo],MATCH(BD19,T_Equipos[NombreEquipo],0)))=1,"-","P."&amp;BY19&amp;" ("&amp;COUNTIFS($BY$6:$BY$53,BY19,$BC$6:$BC$53,INDEX(T_Equipos[Grupo],MATCH(BD19,T_Equipos[NombreEquipo],0)))&amp;")")</f>
        <v/>
      </c>
      <c r="CA19" s="694">
        <f>IF($BZ19="-","-",SUMIFS(FG_GolesLocal,FGLocal,$BD19,Part1Empate2V,$BZ19)+SUMIFS(FG_GolesVisitante,FGVisitante,$BD19,Part1Empate2L,$BZ19))</f>
        <v/>
      </c>
      <c r="CB19" s="694">
        <f>IF($BZ19="-","-",SUMIFS(FG_GolesVisitante,FGLocal,$BD19,Part1Empate2V,$BZ19)+SUMIFS(FG_GolesLocal,FGVisitante,$BD19,Part1Empate2L,$BZ19))</f>
        <v/>
      </c>
      <c r="CC19" s="694">
        <f>IF($BZ19="-","-",CA19-CB19)</f>
        <v/>
      </c>
      <c r="CD19" s="694">
        <f>BY19+COUNTIFS($BZ$6:$BZ$53,BZ19,$CC$6:CC$53,"&gt;"&amp;CC19,$BC$6:$BC$53,INDEX(T_Equipos[Grupo],MATCH(BD19,T_Equipos[NombreEquipo],0)))</f>
        <v/>
      </c>
      <c r="CE19" s="694">
        <f>IF(COUNTIFS($CD$6:$CD$53,CD19,$BC$6:$BC$53,INDEX(T_Equipos[Grupo],MATCH(BD19,T_Equipos[NombreEquipo],0)))=1,"-","P."&amp;CD19&amp;" ("&amp;COUNTIFS($CD$6:$CD$53,CD19,$BC$6:$BC$53,INDEX(T_Equipos[Grupo],MATCH(BD19,T_Equipos[NombreEquipo],0)))&amp;")")</f>
        <v/>
      </c>
      <c r="CF19" s="694">
        <f>IF($CE19="-","-",SUMIFS(FG_GolesLocal,FGLocal,$BD19,Part1Empate3V,$CE19)+SUMIFS(FG_GolesVisitante,FGVisitante,$BD19,Part1Empate3L,$CE19))</f>
        <v/>
      </c>
      <c r="CG19" s="694">
        <f>CD19+COUNTIFS($CE$6:$CE$53,CE19,$CF$6:CF$53,"&gt;"&amp;CF19,$BC$6:$BC$53,INDEX(T_Equipos[Grupo],MATCH(BD19,T_Equipos[NombreEquipo],0)))</f>
        <v/>
      </c>
      <c r="CH19" s="694">
        <f>IF(COUNTIFS($CG$6:$CG$53,CG19,$BC$6:$BC$53,INDEX(T_Equipos[Grupo],MATCH(BD19,T_Equipos[NombreEquipo],0)))=1,"-","P."&amp;CG19&amp;" ("&amp;COUNTIFS($CG$6:$CG$53,CG19,$BC$6:$BC$53,INDEX(T_Equipos[Grupo],MATCH(BD19,T_Equipos[NombreEquipo],0)))&amp;")")</f>
        <v/>
      </c>
      <c r="CI19" s="694">
        <f>IF($CH19="-","-",COUNTIFS(FGLocal,$BD19,Ganador,"Local",Part2Empate4V,$CH19)+COUNTIFS(FGVisitante,$BD19,Ganador,"Visitante",Part2Empate4L,$CH19))</f>
        <v/>
      </c>
      <c r="CJ19" s="694">
        <f>IF($CH19="-","-",COUNTIFS(FGLocal,$BD19,Ganador,"Empate",Part2Empate4V,$CH19)+COUNTIFS(FGVisitante,$BD19,Ganador,"Empate",Part2Empate4L,$CH19))</f>
        <v/>
      </c>
      <c r="CK19" s="694">
        <f>IF($CH19="-","-",COUNTIFS(FGLocal,$BD19,Ganador,"Visitante",Part2Empate4V,$CH19)+COUNTIFS(FGVisitante,$BD19,Ganador,"Local",Part2Empate4L,$CH19))</f>
        <v/>
      </c>
      <c r="CL19" s="694">
        <f>IF($CH19="-","-",CI19*3+CJ19)</f>
        <v/>
      </c>
      <c r="CM19" s="694">
        <f>CG19+COUNTIFS($CH$6:$CH$53,CH19,$CL$6:CL$53,"&gt;"&amp;CL19,$BC$6:$BC$53,INDEX(T_Equipos[Grupo],MATCH(BD19,T_Equipos[NombreEquipo],0)))</f>
        <v/>
      </c>
      <c r="CN19" s="694">
        <f>IF(COUNTIFS($CM$6:$CM$53,CM19,$BC$6:$BC$53,INDEX(T_Equipos[Grupo],MATCH(BD19,T_Equipos[NombreEquipo],0)))=1,"-","P."&amp;CM19&amp;" ("&amp;COUNTIFS($CM$6:$CM$53,CM19,$BC$6:$BC$53,INDEX(T_Equipos[Grupo],MATCH(BD19,T_Equipos[NombreEquipo],0)))&amp;")")</f>
        <v/>
      </c>
      <c r="CO19" s="694">
        <f>IF($CN19="-","-",SUMIFS(FG_GolesLocal,FGLocal,$BD19,Part2Empate5V,$CN19)+SUMIFS(FG_GolesVisitante,FGVisitante,$BD19,Part2Empate5L,$CN19))</f>
        <v/>
      </c>
      <c r="CP19" s="694">
        <f>IF($CN19="-","-",SUMIFS(FG_GolesVisitante,FGLocal,$BD19,Part2Empate5V,$CN19)+SUMIFS(FG_GolesLocal,FGVisitante,$BD19,Part2Empate5L,$CN19))</f>
        <v/>
      </c>
      <c r="CQ19" s="694">
        <f>IF($CN19="-","-",CO19-CP19)</f>
        <v/>
      </c>
      <c r="CR19" s="694">
        <f>CM19+COUNTIFS($CN$6:$CN$53,CN19,$CQ$6:CQ$53,"&gt;"&amp;CQ19,$BC$6:$BC$53,INDEX(T_Equipos[Grupo],MATCH(BD19,T_Equipos[NombreEquipo],0)))</f>
        <v/>
      </c>
      <c r="CS19" s="694">
        <f>IF(COUNTIFS($CR$6:$CR$53,CR19,$BC$6:$BC$53,INDEX(T_Equipos[Grupo],MATCH(BD19,T_Equipos[NombreEquipo],0)))=1,"-","P."&amp;CR19&amp;" ("&amp;COUNTIFS($CR$6:$CR$53,CR19,$BC$6:$BC$53,INDEX(T_Equipos[Grupo],MATCH(BD19,T_Equipos[NombreEquipo],0)))&amp;")")</f>
        <v/>
      </c>
      <c r="CT19" s="694">
        <f>IF($CS19="-","-",SUMIFS(FG_GolesLocal,FGLocal,$BD19,Part2Empate6V,$CS19)+SUMIFS(FG_GolesVisitante,FGVisitante,$BD19,Part2Empate6L,$CS19))</f>
        <v/>
      </c>
      <c r="CU19" s="694">
        <f>CR19+COUNTIFS($CS$6:$CS$53,CS19,$CT$6:CT$53,"&gt;"&amp;CT19,$BC$6:$BC$53,INDEX(T_Equipos[Grupo],MATCH(BD19,T_Equipos[NombreEquipo],0)))</f>
        <v/>
      </c>
      <c r="CV19" s="694">
        <f>IF(COUNTIFS($CU$6:$CU$53,CU19,$BC$6:$BC$53,INDEX(T_Equipos[Grupo],MATCH(BD19,T_Equipos[NombreEquipo],0)))=1,"-","P."&amp;CU19&amp;" ("&amp;COUNTIFS($CU$6:$CU$53,CU19,$BC$6:$BC$53,INDEX(T_Equipos[Grupo],MATCH(BD19,T_Equipos[NombreEquipo],0)))&amp;")")</f>
        <v/>
      </c>
      <c r="CW19" s="694">
        <f>IF(CV19="-","-",BL19)</f>
        <v/>
      </c>
      <c r="CX19" s="694">
        <f>CU19+COUNTIFS($CV$6:$CV$53,CV19,$CW$6:CW$53,"&gt;"&amp;CW19,$BC$6:$BC$53,INDEX(T_Equipos[Grupo],MATCH(BD19,T_Equipos[NombreEquipo],0)))</f>
        <v/>
      </c>
      <c r="CY19" s="694">
        <f>IF(COUNTIFS($CX$6:$CX$53,CX19,$BC$6:$BC$53,INDEX(T_Equipos[Grupo],MATCH(BD19,T_Equipos[NombreEquipo],0)))=1,"-","P."&amp;CX19&amp;" ("&amp;COUNTIFS($CX$6:$CX$53,CX19,$BC$6:$BC$53,INDEX(T_Equipos[Grupo],MATCH(BD19,T_Equipos[NombreEquipo],0)))&amp;")")</f>
        <v/>
      </c>
      <c r="CZ19" s="694">
        <f>IF(CY19="-","-",BJ19)</f>
        <v/>
      </c>
      <c r="DA19" s="694">
        <f>CX19+COUNTIFS($CY$6:$CY$53,CY19,$CZ$6:CZ$53,"&gt;"&amp;CZ19,$BC$6:$BC$53,INDEX(T_Equipos[Grupo],MATCH(BD19,T_Equipos[NombreEquipo],0)))</f>
        <v/>
      </c>
      <c r="DB19" s="694">
        <f>IF(COUNTIFS($DA$6:$DA$53,DA19,$BC$6:$BC$53,INDEX(T_Equipos[Grupo],MATCH(BD19,T_Equipos[NombreEquipo],0)))=1,"-","P."&amp;DA19&amp;" ("&amp;COUNTIFS($DA$6:$DA$53,DA19,$BC$6:$BC$53,INDEX(T_Equipos[Grupo],MATCH(BD19,T_Equipos[NombreEquipo],0)))&amp;")")</f>
        <v/>
      </c>
      <c r="DC19" s="694">
        <f>IF(DB19="-","-",COUNTIFS(T_Equipos[Rank],"&lt;"&amp;INDEX(T_Equipos[Rank],MATCH(BD19,T_Equipos[NombreEquipo],0)),$BC$6:$BC$53,INDEX(T_Equipos[Grupo],MATCH(BD19,T_Equipos[NombreEquipo],0)))+1)</f>
        <v/>
      </c>
      <c r="DD19" s="694">
        <f>DA19+COUNTIFS($DB$6:$DB$53,DB19,$DC$6:DC$53,"&lt;"&amp;DC19,$BC$6:$BC$53,INDEX(T_Equipos[Grupo],MATCH(BD19,T_Equipos[NombreEquipo],0)))</f>
        <v/>
      </c>
      <c r="DE19" s="694" t="n"/>
      <c r="DF19" s="694">
        <f>IF(OR(INDEX($AW$6:$AW$97,MATCH($BD19,$AV$6:$AV$97,0))="",DB19="-"),DD19,INDEX($AW$6:$AW$97,MATCH($BD19,$AV$6:$AV$97,0))+DD19/1000)</f>
        <v/>
      </c>
      <c r="DG19" s="694">
        <f>IF(DB19="-","-",COUNTIFS(DF$6:DF$53,"&lt;"&amp;DF19,$BC$6:$BC$53,INDEX(T_Equipos[Grupo],MATCH(BD19,T_Equipos[NombreEquipo],0))))</f>
        <v/>
      </c>
      <c r="DH19" s="694">
        <f>DA19+COUNTIFS(DB$6:DB$53,DB19,DG$6:DG$53,"&lt;"&amp;DG19,$BC$6:$BC$53,INDEX(T_Equipos[Grupo],MATCH(BD19,T_Equipos[NombreEquipo],0)))</f>
        <v/>
      </c>
      <c r="DI19" s="694" t="n"/>
      <c r="DJ19" s="694">
        <f>INDEX($DA$6:$DA$53,MATCH($DQ19,$BD$6:$BD$53,0))</f>
        <v/>
      </c>
      <c r="DK19" s="694">
        <f>+SUMIF($BC$6:$BC$53,BC19,$BF$6:$BF$53)</f>
        <v/>
      </c>
      <c r="DL19" s="694">
        <f>IF(OR(DK19=12,$AJ$99=144),COUNTIFS($DJ$6:$DJ$53,DJ19,$BC$6:$BC$53,BC19),1)</f>
        <v/>
      </c>
      <c r="DM19" s="694">
        <f>DJ19&amp;"."&amp;DL19</f>
        <v/>
      </c>
      <c r="DN19" s="694">
        <f t="array" ref="DN19:DN19">OFFSET(Horarios!$P$3,DJ19-1,0,DL19,1)</f>
        <v/>
      </c>
      <c r="DO19" s="694" t="n"/>
      <c r="DP19" s="694" t="inlineStr">
        <is>
          <t>2D</t>
        </is>
      </c>
      <c r="DQ19" s="694">
        <f>INDEX($BD$6:$BD$53,MATCH(DP19,$BM$6:$BM$53,0))</f>
        <v/>
      </c>
    </row>
    <row r="20" ht="15.75" customHeight="1" s="650">
      <c r="A20" s="694" t="inlineStr">
        <is>
          <t>NombreEquipo</t>
        </is>
      </c>
      <c r="B20" s="694" t="inlineStr">
        <is>
          <t>C</t>
        </is>
      </c>
      <c r="C20" s="694">
        <f>COUNTIF(Equipos!$C$2:$C$49,WORLDCUP!B20)</f>
        <v/>
      </c>
      <c r="D20" s="694">
        <f>IF(OR(AC20="",AD20=""),"Pendiente",IF(AC20&gt;AD20,"Local",IF(AC20&lt;AD20,"Visitante","Empate")))</f>
        <v/>
      </c>
      <c r="E20" s="694">
        <f>IF(D20="Pendiente","-",INDEX($BT$6:$BT$53,MATCH($AA20,$BD$6:$BD$53,0)))</f>
        <v/>
      </c>
      <c r="F20" s="694">
        <f>IF(D20="Pendiente","-",INDEX($BT$6:$BT$53,MATCH($AF20,$BD$6:$BD$53,0)))</f>
        <v/>
      </c>
      <c r="G20" s="694" t="n"/>
      <c r="H20" s="694">
        <f>IF(D20="Pendiente","-",INDEX($BZ$6:$BZ$53,MATCH($AA20,$BD$6:$BD$53,0)))</f>
        <v/>
      </c>
      <c r="I20" s="694">
        <f>IF(D20="Pendiente","-",INDEX($BZ$6:$BZ$53,MATCH($AF20,$BD$6:$BD$53,0)))</f>
        <v/>
      </c>
      <c r="J20" s="694" t="n"/>
      <c r="K20" s="694">
        <f>IF(D20="Pendiente","-",INDEX($CE$6:$CE$53,MATCH($AA20,$BD$6:$BD$53,0)))</f>
        <v/>
      </c>
      <c r="L20" s="694">
        <f>IF(D20="Pendiente","-",INDEX($CE$6:$CE$53,MATCH($AF20,$BD$6:$BD$53,0)))</f>
        <v/>
      </c>
      <c r="M20" s="694" t="n"/>
      <c r="N20" s="694">
        <f>IF(D20="Pendiente","-",INDEX($CH$6:$CH$53,MATCH($AA20,$BD$6:$BD$53,0)))</f>
        <v/>
      </c>
      <c r="O20" s="694">
        <f>IF(D20="Pendiente","-",INDEX($CH$6:$CH$53,MATCH($AF20,$BD$6:$BD$53,0)))</f>
        <v/>
      </c>
      <c r="P20" s="694" t="n"/>
      <c r="Q20" s="694">
        <f>IF(D20="Pendiente","-",INDEX($CN$6:$CN$53,MATCH($AA20,$BD$6:$BD$53,0)))</f>
        <v/>
      </c>
      <c r="R20" s="694">
        <f>IF(D20="Pendiente","-",INDEX($CN$6:$CN$53,MATCH($AF20,$BD$6:$BD$53,0)))</f>
        <v/>
      </c>
      <c r="S20" s="694" t="n"/>
      <c r="T20" s="694">
        <f>IF(D20="Pendiente","-",INDEX($CS$6:$CS$53,MATCH($AA20,$BD$6:$BD$53,0)))</f>
        <v/>
      </c>
      <c r="U20" s="694">
        <f>IF(D20="Pendiente","-",INDEX($CS$6:$CS$53,MATCH($AF20,$BD$6:$BD$53,0)))</f>
        <v/>
      </c>
      <c r="V20" s="703" t="n"/>
      <c r="W20" s="822" t="inlineStr">
        <is>
          <t>C</t>
        </is>
      </c>
      <c r="X20" s="725">
        <f>Horarios!C20</f>
        <v/>
      </c>
      <c r="Y20" s="726">
        <f>Horarios!C20</f>
        <v/>
      </c>
      <c r="Z20" s="727">
        <f>$Z$4</f>
        <v/>
      </c>
      <c r="AA20" s="728">
        <f>A21</f>
        <v/>
      </c>
      <c r="AB20" s="729">
        <f t="array" ref="AB20:AB20">Ver_flag_local</f>
        <v/>
      </c>
      <c r="AC20" s="730" t="n">
        <v>2</v>
      </c>
      <c r="AD20" s="731" t="n">
        <v>1</v>
      </c>
      <c r="AE20" s="732">
        <f t="array" ref="AE20:AE20">Ver_flag_visit</f>
        <v/>
      </c>
      <c r="AF20" s="733">
        <f>A22</f>
        <v/>
      </c>
      <c r="AG20" s="734">
        <f>IF(NOT(OR(ISBLANK(AC20),ISBLANK(AD20))),1,0)</f>
        <v/>
      </c>
      <c r="AH20" s="735" t="n">
        <v>7</v>
      </c>
      <c r="AI20" s="736" t="n"/>
      <c r="AJ20" s="737">
        <f>CONCATENATE(AJ3," ",B20)</f>
        <v/>
      </c>
      <c r="AK20" s="738" t="n"/>
      <c r="AL20" s="738" t="n"/>
      <c r="AM20" s="738" t="n"/>
      <c r="AN20" s="738" t="n"/>
      <c r="AO20" s="738" t="n"/>
      <c r="AP20" s="738" t="n"/>
      <c r="AQ20" s="738" t="n"/>
      <c r="AR20" s="738" t="n"/>
      <c r="AS20" s="738" t="n"/>
      <c r="AT20" s="739" t="n"/>
      <c r="AU20" s="803" t="n"/>
      <c r="AV20" s="740">
        <f>IF(AU21&gt;0,$AV$3,"")</f>
        <v/>
      </c>
      <c r="AW20" s="808" t="n"/>
      <c r="AX20" s="808" t="n"/>
      <c r="AY20" s="789" t="n"/>
      <c r="AZ20" s="790" t="n"/>
      <c r="BA20" s="702" t="n"/>
      <c r="BC20" s="694">
        <f>+INDEX(T_Equipos[Grupo],MATCH(WORLDCUP!BD20,T_Equipos[NombreEquipo],0))</f>
        <v/>
      </c>
      <c r="BD20" s="694">
        <f>+Equipos!B16</f>
        <v/>
      </c>
      <c r="BE20" s="694">
        <f>+BG20*3+BH20+IF($AZ$3="No",0,INDEX($AZ$6:$AZ$97,MATCH(BD20,$AY$6:$AY$97,0)))</f>
        <v/>
      </c>
      <c r="BF20" s="694">
        <f>+BG20+BH20+BI20</f>
        <v/>
      </c>
      <c r="BG20" s="694">
        <f>+COUNTIFS(FGLocal,BD20,Ganador,"Local")+COUNTIFS(FGVisitante,BD20,Ganador,"Visitante")</f>
        <v/>
      </c>
      <c r="BH20" s="694">
        <f>+COUNTIFS(FGLocal,BD20,Ganador,"Empate")+COUNTIFS(FGVisitante,BD20,Ganador,"Empate")</f>
        <v/>
      </c>
      <c r="BI20" s="694">
        <f>+COUNTIFS(FGVisitante,BD20,Ganador,"Local")+COUNTIFS(FGLocal,BD20,Ganador,"Visitante")</f>
        <v/>
      </c>
      <c r="BJ20" s="694">
        <f>+SUMIFS(FG_GolesLocal,FGLocal,BD20,Ganador,"&lt;&gt;"&amp;"Pendiente",FG_GolesLocal,"&lt;&gt;"&amp;"",FG_GolesVisitante,"&lt;&gt;"&amp;"")+SUMIFS(FG_GolesVisitante,FGVisitante,BD20,Ganador,"&lt;&gt;"&amp;"Pendiente",FG_GolesLocal,"&lt;&gt;"&amp;"",FG_GolesVisitante,"&lt;&gt;"&amp;"")</f>
        <v/>
      </c>
      <c r="BK20" s="694">
        <f>+SUMIFS(FG_GolesLocal,FGVisitante,BD20,Ganador,"&lt;&gt;"&amp;"Pendiente",FG_GolesLocal,"&lt;&gt;"&amp;"",FG_GolesVisitante,"&lt;&gt;"&amp;"")+SUMIFS(FG_GolesVisitante,FGLocal,BD20,Ganador,"&lt;&gt;"&amp;"Pendiente",FG_GolesLocal,"&lt;&gt;"&amp;"",FG_GolesVisitante,"&lt;&gt;"&amp;"")</f>
        <v/>
      </c>
      <c r="BL20" s="694">
        <f>+BJ20-BK20</f>
        <v/>
      </c>
      <c r="BM20" s="694">
        <f>DD20&amp;BC20</f>
        <v/>
      </c>
      <c r="BN20" s="694">
        <f>DH20&amp;BC20</f>
        <v/>
      </c>
      <c r="BO20" s="694">
        <f>IF(AND($AJ$99=144,BF20&gt;=1),1,0)</f>
        <v/>
      </c>
      <c r="BP20" s="694">
        <f>COUNTIFS($BO$6:$BO$53,"&gt;"&amp;BO20,$BC$6:$BC$53,INDEX(T_Equipos[Grupo],MATCH(BD20,T_Equipos[NombreEquipo],0)))+1</f>
        <v/>
      </c>
      <c r="BQ20" s="694">
        <f>IF(COUNTIFS($BP$6:$BP$53,BP20,$BC$6:$BC$53,INDEX(T_Equipos[Grupo],MATCH(BD20,T_Equipos[NombreEquipo],0)))=1,"-","P."&amp;BP20&amp;" ("&amp;COUNTIFS($BP$6:$BP$53,BP20,$BC$6:$BC$53,INDEX(T_Equipos[Grupo],MATCH(BD20,T_Equipos[NombreEquipo],0)))&amp;")")</f>
        <v/>
      </c>
      <c r="BR20" s="694">
        <f>IF($BQ20="-","-",BE20)</f>
        <v/>
      </c>
      <c r="BS20" s="694">
        <f>BP20+COUNTIFS($BQ$6:$BQ$53,BQ20,$BR$6:BR$53,"&gt;"&amp;BR20,$BC$6:$BC$53,INDEX(T_Equipos[Grupo],MATCH(BD20,T_Equipos[NombreEquipo],0)))</f>
        <v/>
      </c>
      <c r="BT20" s="694">
        <f>IF(COUNTIFS($BS$6:$BS$53,BS20,$BC$6:$BC$53,INDEX(T_Equipos[Grupo],MATCH(BD20,T_Equipos[NombreEquipo],0)))=1,"-","P."&amp;BS20&amp;" ("&amp;COUNTIFS($BS$6:$BS$53,BS20,$BC$6:$BC$53,INDEX(T_Equipos[Grupo],MATCH(BD20,T_Equipos[NombreEquipo],0)))&amp;")")</f>
        <v/>
      </c>
      <c r="BU20" s="694">
        <f>IF($BT20="-","-",COUNTIFS(FGLocal,$BD20,Ganador,"Local",Part1Empate1V,$BT20)+COUNTIFS(FGVisitante,$BD20,Ganador,"Visitante",Part1Empate1L,$BT20))</f>
        <v/>
      </c>
      <c r="BV20" s="694">
        <f>IF($BT20="-","-",COUNTIFS(FGLocal,$BD20,Ganador,"Empate",Part1Empate1V,$BT20)+COUNTIFS(FGVisitante,$BD20,Ganador,"Empate",Part1Empate1L,$BT20))</f>
        <v/>
      </c>
      <c r="BW20" s="694">
        <f>IF($BT20="-","-",COUNTIFS(FGLocal,$BD20,Ganador,"Visitante",Part1Empate1V,$BT20)+COUNTIFS(FGVisitante,$BD20,Ganador,"Local",Part1Empate1L,$BT20))</f>
        <v/>
      </c>
      <c r="BX20" s="694">
        <f>IF($BT20="-","-",BU20*3+BV20)</f>
        <v/>
      </c>
      <c r="BY20" s="694">
        <f>BS20+COUNTIFS($BT$6:$BT$53,BT20,$BX$6:BX$53,"&gt;"&amp;BX20,$BC$6:$BC$53,INDEX(T_Equipos[Grupo],MATCH(BD20,T_Equipos[NombreEquipo],0)))</f>
        <v/>
      </c>
      <c r="BZ20" s="694">
        <f>IF(COUNTIFS($BY$6:$BY$53,BY20,$BC$6:$BC$53,INDEX(T_Equipos[Grupo],MATCH(BD20,T_Equipos[NombreEquipo],0)))=1,"-","P."&amp;BY20&amp;" ("&amp;COUNTIFS($BY$6:$BY$53,BY20,$BC$6:$BC$53,INDEX(T_Equipos[Grupo],MATCH(BD20,T_Equipos[NombreEquipo],0)))&amp;")")</f>
        <v/>
      </c>
      <c r="CA20" s="694">
        <f>IF($BZ20="-","-",SUMIFS(FG_GolesLocal,FGLocal,$BD20,Part1Empate2V,$BZ20)+SUMIFS(FG_GolesVisitante,FGVisitante,$BD20,Part1Empate2L,$BZ20))</f>
        <v/>
      </c>
      <c r="CB20" s="694">
        <f>IF($BZ20="-","-",SUMIFS(FG_GolesVisitante,FGLocal,$BD20,Part1Empate2V,$BZ20)+SUMIFS(FG_GolesLocal,FGVisitante,$BD20,Part1Empate2L,$BZ20))</f>
        <v/>
      </c>
      <c r="CC20" s="694">
        <f>IF($BZ20="-","-",CA20-CB20)</f>
        <v/>
      </c>
      <c r="CD20" s="694">
        <f>BY20+COUNTIFS($BZ$6:$BZ$53,BZ20,$CC$6:CC$53,"&gt;"&amp;CC20,$BC$6:$BC$53,INDEX(T_Equipos[Grupo],MATCH(BD20,T_Equipos[NombreEquipo],0)))</f>
        <v/>
      </c>
      <c r="CE20" s="694">
        <f>IF(COUNTIFS($CD$6:$CD$53,CD20,$BC$6:$BC$53,INDEX(T_Equipos[Grupo],MATCH(BD20,T_Equipos[NombreEquipo],0)))=1,"-","P."&amp;CD20&amp;" ("&amp;COUNTIFS($CD$6:$CD$53,CD20,$BC$6:$BC$53,INDEX(T_Equipos[Grupo],MATCH(BD20,T_Equipos[NombreEquipo],0)))&amp;")")</f>
        <v/>
      </c>
      <c r="CF20" s="694">
        <f>IF($CE20="-","-",SUMIFS(FG_GolesLocal,FGLocal,$BD20,Part1Empate3V,$CE20)+SUMIFS(FG_GolesVisitante,FGVisitante,$BD20,Part1Empate3L,$CE20))</f>
        <v/>
      </c>
      <c r="CG20" s="694">
        <f>CD20+COUNTIFS($CE$6:$CE$53,CE20,$CF$6:CF$53,"&gt;"&amp;CF20,$BC$6:$BC$53,INDEX(T_Equipos[Grupo],MATCH(BD20,T_Equipos[NombreEquipo],0)))</f>
        <v/>
      </c>
      <c r="CH20" s="694">
        <f>IF(COUNTIFS($CG$6:$CG$53,CG20,$BC$6:$BC$53,INDEX(T_Equipos[Grupo],MATCH(BD20,T_Equipos[NombreEquipo],0)))=1,"-","P."&amp;CG20&amp;" ("&amp;COUNTIFS($CG$6:$CG$53,CG20,$BC$6:$BC$53,INDEX(T_Equipos[Grupo],MATCH(BD20,T_Equipos[NombreEquipo],0)))&amp;")")</f>
        <v/>
      </c>
      <c r="CI20" s="694">
        <f>IF($CH20="-","-",COUNTIFS(FGLocal,$BD20,Ganador,"Local",Part2Empate4V,$CH20)+COUNTIFS(FGVisitante,$BD20,Ganador,"Visitante",Part2Empate4L,$CH20))</f>
        <v/>
      </c>
      <c r="CJ20" s="694">
        <f>IF($CH20="-","-",COUNTIFS(FGLocal,$BD20,Ganador,"Empate",Part2Empate4V,$CH20)+COUNTIFS(FGVisitante,$BD20,Ganador,"Empate",Part2Empate4L,$CH20))</f>
        <v/>
      </c>
      <c r="CK20" s="694">
        <f>IF($CH20="-","-",COUNTIFS(FGLocal,$BD20,Ganador,"Visitante",Part2Empate4V,$CH20)+COUNTIFS(FGVisitante,$BD20,Ganador,"Local",Part2Empate4L,$CH20))</f>
        <v/>
      </c>
      <c r="CL20" s="694">
        <f>IF($CH20="-","-",CI20*3+CJ20)</f>
        <v/>
      </c>
      <c r="CM20" s="694">
        <f>CG20+COUNTIFS($CH$6:$CH$53,CH20,$CL$6:CL$53,"&gt;"&amp;CL20,$BC$6:$BC$53,INDEX(T_Equipos[Grupo],MATCH(BD20,T_Equipos[NombreEquipo],0)))</f>
        <v/>
      </c>
      <c r="CN20" s="694">
        <f>IF(COUNTIFS($CM$6:$CM$53,CM20,$BC$6:$BC$53,INDEX(T_Equipos[Grupo],MATCH(BD20,T_Equipos[NombreEquipo],0)))=1,"-","P."&amp;CM20&amp;" ("&amp;COUNTIFS($CM$6:$CM$53,CM20,$BC$6:$BC$53,INDEX(T_Equipos[Grupo],MATCH(BD20,T_Equipos[NombreEquipo],0)))&amp;")")</f>
        <v/>
      </c>
      <c r="CO20" s="694">
        <f>IF($CN20="-","-",SUMIFS(FG_GolesLocal,FGLocal,$BD20,Part2Empate5V,$CN20)+SUMIFS(FG_GolesVisitante,FGVisitante,$BD20,Part2Empate5L,$CN20))</f>
        <v/>
      </c>
      <c r="CP20" s="694">
        <f>IF($CN20="-","-",SUMIFS(FG_GolesVisitante,FGLocal,$BD20,Part2Empate5V,$CN20)+SUMIFS(FG_GolesLocal,FGVisitante,$BD20,Part2Empate5L,$CN20))</f>
        <v/>
      </c>
      <c r="CQ20" s="694">
        <f>IF($CN20="-","-",CO20-CP20)</f>
        <v/>
      </c>
      <c r="CR20" s="694">
        <f>CM20+COUNTIFS($CN$6:$CN$53,CN20,$CQ$6:CQ$53,"&gt;"&amp;CQ20,$BC$6:$BC$53,INDEX(T_Equipos[Grupo],MATCH(BD20,T_Equipos[NombreEquipo],0)))</f>
        <v/>
      </c>
      <c r="CS20" s="694">
        <f>IF(COUNTIFS($CR$6:$CR$53,CR20,$BC$6:$BC$53,INDEX(T_Equipos[Grupo],MATCH(BD20,T_Equipos[NombreEquipo],0)))=1,"-","P."&amp;CR20&amp;" ("&amp;COUNTIFS($CR$6:$CR$53,CR20,$BC$6:$BC$53,INDEX(T_Equipos[Grupo],MATCH(BD20,T_Equipos[NombreEquipo],0)))&amp;")")</f>
        <v/>
      </c>
      <c r="CT20" s="694">
        <f>IF($CS20="-","-",SUMIFS(FG_GolesLocal,FGLocal,$BD20,Part2Empate6V,$CS20)+SUMIFS(FG_GolesVisitante,FGVisitante,$BD20,Part2Empate6L,$CS20))</f>
        <v/>
      </c>
      <c r="CU20" s="694">
        <f>CR20+COUNTIFS($CS$6:$CS$53,CS20,$CT$6:CT$53,"&gt;"&amp;CT20,$BC$6:$BC$53,INDEX(T_Equipos[Grupo],MATCH(BD20,T_Equipos[NombreEquipo],0)))</f>
        <v/>
      </c>
      <c r="CV20" s="694">
        <f>IF(COUNTIFS($CU$6:$CU$53,CU20,$BC$6:$BC$53,INDEX(T_Equipos[Grupo],MATCH(BD20,T_Equipos[NombreEquipo],0)))=1,"-","P."&amp;CU20&amp;" ("&amp;COUNTIFS($CU$6:$CU$53,CU20,$BC$6:$BC$53,INDEX(T_Equipos[Grupo],MATCH(BD20,T_Equipos[NombreEquipo],0)))&amp;")")</f>
        <v/>
      </c>
      <c r="CW20" s="694">
        <f>IF(CV20="-","-",BL20)</f>
        <v/>
      </c>
      <c r="CX20" s="694">
        <f>CU20+COUNTIFS($CV$6:$CV$53,CV20,$CW$6:CW$53,"&gt;"&amp;CW20,$BC$6:$BC$53,INDEX(T_Equipos[Grupo],MATCH(BD20,T_Equipos[NombreEquipo],0)))</f>
        <v/>
      </c>
      <c r="CY20" s="694">
        <f>IF(COUNTIFS($CX$6:$CX$53,CX20,$BC$6:$BC$53,INDEX(T_Equipos[Grupo],MATCH(BD20,T_Equipos[NombreEquipo],0)))=1,"-","P."&amp;CX20&amp;" ("&amp;COUNTIFS($CX$6:$CX$53,CX20,$BC$6:$BC$53,INDEX(T_Equipos[Grupo],MATCH(BD20,T_Equipos[NombreEquipo],0)))&amp;")")</f>
        <v/>
      </c>
      <c r="CZ20" s="694">
        <f>IF(CY20="-","-",BJ20)</f>
        <v/>
      </c>
      <c r="DA20" s="694">
        <f>CX20+COUNTIFS($CY$6:$CY$53,CY20,$CZ$6:CZ$53,"&gt;"&amp;CZ20,$BC$6:$BC$53,INDEX(T_Equipos[Grupo],MATCH(BD20,T_Equipos[NombreEquipo],0)))</f>
        <v/>
      </c>
      <c r="DB20" s="694">
        <f>IF(COUNTIFS($DA$6:$DA$53,DA20,$BC$6:$BC$53,INDEX(T_Equipos[Grupo],MATCH(BD20,T_Equipos[NombreEquipo],0)))=1,"-","P."&amp;DA20&amp;" ("&amp;COUNTIFS($DA$6:$DA$53,DA20,$BC$6:$BC$53,INDEX(T_Equipos[Grupo],MATCH(BD20,T_Equipos[NombreEquipo],0)))&amp;")")</f>
        <v/>
      </c>
      <c r="DC20" s="694">
        <f>IF(DB20="-","-",COUNTIFS(T_Equipos[Rank],"&lt;"&amp;INDEX(T_Equipos[Rank],MATCH(BD20,T_Equipos[NombreEquipo],0)),$BC$6:$BC$53,INDEX(T_Equipos[Grupo],MATCH(BD20,T_Equipos[NombreEquipo],0)))+1)</f>
        <v/>
      </c>
      <c r="DD20" s="694">
        <f>DA20+COUNTIFS($DB$6:$DB$53,DB20,$DC$6:DC$53,"&lt;"&amp;DC20,$BC$6:$BC$53,INDEX(T_Equipos[Grupo],MATCH(BD20,T_Equipos[NombreEquipo],0)))</f>
        <v/>
      </c>
      <c r="DE20" s="694" t="n"/>
      <c r="DF20" s="694">
        <f>IF(OR(INDEX($AW$6:$AW$97,MATCH($BD20,$AV$6:$AV$97,0))="",DB20="-"),DD20,INDEX($AW$6:$AW$97,MATCH($BD20,$AV$6:$AV$97,0))+DD20/1000)</f>
        <v/>
      </c>
      <c r="DG20" s="694">
        <f>IF(DB20="-","-",COUNTIFS(DF$6:DF$53,"&lt;"&amp;DF20,$BC$6:$BC$53,INDEX(T_Equipos[Grupo],MATCH(BD20,T_Equipos[NombreEquipo],0))))</f>
        <v/>
      </c>
      <c r="DH20" s="694">
        <f>DA20+COUNTIFS(DB$6:DB$53,DB20,DG$6:DG$53,"&lt;"&amp;DG20,$BC$6:$BC$53,INDEX(T_Equipos[Grupo],MATCH(BD20,T_Equipos[NombreEquipo],0)))</f>
        <v/>
      </c>
      <c r="DI20" s="694" t="n"/>
      <c r="DJ20" s="694">
        <f>INDEX($DA$6:$DA$53,MATCH($DQ20,$BD$6:$BD$53,0))</f>
        <v/>
      </c>
      <c r="DK20" s="694">
        <f>+SUMIF($BC$6:$BC$53,BC20,$BF$6:$BF$53)</f>
        <v/>
      </c>
      <c r="DL20" s="694">
        <f>IF(OR(DK20=12,$AJ$99=144),COUNTIFS($DJ$6:$DJ$53,DJ20,$BC$6:$BC$53,BC20),1)</f>
        <v/>
      </c>
      <c r="DM20" s="694">
        <f>DJ20&amp;"."&amp;DL20</f>
        <v/>
      </c>
      <c r="DN20" s="694">
        <f t="array" ref="DN20:DN20">OFFSET(Horarios!$P$3,DJ20-1,0,DL20,1)</f>
        <v/>
      </c>
      <c r="DO20" s="694" t="n"/>
      <c r="DP20" s="694" t="inlineStr">
        <is>
          <t>3D</t>
        </is>
      </c>
      <c r="DQ20" s="694">
        <f>INDEX($BD$6:$BD$53,MATCH(DP20,$BM$6:$BM$53,0))</f>
        <v/>
      </c>
    </row>
    <row r="21" ht="15.75" customHeight="1" s="650">
      <c r="A21" s="694">
        <f>+Equipos!B10</f>
        <v/>
      </c>
      <c r="B21" s="694" t="n"/>
      <c r="C21" s="694" t="n"/>
      <c r="D21" s="694">
        <f>IF(OR(AC21="",AD21=""),"Pendiente",IF(AC21&gt;AD21,"Local",IF(AC21&lt;AD21,"Visitante","Empate")))</f>
        <v/>
      </c>
      <c r="E21" s="694">
        <f>IF(D21="Pendiente","-",INDEX($BT$6:$BT$53,MATCH($AA21,$BD$6:$BD$53,0)))</f>
        <v/>
      </c>
      <c r="F21" s="694">
        <f>IF(D21="Pendiente","-",INDEX($BT$6:$BT$53,MATCH($AF21,$BD$6:$BD$53,0)))</f>
        <v/>
      </c>
      <c r="G21" s="694" t="n"/>
      <c r="H21" s="694">
        <f>IF(D21="Pendiente","-",INDEX($BZ$6:$BZ$53,MATCH($AA21,$BD$6:$BD$53,0)))</f>
        <v/>
      </c>
      <c r="I21" s="694">
        <f>IF(D21="Pendiente","-",INDEX($BZ$6:$BZ$53,MATCH($AF21,$BD$6:$BD$53,0)))</f>
        <v/>
      </c>
      <c r="J21" s="694" t="n"/>
      <c r="K21" s="694">
        <f>IF(D21="Pendiente","-",INDEX($CE$6:$CE$53,MATCH($AA21,$BD$6:$BD$53,0)))</f>
        <v/>
      </c>
      <c r="L21" s="694">
        <f>IF(D21="Pendiente","-",INDEX($CE$6:$CE$53,MATCH($AF21,$BD$6:$BD$53,0)))</f>
        <v/>
      </c>
      <c r="M21" s="694" t="n"/>
      <c r="N21" s="694">
        <f>IF(D21="Pendiente","-",INDEX($CH$6:$CH$53,MATCH($AA21,$BD$6:$BD$53,0)))</f>
        <v/>
      </c>
      <c r="O21" s="694">
        <f>IF(D21="Pendiente","-",INDEX($CH$6:$CH$53,MATCH($AF21,$BD$6:$BD$53,0)))</f>
        <v/>
      </c>
      <c r="P21" s="694" t="n"/>
      <c r="Q21" s="694">
        <f>IF(D21="Pendiente","-",INDEX($CN$6:$CN$53,MATCH($AA21,$BD$6:$BD$53,0)))</f>
        <v/>
      </c>
      <c r="R21" s="694">
        <f>IF(D21="Pendiente","-",INDEX($CN$6:$CN$53,MATCH($AF21,$BD$6:$BD$53,0)))</f>
        <v/>
      </c>
      <c r="S21" s="694" t="n"/>
      <c r="T21" s="694">
        <f>IF(D21="Pendiente","-",INDEX($CS$6:$CS$53,MATCH($AA21,$BD$6:$BD$53,0)))</f>
        <v/>
      </c>
      <c r="U21" s="694">
        <f>IF(D21="Pendiente","-",INDEX($CS$6:$CS$53,MATCH($AF21,$BD$6:$BD$53,0)))</f>
        <v/>
      </c>
      <c r="V21" s="703" t="n"/>
      <c r="W21" s="743" t="n"/>
      <c r="X21" s="725">
        <f>Horarios!C21</f>
        <v/>
      </c>
      <c r="Y21" s="726">
        <f>Horarios!C21</f>
        <v/>
      </c>
      <c r="Z21" s="727">
        <f>$Z$4</f>
        <v/>
      </c>
      <c r="AA21" s="728">
        <f>A23</f>
        <v/>
      </c>
      <c r="AB21" s="729">
        <f t="array" ref="AB21:AB21">Ver_flag_local</f>
        <v/>
      </c>
      <c r="AC21" s="730" t="n">
        <v>0</v>
      </c>
      <c r="AD21" s="731" t="n">
        <v>1</v>
      </c>
      <c r="AE21" s="732">
        <f t="array" ref="AE21:AE21">Ver_flag_visit</f>
        <v/>
      </c>
      <c r="AF21" s="733">
        <f>A24</f>
        <v/>
      </c>
      <c r="AG21" s="734">
        <f>IF(NOT(OR(ISBLANK(AC21),ISBLANK(AD21))),1,0)</f>
        <v/>
      </c>
      <c r="AH21" s="735" t="n">
        <v>5</v>
      </c>
      <c r="AI21" s="736" t="n"/>
      <c r="AJ21" s="744">
        <f>AJ5</f>
        <v/>
      </c>
      <c r="AK21" s="745" t="n"/>
      <c r="AL21" s="746">
        <f>AL5</f>
        <v/>
      </c>
      <c r="AM21" s="745">
        <f>AM5</f>
        <v/>
      </c>
      <c r="AN21" s="745">
        <f>AN5</f>
        <v/>
      </c>
      <c r="AO21" s="745">
        <f>AO5</f>
        <v/>
      </c>
      <c r="AP21" s="745">
        <f>AP5</f>
        <v/>
      </c>
      <c r="AQ21" s="745">
        <f>AQ5</f>
        <v/>
      </c>
      <c r="AR21" s="745">
        <f>AR5</f>
        <v/>
      </c>
      <c r="AS21" s="745">
        <f>AS5</f>
        <v/>
      </c>
      <c r="AT21" s="747">
        <f>AT5</f>
        <v/>
      </c>
      <c r="AU21" s="803">
        <f>COUNTIF(AU22:AU25,"&gt;1")</f>
        <v/>
      </c>
      <c r="AV21" s="748" t="n"/>
      <c r="AW21" s="808" t="n"/>
      <c r="AX21" s="808" t="n"/>
      <c r="AY21" s="749">
        <f>AL21</f>
        <v/>
      </c>
      <c r="AZ21" s="750">
        <f>+Idiomas!$D$67</f>
        <v/>
      </c>
      <c r="BA21" s="702" t="n"/>
      <c r="BC21" s="694">
        <f>+INDEX(T_Equipos[Grupo],MATCH(WORLDCUP!BD21,T_Equipos[NombreEquipo],0))</f>
        <v/>
      </c>
      <c r="BD21" s="694">
        <f>+Equipos!B17</f>
        <v/>
      </c>
      <c r="BE21" s="694">
        <f>+BG21*3+BH21+IF($AZ$3="No",0,INDEX($AZ$6:$AZ$97,MATCH(BD21,$AY$6:$AY$97,0)))</f>
        <v/>
      </c>
      <c r="BF21" s="694">
        <f>+BG21+BH21+BI21</f>
        <v/>
      </c>
      <c r="BG21" s="694">
        <f>+COUNTIFS(FGLocal,BD21,Ganador,"Local")+COUNTIFS(FGVisitante,BD21,Ganador,"Visitante")</f>
        <v/>
      </c>
      <c r="BH21" s="694">
        <f>+COUNTIFS(FGLocal,BD21,Ganador,"Empate")+COUNTIFS(FGVisitante,BD21,Ganador,"Empate")</f>
        <v/>
      </c>
      <c r="BI21" s="694">
        <f>+COUNTIFS(FGVisitante,BD21,Ganador,"Local")+COUNTIFS(FGLocal,BD21,Ganador,"Visitante")</f>
        <v/>
      </c>
      <c r="BJ21" s="694">
        <f>+SUMIFS(FG_GolesLocal,FGLocal,BD21,Ganador,"&lt;&gt;"&amp;"Pendiente",FG_GolesLocal,"&lt;&gt;"&amp;"",FG_GolesVisitante,"&lt;&gt;"&amp;"")+SUMIFS(FG_GolesVisitante,FGVisitante,BD21,Ganador,"&lt;&gt;"&amp;"Pendiente",FG_GolesLocal,"&lt;&gt;"&amp;"",FG_GolesVisitante,"&lt;&gt;"&amp;"")</f>
        <v/>
      </c>
      <c r="BK21" s="694">
        <f>+SUMIFS(FG_GolesLocal,FGVisitante,BD21,Ganador,"&lt;&gt;"&amp;"Pendiente",FG_GolesLocal,"&lt;&gt;"&amp;"",FG_GolesVisitante,"&lt;&gt;"&amp;"")+SUMIFS(FG_GolesVisitante,FGLocal,BD21,Ganador,"&lt;&gt;"&amp;"Pendiente",FG_GolesLocal,"&lt;&gt;"&amp;"",FG_GolesVisitante,"&lt;&gt;"&amp;"")</f>
        <v/>
      </c>
      <c r="BL21" s="694">
        <f>+BJ21-BK21</f>
        <v/>
      </c>
      <c r="BM21" s="694">
        <f>DD21&amp;BC21</f>
        <v/>
      </c>
      <c r="BN21" s="694">
        <f>DH21&amp;BC21</f>
        <v/>
      </c>
      <c r="BO21" s="694">
        <f>IF(AND($AJ$99=144,BF21&gt;=1),1,0)</f>
        <v/>
      </c>
      <c r="BP21" s="694">
        <f>COUNTIFS($BO$6:$BO$53,"&gt;"&amp;BO21,$BC$6:$BC$53,INDEX(T_Equipos[Grupo],MATCH(BD21,T_Equipos[NombreEquipo],0)))+1</f>
        <v/>
      </c>
      <c r="BQ21" s="694">
        <f>IF(COUNTIFS($BP$6:$BP$53,BP21,$BC$6:$BC$53,INDEX(T_Equipos[Grupo],MATCH(BD21,T_Equipos[NombreEquipo],0)))=1,"-","P."&amp;BP21&amp;" ("&amp;COUNTIFS($BP$6:$BP$53,BP21,$BC$6:$BC$53,INDEX(T_Equipos[Grupo],MATCH(BD21,T_Equipos[NombreEquipo],0)))&amp;")")</f>
        <v/>
      </c>
      <c r="BR21" s="694">
        <f>IF($BQ21="-","-",BE21)</f>
        <v/>
      </c>
      <c r="BS21" s="694">
        <f>BP21+COUNTIFS($BQ$6:$BQ$53,BQ21,$BR$6:BR$53,"&gt;"&amp;BR21,$BC$6:$BC$53,INDEX(T_Equipos[Grupo],MATCH(BD21,T_Equipos[NombreEquipo],0)))</f>
        <v/>
      </c>
      <c r="BT21" s="694">
        <f>IF(COUNTIFS($BS$6:$BS$53,BS21,$BC$6:$BC$53,INDEX(T_Equipos[Grupo],MATCH(BD21,T_Equipos[NombreEquipo],0)))=1,"-","P."&amp;BS21&amp;" ("&amp;COUNTIFS($BS$6:$BS$53,BS21,$BC$6:$BC$53,INDEX(T_Equipos[Grupo],MATCH(BD21,T_Equipos[NombreEquipo],0)))&amp;")")</f>
        <v/>
      </c>
      <c r="BU21" s="694">
        <f>IF($BT21="-","-",COUNTIFS(FGLocal,$BD21,Ganador,"Local",Part1Empate1V,$BT21)+COUNTIFS(FGVisitante,$BD21,Ganador,"Visitante",Part1Empate1L,$BT21))</f>
        <v/>
      </c>
      <c r="BV21" s="694">
        <f>IF($BT21="-","-",COUNTIFS(FGLocal,$BD21,Ganador,"Empate",Part1Empate1V,$BT21)+COUNTIFS(FGVisitante,$BD21,Ganador,"Empate",Part1Empate1L,$BT21))</f>
        <v/>
      </c>
      <c r="BW21" s="694">
        <f>IF($BT21="-","-",COUNTIFS(FGLocal,$BD21,Ganador,"Visitante",Part1Empate1V,$BT21)+COUNTIFS(FGVisitante,$BD21,Ganador,"Local",Part1Empate1L,$BT21))</f>
        <v/>
      </c>
      <c r="BX21" s="694">
        <f>IF($BT21="-","-",BU21*3+BV21)</f>
        <v/>
      </c>
      <c r="BY21" s="694">
        <f>BS21+COUNTIFS($BT$6:$BT$53,BT21,$BX$6:BX$53,"&gt;"&amp;BX21,$BC$6:$BC$53,INDEX(T_Equipos[Grupo],MATCH(BD21,T_Equipos[NombreEquipo],0)))</f>
        <v/>
      </c>
      <c r="BZ21" s="694">
        <f>IF(COUNTIFS($BY$6:$BY$53,BY21,$BC$6:$BC$53,INDEX(T_Equipos[Grupo],MATCH(BD21,T_Equipos[NombreEquipo],0)))=1,"-","P."&amp;BY21&amp;" ("&amp;COUNTIFS($BY$6:$BY$53,BY21,$BC$6:$BC$53,INDEX(T_Equipos[Grupo],MATCH(BD21,T_Equipos[NombreEquipo],0)))&amp;")")</f>
        <v/>
      </c>
      <c r="CA21" s="694">
        <f>IF($BZ21="-","-",SUMIFS(FG_GolesLocal,FGLocal,$BD21,Part1Empate2V,$BZ21)+SUMIFS(FG_GolesVisitante,FGVisitante,$BD21,Part1Empate2L,$BZ21))</f>
        <v/>
      </c>
      <c r="CB21" s="694">
        <f>IF($BZ21="-","-",SUMIFS(FG_GolesVisitante,FGLocal,$BD21,Part1Empate2V,$BZ21)+SUMIFS(FG_GolesLocal,FGVisitante,$BD21,Part1Empate2L,$BZ21))</f>
        <v/>
      </c>
      <c r="CC21" s="694">
        <f>IF($BZ21="-","-",CA21-CB21)</f>
        <v/>
      </c>
      <c r="CD21" s="694">
        <f>BY21+COUNTIFS($BZ$6:$BZ$53,BZ21,$CC$6:CC$53,"&gt;"&amp;CC21,$BC$6:$BC$53,INDEX(T_Equipos[Grupo],MATCH(BD21,T_Equipos[NombreEquipo],0)))</f>
        <v/>
      </c>
      <c r="CE21" s="694">
        <f>IF(COUNTIFS($CD$6:$CD$53,CD21,$BC$6:$BC$53,INDEX(T_Equipos[Grupo],MATCH(BD21,T_Equipos[NombreEquipo],0)))=1,"-","P."&amp;CD21&amp;" ("&amp;COUNTIFS($CD$6:$CD$53,CD21,$BC$6:$BC$53,INDEX(T_Equipos[Grupo],MATCH(BD21,T_Equipos[NombreEquipo],0)))&amp;")")</f>
        <v/>
      </c>
      <c r="CF21" s="694">
        <f>IF($CE21="-","-",SUMIFS(FG_GolesLocal,FGLocal,$BD21,Part1Empate3V,$CE21)+SUMIFS(FG_GolesVisitante,FGVisitante,$BD21,Part1Empate3L,$CE21))</f>
        <v/>
      </c>
      <c r="CG21" s="694">
        <f>CD21+COUNTIFS($CE$6:$CE$53,CE21,$CF$6:CF$53,"&gt;"&amp;CF21,$BC$6:$BC$53,INDEX(T_Equipos[Grupo],MATCH(BD21,T_Equipos[NombreEquipo],0)))</f>
        <v/>
      </c>
      <c r="CH21" s="694">
        <f>IF(COUNTIFS($CG$6:$CG$53,CG21,$BC$6:$BC$53,INDEX(T_Equipos[Grupo],MATCH(BD21,T_Equipos[NombreEquipo],0)))=1,"-","P."&amp;CG21&amp;" ("&amp;COUNTIFS($CG$6:$CG$53,CG21,$BC$6:$BC$53,INDEX(T_Equipos[Grupo],MATCH(BD21,T_Equipos[NombreEquipo],0)))&amp;")")</f>
        <v/>
      </c>
      <c r="CI21" s="694">
        <f>IF($CH21="-","-",COUNTIFS(FGLocal,$BD21,Ganador,"Local",Part2Empate4V,$CH21)+COUNTIFS(FGVisitante,$BD21,Ganador,"Visitante",Part2Empate4L,$CH21))</f>
        <v/>
      </c>
      <c r="CJ21" s="694">
        <f>IF($CH21="-","-",COUNTIFS(FGLocal,$BD21,Ganador,"Empate",Part2Empate4V,$CH21)+COUNTIFS(FGVisitante,$BD21,Ganador,"Empate",Part2Empate4L,$CH21))</f>
        <v/>
      </c>
      <c r="CK21" s="694">
        <f>IF($CH21="-","-",COUNTIFS(FGLocal,$BD21,Ganador,"Visitante",Part2Empate4V,$CH21)+COUNTIFS(FGVisitante,$BD21,Ganador,"Local",Part2Empate4L,$CH21))</f>
        <v/>
      </c>
      <c r="CL21" s="694">
        <f>IF($CH21="-","-",CI21*3+CJ21)</f>
        <v/>
      </c>
      <c r="CM21" s="694">
        <f>CG21+COUNTIFS($CH$6:$CH$53,CH21,$CL$6:CL$53,"&gt;"&amp;CL21,$BC$6:$BC$53,INDEX(T_Equipos[Grupo],MATCH(BD21,T_Equipos[NombreEquipo],0)))</f>
        <v/>
      </c>
      <c r="CN21" s="694">
        <f>IF(COUNTIFS($CM$6:$CM$53,CM21,$BC$6:$BC$53,INDEX(T_Equipos[Grupo],MATCH(BD21,T_Equipos[NombreEquipo],0)))=1,"-","P."&amp;CM21&amp;" ("&amp;COUNTIFS($CM$6:$CM$53,CM21,$BC$6:$BC$53,INDEX(T_Equipos[Grupo],MATCH(BD21,T_Equipos[NombreEquipo],0)))&amp;")")</f>
        <v/>
      </c>
      <c r="CO21" s="694">
        <f>IF($CN21="-","-",SUMIFS(FG_GolesLocal,FGLocal,$BD21,Part2Empate5V,$CN21)+SUMIFS(FG_GolesVisitante,FGVisitante,$BD21,Part2Empate5L,$CN21))</f>
        <v/>
      </c>
      <c r="CP21" s="694">
        <f>IF($CN21="-","-",SUMIFS(FG_GolesVisitante,FGLocal,$BD21,Part2Empate5V,$CN21)+SUMIFS(FG_GolesLocal,FGVisitante,$BD21,Part2Empate5L,$CN21))</f>
        <v/>
      </c>
      <c r="CQ21" s="694">
        <f>IF($CN21="-","-",CO21-CP21)</f>
        <v/>
      </c>
      <c r="CR21" s="694">
        <f>CM21+COUNTIFS($CN$6:$CN$53,CN21,$CQ$6:CQ$53,"&gt;"&amp;CQ21,$BC$6:$BC$53,INDEX(T_Equipos[Grupo],MATCH(BD21,T_Equipos[NombreEquipo],0)))</f>
        <v/>
      </c>
      <c r="CS21" s="694">
        <f>IF(COUNTIFS($CR$6:$CR$53,CR21,$BC$6:$BC$53,INDEX(T_Equipos[Grupo],MATCH(BD21,T_Equipos[NombreEquipo],0)))=1,"-","P."&amp;CR21&amp;" ("&amp;COUNTIFS($CR$6:$CR$53,CR21,$BC$6:$BC$53,INDEX(T_Equipos[Grupo],MATCH(BD21,T_Equipos[NombreEquipo],0)))&amp;")")</f>
        <v/>
      </c>
      <c r="CT21" s="694">
        <f>IF($CS21="-","-",SUMIFS(FG_GolesLocal,FGLocal,$BD21,Part2Empate6V,$CS21)+SUMIFS(FG_GolesVisitante,FGVisitante,$BD21,Part2Empate6L,$CS21))</f>
        <v/>
      </c>
      <c r="CU21" s="694">
        <f>CR21+COUNTIFS($CS$6:$CS$53,CS21,$CT$6:CT$53,"&gt;"&amp;CT21,$BC$6:$BC$53,INDEX(T_Equipos[Grupo],MATCH(BD21,T_Equipos[NombreEquipo],0)))</f>
        <v/>
      </c>
      <c r="CV21" s="694">
        <f>IF(COUNTIFS($CU$6:$CU$53,CU21,$BC$6:$BC$53,INDEX(T_Equipos[Grupo],MATCH(BD21,T_Equipos[NombreEquipo],0)))=1,"-","P."&amp;CU21&amp;" ("&amp;COUNTIFS($CU$6:$CU$53,CU21,$BC$6:$BC$53,INDEX(T_Equipos[Grupo],MATCH(BD21,T_Equipos[NombreEquipo],0)))&amp;")")</f>
        <v/>
      </c>
      <c r="CW21" s="694">
        <f>IF(CV21="-","-",BL21)</f>
        <v/>
      </c>
      <c r="CX21" s="694">
        <f>CU21+COUNTIFS($CV$6:$CV$53,CV21,$CW$6:CW$53,"&gt;"&amp;CW21,$BC$6:$BC$53,INDEX(T_Equipos[Grupo],MATCH(BD21,T_Equipos[NombreEquipo],0)))</f>
        <v/>
      </c>
      <c r="CY21" s="694">
        <f>IF(COUNTIFS($CX$6:$CX$53,CX21,$BC$6:$BC$53,INDEX(T_Equipos[Grupo],MATCH(BD21,T_Equipos[NombreEquipo],0)))=1,"-","P."&amp;CX21&amp;" ("&amp;COUNTIFS($CX$6:$CX$53,CX21,$BC$6:$BC$53,INDEX(T_Equipos[Grupo],MATCH(BD21,T_Equipos[NombreEquipo],0)))&amp;")")</f>
        <v/>
      </c>
      <c r="CZ21" s="694">
        <f>IF(CY21="-","-",BJ21)</f>
        <v/>
      </c>
      <c r="DA21" s="694">
        <f>CX21+COUNTIFS($CY$6:$CY$53,CY21,$CZ$6:CZ$53,"&gt;"&amp;CZ21,$BC$6:$BC$53,INDEX(T_Equipos[Grupo],MATCH(BD21,T_Equipos[NombreEquipo],0)))</f>
        <v/>
      </c>
      <c r="DB21" s="694">
        <f>IF(COUNTIFS($DA$6:$DA$53,DA21,$BC$6:$BC$53,INDEX(T_Equipos[Grupo],MATCH(BD21,T_Equipos[NombreEquipo],0)))=1,"-","P."&amp;DA21&amp;" ("&amp;COUNTIFS($DA$6:$DA$53,DA21,$BC$6:$BC$53,INDEX(T_Equipos[Grupo],MATCH(BD21,T_Equipos[NombreEquipo],0)))&amp;")")</f>
        <v/>
      </c>
      <c r="DC21" s="694">
        <f>IF(DB21="-","-",COUNTIFS(T_Equipos[Rank],"&lt;"&amp;INDEX(T_Equipos[Rank],MATCH(BD21,T_Equipos[NombreEquipo],0)),$BC$6:$BC$53,INDEX(T_Equipos[Grupo],MATCH(BD21,T_Equipos[NombreEquipo],0)))+1)</f>
        <v/>
      </c>
      <c r="DD21" s="694">
        <f>DA21+COUNTIFS($DB$6:$DB$53,DB21,$DC$6:DC$53,"&lt;"&amp;DC21,$BC$6:$BC$53,INDEX(T_Equipos[Grupo],MATCH(BD21,T_Equipos[NombreEquipo],0)))</f>
        <v/>
      </c>
      <c r="DE21" s="694" t="n"/>
      <c r="DF21" s="694">
        <f>IF(OR(INDEX($AW$6:$AW$97,MATCH($BD21,$AV$6:$AV$97,0))="",DB21="-"),DD21,INDEX($AW$6:$AW$97,MATCH($BD21,$AV$6:$AV$97,0))+DD21/1000)</f>
        <v/>
      </c>
      <c r="DG21" s="694">
        <f>IF(DB21="-","-",COUNTIFS(DF$6:DF$53,"&lt;"&amp;DF21,$BC$6:$BC$53,INDEX(T_Equipos[Grupo],MATCH(BD21,T_Equipos[NombreEquipo],0))))</f>
        <v/>
      </c>
      <c r="DH21" s="694">
        <f>DA21+COUNTIFS(DB$6:DB$53,DB21,DG$6:DG$53,"&lt;"&amp;DG21,$BC$6:$BC$53,INDEX(T_Equipos[Grupo],MATCH(BD21,T_Equipos[NombreEquipo],0)))</f>
        <v/>
      </c>
      <c r="DI21" s="694" t="n"/>
      <c r="DJ21" s="694">
        <f>INDEX($DA$6:$DA$53,MATCH($DQ21,$BD$6:$BD$53,0))</f>
        <v/>
      </c>
      <c r="DK21" s="694">
        <f>+SUMIF($BC$6:$BC$53,BC21,$BF$6:$BF$53)</f>
        <v/>
      </c>
      <c r="DL21" s="694">
        <f>IF(OR(DK21=12,$AJ$99=144),COUNTIFS($DJ$6:$DJ$53,DJ21,$BC$6:$BC$53,BC21),1)</f>
        <v/>
      </c>
      <c r="DM21" s="694">
        <f>DJ21&amp;"."&amp;DL21</f>
        <v/>
      </c>
      <c r="DN21" s="694">
        <f t="array" ref="DN21:DN21">OFFSET(Horarios!$P$3,DJ21-1,0,DL21,1)</f>
        <v/>
      </c>
      <c r="DO21" s="694" t="n"/>
      <c r="DP21" s="694" t="inlineStr">
        <is>
          <t>4D</t>
        </is>
      </c>
      <c r="DQ21" s="694">
        <f>INDEX($BD$6:$BD$53,MATCH(DP21,$BM$6:$BM$53,0))</f>
        <v/>
      </c>
    </row>
    <row r="22" ht="15.75" customHeight="1" s="650">
      <c r="A22" s="694">
        <f>+Equipos!B11</f>
        <v/>
      </c>
      <c r="B22" s="694" t="n"/>
      <c r="C22" s="694" t="n"/>
      <c r="D22" s="694">
        <f>IF(OR(AC22="",AD22=""),"Pendiente",IF(AC22&gt;AD22,"Local",IF(AC22&lt;AD22,"Visitante","Empate")))</f>
        <v/>
      </c>
      <c r="E22" s="694">
        <f>IF(D22="Pendiente","-",INDEX($BT$6:$BT$53,MATCH($AA22,$BD$6:$BD$53,0)))</f>
        <v/>
      </c>
      <c r="F22" s="694">
        <f>IF(D22="Pendiente","-",INDEX($BT$6:$BT$53,MATCH($AF22,$BD$6:$BD$53,0)))</f>
        <v/>
      </c>
      <c r="G22" s="694" t="n"/>
      <c r="H22" s="694">
        <f>IF(D22="Pendiente","-",INDEX($BZ$6:$BZ$53,MATCH($AA22,$BD$6:$BD$53,0)))</f>
        <v/>
      </c>
      <c r="I22" s="694">
        <f>IF(D22="Pendiente","-",INDEX($BZ$6:$BZ$53,MATCH($AF22,$BD$6:$BD$53,0)))</f>
        <v/>
      </c>
      <c r="J22" s="694" t="n"/>
      <c r="K22" s="694">
        <f>IF(D22="Pendiente","-",INDEX($CE$6:$CE$53,MATCH($AA22,$BD$6:$BD$53,0)))</f>
        <v/>
      </c>
      <c r="L22" s="694">
        <f>IF(D22="Pendiente","-",INDEX($CE$6:$CE$53,MATCH($AF22,$BD$6:$BD$53,0)))</f>
        <v/>
      </c>
      <c r="M22" s="694" t="n"/>
      <c r="N22" s="694">
        <f>IF(D22="Pendiente","-",INDEX($CH$6:$CH$53,MATCH($AA22,$BD$6:$BD$53,0)))</f>
        <v/>
      </c>
      <c r="O22" s="694">
        <f>IF(D22="Pendiente","-",INDEX($CH$6:$CH$53,MATCH($AF22,$BD$6:$BD$53,0)))</f>
        <v/>
      </c>
      <c r="P22" s="694" t="n"/>
      <c r="Q22" s="694">
        <f>IF(D22="Pendiente","-",INDEX($CN$6:$CN$53,MATCH($AA22,$BD$6:$BD$53,0)))</f>
        <v/>
      </c>
      <c r="R22" s="694">
        <f>IF(D22="Pendiente","-",INDEX($CN$6:$CN$53,MATCH($AF22,$BD$6:$BD$53,0)))</f>
        <v/>
      </c>
      <c r="S22" s="694" t="n"/>
      <c r="T22" s="694">
        <f>IF(D22="Pendiente","-",INDEX($CS$6:$CS$53,MATCH($AA22,$BD$6:$BD$53,0)))</f>
        <v/>
      </c>
      <c r="U22" s="694">
        <f>IF(D22="Pendiente","-",INDEX($CS$6:$CS$53,MATCH($AF22,$BD$6:$BD$53,0)))</f>
        <v/>
      </c>
      <c r="V22" s="703" t="n"/>
      <c r="W22" s="743" t="n"/>
      <c r="X22" s="725">
        <f>Horarios!C22</f>
        <v/>
      </c>
      <c r="Y22" s="726">
        <f>Horarios!C22</f>
        <v/>
      </c>
      <c r="Z22" s="727">
        <f>$Z$6</f>
        <v/>
      </c>
      <c r="AA22" s="728">
        <f>A24</f>
        <v/>
      </c>
      <c r="AB22" s="729">
        <f t="array" ref="AB22:AB22">Ver_flag_local</f>
        <v/>
      </c>
      <c r="AC22" s="730" t="n">
        <v>1</v>
      </c>
      <c r="AD22" s="731" t="n">
        <v>2</v>
      </c>
      <c r="AE22" s="732">
        <f t="array" ref="AE22:AE22">Ver_flag_visit</f>
        <v/>
      </c>
      <c r="AF22" s="733">
        <f>A22</f>
        <v/>
      </c>
      <c r="AG22" s="734">
        <f>IF(NOT(OR(ISBLANK(AC22),ISBLANK(AD22))),1,0)</f>
        <v/>
      </c>
      <c r="AH22" s="735" t="n">
        <v>30</v>
      </c>
      <c r="AI22" s="736">
        <f>AJ22&amp;$B$20</f>
        <v/>
      </c>
      <c r="AJ22" s="751" t="n">
        <v>1</v>
      </c>
      <c r="AK22" s="810">
        <f t="array" ref="AK22:AK22">Ver_flag_visit</f>
        <v/>
      </c>
      <c r="AL22" s="753">
        <f>IFERROR(INDEX($BD$6:$BD$53,MATCH(AI22,$BN$6:$BN$53,0)),"")</f>
        <v/>
      </c>
      <c r="AM22" s="754">
        <f>INDEX($BE$6:$BN$53,MATCH($AL22,$BD$6:$BD$53,0),MATCH(AM$5,$BE$5:$BN$5,0))</f>
        <v/>
      </c>
      <c r="AN22" s="755">
        <f>INDEX($BE$6:$BN$53,MATCH($AL22,$BD$6:$BD$53,0),MATCH(AN$5,$BE$5:$BN$5,0))</f>
        <v/>
      </c>
      <c r="AO22" s="755">
        <f>INDEX($BE$6:$BN$53,MATCH($AL22,$BD$6:$BD$53,0),MATCH(AO$5,$BE$5:$BN$5,0))</f>
        <v/>
      </c>
      <c r="AP22" s="755">
        <f>INDEX($BE$6:$BN$53,MATCH($AL22,$BD$6:$BD$53,0),MATCH(AP$5,$BE$5:$BN$5,0))</f>
        <v/>
      </c>
      <c r="AQ22" s="755">
        <f>INDEX($BE$6:$BN$53,MATCH($AL22,$BD$6:$BD$53,0),MATCH(AQ$5,$BE$5:$BN$5,0))</f>
        <v/>
      </c>
      <c r="AR22" s="755">
        <f>INDEX($BE$6:$BN$53,MATCH($AL22,$BD$6:$BD$53,0),MATCH(AR$5,$BE$5:$BN$5,0))</f>
        <v/>
      </c>
      <c r="AS22" s="755">
        <f>INDEX($BE$6:$BN$53,MATCH($AL22,$BD$6:$BD$53,0),MATCH(AS$5,$BE$5:$BN$5,0))</f>
        <v/>
      </c>
      <c r="AT22" s="756">
        <f>INDEX($BE$6:$BN$53,MATCH($AL22,$BD$6:$BD$53,0),MATCH(AT$5,$BE$5:$BN$5,0))</f>
        <v/>
      </c>
      <c r="AU22" s="757">
        <f>INDEX($DL$6:$DL$53,MATCH(AI22,$DP$6:$DP$53,0))</f>
        <v/>
      </c>
      <c r="AV22" s="758">
        <f>INDEX($BD$6:$BD$53,MATCH(AI22,$BM$6:$BM$53,0))</f>
        <v/>
      </c>
      <c r="AW22" s="759" t="n"/>
      <c r="AX22" s="760" t="n"/>
      <c r="AY22" s="761">
        <f>+A21</f>
        <v/>
      </c>
      <c r="AZ22" s="762" t="n"/>
      <c r="BA22" s="702" t="n"/>
      <c r="BC22" s="694">
        <f>+INDEX(T_Equipos[Grupo],MATCH(WORLDCUP!BD22,T_Equipos[NombreEquipo],0))</f>
        <v/>
      </c>
      <c r="BD22" s="694">
        <f>+Equipos!B18</f>
        <v/>
      </c>
      <c r="BE22" s="694">
        <f>+BG22*3+BH22+IF($AZ$3="No",0,INDEX($AZ$6:$AZ$97,MATCH(BD22,$AY$6:$AY$97,0)))</f>
        <v/>
      </c>
      <c r="BF22" s="694">
        <f>+BG22+BH22+BI22</f>
        <v/>
      </c>
      <c r="BG22" s="694">
        <f>+COUNTIFS(FGLocal,BD22,Ganador,"Local")+COUNTIFS(FGVisitante,BD22,Ganador,"Visitante")</f>
        <v/>
      </c>
      <c r="BH22" s="694">
        <f>+COUNTIFS(FGLocal,BD22,Ganador,"Empate")+COUNTIFS(FGVisitante,BD22,Ganador,"Empate")</f>
        <v/>
      </c>
      <c r="BI22" s="694">
        <f>+COUNTIFS(FGVisitante,BD22,Ganador,"Local")+COUNTIFS(FGLocal,BD22,Ganador,"Visitante")</f>
        <v/>
      </c>
      <c r="BJ22" s="694">
        <f>+SUMIFS(FG_GolesLocal,FGLocal,BD22,Ganador,"&lt;&gt;"&amp;"Pendiente",FG_GolesLocal,"&lt;&gt;"&amp;"",FG_GolesVisitante,"&lt;&gt;"&amp;"")+SUMIFS(FG_GolesVisitante,FGVisitante,BD22,Ganador,"&lt;&gt;"&amp;"Pendiente",FG_GolesLocal,"&lt;&gt;"&amp;"",FG_GolesVisitante,"&lt;&gt;"&amp;"")</f>
        <v/>
      </c>
      <c r="BK22" s="694">
        <f>+SUMIFS(FG_GolesLocal,FGVisitante,BD22,Ganador,"&lt;&gt;"&amp;"Pendiente",FG_GolesLocal,"&lt;&gt;"&amp;"",FG_GolesVisitante,"&lt;&gt;"&amp;"")+SUMIFS(FG_GolesVisitante,FGLocal,BD22,Ganador,"&lt;&gt;"&amp;"Pendiente",FG_GolesLocal,"&lt;&gt;"&amp;"",FG_GolesVisitante,"&lt;&gt;"&amp;"")</f>
        <v/>
      </c>
      <c r="BL22" s="694">
        <f>+BJ22-BK22</f>
        <v/>
      </c>
      <c r="BM22" s="694">
        <f>DD22&amp;BC22</f>
        <v/>
      </c>
      <c r="BN22" s="694">
        <f>DH22&amp;BC22</f>
        <v/>
      </c>
      <c r="BO22" s="694">
        <f>IF(AND($AJ$99=144,BF22&gt;=1),1,0)</f>
        <v/>
      </c>
      <c r="BP22" s="694">
        <f>COUNTIFS($BO$6:$BO$53,"&gt;"&amp;BO22,$BC$6:$BC$53,INDEX(T_Equipos[Grupo],MATCH(BD22,T_Equipos[NombreEquipo],0)))+1</f>
        <v/>
      </c>
      <c r="BQ22" s="694">
        <f>IF(COUNTIFS($BP$6:$BP$53,BP22,$BC$6:$BC$53,INDEX(T_Equipos[Grupo],MATCH(BD22,T_Equipos[NombreEquipo],0)))=1,"-","P."&amp;BP22&amp;" ("&amp;COUNTIFS($BP$6:$BP$53,BP22,$BC$6:$BC$53,INDEX(T_Equipos[Grupo],MATCH(BD22,T_Equipos[NombreEquipo],0)))&amp;")")</f>
        <v/>
      </c>
      <c r="BR22" s="694">
        <f>IF($BQ22="-","-",BE22)</f>
        <v/>
      </c>
      <c r="BS22" s="694">
        <f>BP22+COUNTIFS($BQ$6:$BQ$53,BQ22,$BR$6:BR$53,"&gt;"&amp;BR22,$BC$6:$BC$53,INDEX(T_Equipos[Grupo],MATCH(BD22,T_Equipos[NombreEquipo],0)))</f>
        <v/>
      </c>
      <c r="BT22" s="694">
        <f>IF(COUNTIFS($BS$6:$BS$53,BS22,$BC$6:$BC$53,INDEX(T_Equipos[Grupo],MATCH(BD22,T_Equipos[NombreEquipo],0)))=1,"-","P."&amp;BS22&amp;" ("&amp;COUNTIFS($BS$6:$BS$53,BS22,$BC$6:$BC$53,INDEX(T_Equipos[Grupo],MATCH(BD22,T_Equipos[NombreEquipo],0)))&amp;")")</f>
        <v/>
      </c>
      <c r="BU22" s="694">
        <f>IF($BT22="-","-",COUNTIFS(FGLocal,$BD22,Ganador,"Local",Part1Empate1V,$BT22)+COUNTIFS(FGVisitante,$BD22,Ganador,"Visitante",Part1Empate1L,$BT22))</f>
        <v/>
      </c>
      <c r="BV22" s="694">
        <f>IF($BT22="-","-",COUNTIFS(FGLocal,$BD22,Ganador,"Empate",Part1Empate1V,$BT22)+COUNTIFS(FGVisitante,$BD22,Ganador,"Empate",Part1Empate1L,$BT22))</f>
        <v/>
      </c>
      <c r="BW22" s="694">
        <f>IF($BT22="-","-",COUNTIFS(FGLocal,$BD22,Ganador,"Visitante",Part1Empate1V,$BT22)+COUNTIFS(FGVisitante,$BD22,Ganador,"Local",Part1Empate1L,$BT22))</f>
        <v/>
      </c>
      <c r="BX22" s="694">
        <f>IF($BT22="-","-",BU22*3+BV22)</f>
        <v/>
      </c>
      <c r="BY22" s="694">
        <f>BS22+COUNTIFS($BT$6:$BT$53,BT22,$BX$6:BX$53,"&gt;"&amp;BX22,$BC$6:$BC$53,INDEX(T_Equipos[Grupo],MATCH(BD22,T_Equipos[NombreEquipo],0)))</f>
        <v/>
      </c>
      <c r="BZ22" s="694">
        <f>IF(COUNTIFS($BY$6:$BY$53,BY22,$BC$6:$BC$53,INDEX(T_Equipos[Grupo],MATCH(BD22,T_Equipos[NombreEquipo],0)))=1,"-","P."&amp;BY22&amp;" ("&amp;COUNTIFS($BY$6:$BY$53,BY22,$BC$6:$BC$53,INDEX(T_Equipos[Grupo],MATCH(BD22,T_Equipos[NombreEquipo],0)))&amp;")")</f>
        <v/>
      </c>
      <c r="CA22" s="694">
        <f>IF($BZ22="-","-",SUMIFS(FG_GolesLocal,FGLocal,$BD22,Part1Empate2V,$BZ22)+SUMIFS(FG_GolesVisitante,FGVisitante,$BD22,Part1Empate2L,$BZ22))</f>
        <v/>
      </c>
      <c r="CB22" s="694">
        <f>IF($BZ22="-","-",SUMIFS(FG_GolesVisitante,FGLocal,$BD22,Part1Empate2V,$BZ22)+SUMIFS(FG_GolesLocal,FGVisitante,$BD22,Part1Empate2L,$BZ22))</f>
        <v/>
      </c>
      <c r="CC22" s="694">
        <f>IF($BZ22="-","-",CA22-CB22)</f>
        <v/>
      </c>
      <c r="CD22" s="694">
        <f>BY22+COUNTIFS($BZ$6:$BZ$53,BZ22,$CC$6:CC$53,"&gt;"&amp;CC22,$BC$6:$BC$53,INDEX(T_Equipos[Grupo],MATCH(BD22,T_Equipos[NombreEquipo],0)))</f>
        <v/>
      </c>
      <c r="CE22" s="694">
        <f>IF(COUNTIFS($CD$6:$CD$53,CD22,$BC$6:$BC$53,INDEX(T_Equipos[Grupo],MATCH(BD22,T_Equipos[NombreEquipo],0)))=1,"-","P."&amp;CD22&amp;" ("&amp;COUNTIFS($CD$6:$CD$53,CD22,$BC$6:$BC$53,INDEX(T_Equipos[Grupo],MATCH(BD22,T_Equipos[NombreEquipo],0)))&amp;")")</f>
        <v/>
      </c>
      <c r="CF22" s="694">
        <f>IF($CE22="-","-",SUMIFS(FG_GolesLocal,FGLocal,$BD22,Part1Empate3V,$CE22)+SUMIFS(FG_GolesVisitante,FGVisitante,$BD22,Part1Empate3L,$CE22))</f>
        <v/>
      </c>
      <c r="CG22" s="694">
        <f>CD22+COUNTIFS($CE$6:$CE$53,CE22,$CF$6:CF$53,"&gt;"&amp;CF22,$BC$6:$BC$53,INDEX(T_Equipos[Grupo],MATCH(BD22,T_Equipos[NombreEquipo],0)))</f>
        <v/>
      </c>
      <c r="CH22" s="694">
        <f>IF(COUNTIFS($CG$6:$CG$53,CG22,$BC$6:$BC$53,INDEX(T_Equipos[Grupo],MATCH(BD22,T_Equipos[NombreEquipo],0)))=1,"-","P."&amp;CG22&amp;" ("&amp;COUNTIFS($CG$6:$CG$53,CG22,$BC$6:$BC$53,INDEX(T_Equipos[Grupo],MATCH(BD22,T_Equipos[NombreEquipo],0)))&amp;")")</f>
        <v/>
      </c>
      <c r="CI22" s="694">
        <f>IF($CH22="-","-",COUNTIFS(FGLocal,$BD22,Ganador,"Local",Part2Empate4V,$CH22)+COUNTIFS(FGVisitante,$BD22,Ganador,"Visitante",Part2Empate4L,$CH22))</f>
        <v/>
      </c>
      <c r="CJ22" s="694">
        <f>IF($CH22="-","-",COUNTIFS(FGLocal,$BD22,Ganador,"Empate",Part2Empate4V,$CH22)+COUNTIFS(FGVisitante,$BD22,Ganador,"Empate",Part2Empate4L,$CH22))</f>
        <v/>
      </c>
      <c r="CK22" s="694">
        <f>IF($CH22="-","-",COUNTIFS(FGLocal,$BD22,Ganador,"Visitante",Part2Empate4V,$CH22)+COUNTIFS(FGVisitante,$BD22,Ganador,"Local",Part2Empate4L,$CH22))</f>
        <v/>
      </c>
      <c r="CL22" s="694">
        <f>IF($CH22="-","-",CI22*3+CJ22)</f>
        <v/>
      </c>
      <c r="CM22" s="694">
        <f>CG22+COUNTIFS($CH$6:$CH$53,CH22,$CL$6:CL$53,"&gt;"&amp;CL22,$BC$6:$BC$53,INDEX(T_Equipos[Grupo],MATCH(BD22,T_Equipos[NombreEquipo],0)))</f>
        <v/>
      </c>
      <c r="CN22" s="694">
        <f>IF(COUNTIFS($CM$6:$CM$53,CM22,$BC$6:$BC$53,INDEX(T_Equipos[Grupo],MATCH(BD22,T_Equipos[NombreEquipo],0)))=1,"-","P."&amp;CM22&amp;" ("&amp;COUNTIFS($CM$6:$CM$53,CM22,$BC$6:$BC$53,INDEX(T_Equipos[Grupo],MATCH(BD22,T_Equipos[NombreEquipo],0)))&amp;")")</f>
        <v/>
      </c>
      <c r="CO22" s="694">
        <f>IF($CN22="-","-",SUMIFS(FG_GolesLocal,FGLocal,$BD22,Part2Empate5V,$CN22)+SUMIFS(FG_GolesVisitante,FGVisitante,$BD22,Part2Empate5L,$CN22))</f>
        <v/>
      </c>
      <c r="CP22" s="694">
        <f>IF($CN22="-","-",SUMIFS(FG_GolesVisitante,FGLocal,$BD22,Part2Empate5V,$CN22)+SUMIFS(FG_GolesLocal,FGVisitante,$BD22,Part2Empate5L,$CN22))</f>
        <v/>
      </c>
      <c r="CQ22" s="694">
        <f>IF($CN22="-","-",CO22-CP22)</f>
        <v/>
      </c>
      <c r="CR22" s="694">
        <f>CM22+COUNTIFS($CN$6:$CN$53,CN22,$CQ$6:CQ$53,"&gt;"&amp;CQ22,$BC$6:$BC$53,INDEX(T_Equipos[Grupo],MATCH(BD22,T_Equipos[NombreEquipo],0)))</f>
        <v/>
      </c>
      <c r="CS22" s="694">
        <f>IF(COUNTIFS($CR$6:$CR$53,CR22,$BC$6:$BC$53,INDEX(T_Equipos[Grupo],MATCH(BD22,T_Equipos[NombreEquipo],0)))=1,"-","P."&amp;CR22&amp;" ("&amp;COUNTIFS($CR$6:$CR$53,CR22,$BC$6:$BC$53,INDEX(T_Equipos[Grupo],MATCH(BD22,T_Equipos[NombreEquipo],0)))&amp;")")</f>
        <v/>
      </c>
      <c r="CT22" s="694">
        <f>IF($CS22="-","-",SUMIFS(FG_GolesLocal,FGLocal,$BD22,Part2Empate6V,$CS22)+SUMIFS(FG_GolesVisitante,FGVisitante,$BD22,Part2Empate6L,$CS22))</f>
        <v/>
      </c>
      <c r="CU22" s="694">
        <f>CR22+COUNTIFS($CS$6:$CS$53,CS22,$CT$6:CT$53,"&gt;"&amp;CT22,$BC$6:$BC$53,INDEX(T_Equipos[Grupo],MATCH(BD22,T_Equipos[NombreEquipo],0)))</f>
        <v/>
      </c>
      <c r="CV22" s="694">
        <f>IF(COUNTIFS($CU$6:$CU$53,CU22,$BC$6:$BC$53,INDEX(T_Equipos[Grupo],MATCH(BD22,T_Equipos[NombreEquipo],0)))=1,"-","P."&amp;CU22&amp;" ("&amp;COUNTIFS($CU$6:$CU$53,CU22,$BC$6:$BC$53,INDEX(T_Equipos[Grupo],MATCH(BD22,T_Equipos[NombreEquipo],0)))&amp;")")</f>
        <v/>
      </c>
      <c r="CW22" s="694">
        <f>IF(CV22="-","-",BL22)</f>
        <v/>
      </c>
      <c r="CX22" s="694">
        <f>CU22+COUNTIFS($CV$6:$CV$53,CV22,$CW$6:CW$53,"&gt;"&amp;CW22,$BC$6:$BC$53,INDEX(T_Equipos[Grupo],MATCH(BD22,T_Equipos[NombreEquipo],0)))</f>
        <v/>
      </c>
      <c r="CY22" s="694">
        <f>IF(COUNTIFS($CX$6:$CX$53,CX22,$BC$6:$BC$53,INDEX(T_Equipos[Grupo],MATCH(BD22,T_Equipos[NombreEquipo],0)))=1,"-","P."&amp;CX22&amp;" ("&amp;COUNTIFS($CX$6:$CX$53,CX22,$BC$6:$BC$53,INDEX(T_Equipos[Grupo],MATCH(BD22,T_Equipos[NombreEquipo],0)))&amp;")")</f>
        <v/>
      </c>
      <c r="CZ22" s="694">
        <f>IF(CY22="-","-",BJ22)</f>
        <v/>
      </c>
      <c r="DA22" s="694">
        <f>CX22+COUNTIFS($CY$6:$CY$53,CY22,$CZ$6:CZ$53,"&gt;"&amp;CZ22,$BC$6:$BC$53,INDEX(T_Equipos[Grupo],MATCH(BD22,T_Equipos[NombreEquipo],0)))</f>
        <v/>
      </c>
      <c r="DB22" s="694">
        <f>IF(COUNTIFS($DA$6:$DA$53,DA22,$BC$6:$BC$53,INDEX(T_Equipos[Grupo],MATCH(BD22,T_Equipos[NombreEquipo],0)))=1,"-","P."&amp;DA22&amp;" ("&amp;COUNTIFS($DA$6:$DA$53,DA22,$BC$6:$BC$53,INDEX(T_Equipos[Grupo],MATCH(BD22,T_Equipos[NombreEquipo],0)))&amp;")")</f>
        <v/>
      </c>
      <c r="DC22" s="694">
        <f>IF(DB22="-","-",COUNTIFS(T_Equipos[Rank],"&lt;"&amp;INDEX(T_Equipos[Rank],MATCH(BD22,T_Equipos[NombreEquipo],0)),$BC$6:$BC$53,INDEX(T_Equipos[Grupo],MATCH(BD22,T_Equipos[NombreEquipo],0)))+1)</f>
        <v/>
      </c>
      <c r="DD22" s="694">
        <f>DA22+COUNTIFS($DB$6:$DB$53,DB22,$DC$6:DC$53,"&lt;"&amp;DC22,$BC$6:$BC$53,INDEX(T_Equipos[Grupo],MATCH(BD22,T_Equipos[NombreEquipo],0)))</f>
        <v/>
      </c>
      <c r="DE22" s="694" t="n"/>
      <c r="DF22" s="694">
        <f>IF(OR(INDEX($AW$6:$AW$97,MATCH($BD22,$AV$6:$AV$97,0))="",DB22="-"),DD22,INDEX($AW$6:$AW$97,MATCH($BD22,$AV$6:$AV$97,0))+DD22/1000)</f>
        <v/>
      </c>
      <c r="DG22" s="694">
        <f>IF(DB22="-","-",COUNTIFS(DF$6:DF$53,"&lt;"&amp;DF22,$BC$6:$BC$53,INDEX(T_Equipos[Grupo],MATCH(BD22,T_Equipos[NombreEquipo],0))))</f>
        <v/>
      </c>
      <c r="DH22" s="694">
        <f>DA22+COUNTIFS(DB$6:DB$53,DB22,DG$6:DG$53,"&lt;"&amp;DG22,$BC$6:$BC$53,INDEX(T_Equipos[Grupo],MATCH(BD22,T_Equipos[NombreEquipo],0)))</f>
        <v/>
      </c>
      <c r="DI22" s="694" t="n"/>
      <c r="DJ22" s="694">
        <f>INDEX($DA$6:$DA$53,MATCH($DQ22,$BD$6:$BD$53,0))</f>
        <v/>
      </c>
      <c r="DK22" s="694">
        <f>+SUMIF($BC$6:$BC$53,BC22,$BF$6:$BF$53)</f>
        <v/>
      </c>
      <c r="DL22" s="694">
        <f>IF(OR(DK22=12,$AJ$99=144),COUNTIFS($DJ$6:$DJ$53,DJ22,$BC$6:$BC$53,BC22),1)</f>
        <v/>
      </c>
      <c r="DM22" s="694">
        <f>DJ22&amp;"."&amp;DL22</f>
        <v/>
      </c>
      <c r="DN22" s="694">
        <f t="array" ref="DN22:DN22">OFFSET(Horarios!$P$3,DJ22-1,0,DL22,1)</f>
        <v/>
      </c>
      <c r="DO22" s="694" t="n"/>
      <c r="DP22" s="694" t="inlineStr">
        <is>
          <t>1E</t>
        </is>
      </c>
      <c r="DQ22" s="694">
        <f>INDEX($BD$6:$BD$53,MATCH(DP22,$BM$6:$BM$53,0))</f>
        <v/>
      </c>
    </row>
    <row r="23" ht="15.75" customHeight="1" s="650">
      <c r="A23" s="694">
        <f>+Equipos!B12</f>
        <v/>
      </c>
      <c r="B23" s="694" t="n"/>
      <c r="C23" s="694" t="n"/>
      <c r="D23" s="694">
        <f>IF(OR(AC23="",AD23=""),"Pendiente",IF(AC23&gt;AD23,"Local",IF(AC23&lt;AD23,"Visitante","Empate")))</f>
        <v/>
      </c>
      <c r="E23" s="694">
        <f>IF(D23="Pendiente","-",INDEX($BT$6:$BT$53,MATCH($AA23,$BD$6:$BD$53,0)))</f>
        <v/>
      </c>
      <c r="F23" s="694">
        <f>IF(D23="Pendiente","-",INDEX($BT$6:$BT$53,MATCH($AF23,$BD$6:$BD$53,0)))</f>
        <v/>
      </c>
      <c r="G23" s="694" t="n"/>
      <c r="H23" s="694">
        <f>IF(D23="Pendiente","-",INDEX($BZ$6:$BZ$53,MATCH($AA23,$BD$6:$BD$53,0)))</f>
        <v/>
      </c>
      <c r="I23" s="694">
        <f>IF(D23="Pendiente","-",INDEX($BZ$6:$BZ$53,MATCH($AF23,$BD$6:$BD$53,0)))</f>
        <v/>
      </c>
      <c r="J23" s="694" t="n"/>
      <c r="K23" s="694">
        <f>IF(D23="Pendiente","-",INDEX($CE$6:$CE$53,MATCH($AA23,$BD$6:$BD$53,0)))</f>
        <v/>
      </c>
      <c r="L23" s="694">
        <f>IF(D23="Pendiente","-",INDEX($CE$6:$CE$53,MATCH($AF23,$BD$6:$BD$53,0)))</f>
        <v/>
      </c>
      <c r="M23" s="694" t="n"/>
      <c r="N23" s="694">
        <f>IF(D23="Pendiente","-",INDEX($CH$6:$CH$53,MATCH($AA23,$BD$6:$BD$53,0)))</f>
        <v/>
      </c>
      <c r="O23" s="694">
        <f>IF(D23="Pendiente","-",INDEX($CH$6:$CH$53,MATCH($AF23,$BD$6:$BD$53,0)))</f>
        <v/>
      </c>
      <c r="P23" s="694" t="n"/>
      <c r="Q23" s="694">
        <f>IF(D23="Pendiente","-",INDEX($CN$6:$CN$53,MATCH($AA23,$BD$6:$BD$53,0)))</f>
        <v/>
      </c>
      <c r="R23" s="694">
        <f>IF(D23="Pendiente","-",INDEX($CN$6:$CN$53,MATCH($AF23,$BD$6:$BD$53,0)))</f>
        <v/>
      </c>
      <c r="S23" s="694" t="n"/>
      <c r="T23" s="694">
        <f>IF(D23="Pendiente","-",INDEX($CS$6:$CS$53,MATCH($AA23,$BD$6:$BD$53,0)))</f>
        <v/>
      </c>
      <c r="U23" s="694">
        <f>IF(D23="Pendiente","-",INDEX($CS$6:$CS$53,MATCH($AF23,$BD$6:$BD$53,0)))</f>
        <v/>
      </c>
      <c r="V23" s="703" t="n"/>
      <c r="W23" s="743" t="n"/>
      <c r="X23" s="725">
        <f>Horarios!C23</f>
        <v/>
      </c>
      <c r="Y23" s="726">
        <f>Horarios!C23</f>
        <v/>
      </c>
      <c r="Z23" s="727">
        <f>$Z$6</f>
        <v/>
      </c>
      <c r="AA23" s="728">
        <f>A21</f>
        <v/>
      </c>
      <c r="AB23" s="729">
        <f t="array" ref="AB23:AB23">Ver_flag_local</f>
        <v/>
      </c>
      <c r="AC23" s="730" t="n">
        <v>3</v>
      </c>
      <c r="AD23" s="731" t="n">
        <v>0</v>
      </c>
      <c r="AE23" s="732">
        <f t="array" ref="AE23:AE23">Ver_flag_visit</f>
        <v/>
      </c>
      <c r="AF23" s="733">
        <f>A23</f>
        <v/>
      </c>
      <c r="AG23" s="734">
        <f>IF(NOT(OR(ISBLANK(AC23),ISBLANK(AD23))),1,0)</f>
        <v/>
      </c>
      <c r="AH23" s="735" t="n">
        <v>29</v>
      </c>
      <c r="AI23" s="736">
        <f>AJ23&amp;$B$20</f>
        <v/>
      </c>
      <c r="AJ23" s="763" t="n">
        <v>2</v>
      </c>
      <c r="AK23" s="813">
        <f t="array" ref="AK23:AK23">Ver_flag_visit</f>
        <v/>
      </c>
      <c r="AL23" s="765">
        <f>IFERROR(INDEX($BD$6:$BD$53,MATCH(AI23,$BN$6:$BN$53,0)),"")</f>
        <v/>
      </c>
      <c r="AM23" s="766">
        <f>INDEX($BE$6:$BN$53,MATCH($AL23,$BD$6:$BD$53,0),MATCH(AM$5,$BE$5:$BN$5,0))</f>
        <v/>
      </c>
      <c r="AN23" s="767">
        <f>INDEX($BE$6:$BN$53,MATCH($AL23,$BD$6:$BD$53,0),MATCH(AN$5,$BE$5:$BN$5,0))</f>
        <v/>
      </c>
      <c r="AO23" s="767">
        <f>INDEX($BE$6:$BN$53,MATCH($AL23,$BD$6:$BD$53,0),MATCH(AO$5,$BE$5:$BN$5,0))</f>
        <v/>
      </c>
      <c r="AP23" s="767">
        <f>INDEX($BE$6:$BN$53,MATCH($AL23,$BD$6:$BD$53,0),MATCH(AP$5,$BE$5:$BN$5,0))</f>
        <v/>
      </c>
      <c r="AQ23" s="767">
        <f>INDEX($BE$6:$BN$53,MATCH($AL23,$BD$6:$BD$53,0),MATCH(AQ$5,$BE$5:$BN$5,0))</f>
        <v/>
      </c>
      <c r="AR23" s="767">
        <f>INDEX($BE$6:$BN$53,MATCH($AL23,$BD$6:$BD$53,0),MATCH(AR$5,$BE$5:$BN$5,0))</f>
        <v/>
      </c>
      <c r="AS23" s="767">
        <f>INDEX($BE$6:$BN$53,MATCH($AL23,$BD$6:$BD$53,0),MATCH(AS$5,$BE$5:$BN$5,0))</f>
        <v/>
      </c>
      <c r="AT23" s="768">
        <f>INDEX($BE$6:$BN$53,MATCH($AL23,$BD$6:$BD$53,0),MATCH(AT$5,$BE$5:$BN$5,0))</f>
        <v/>
      </c>
      <c r="AU23" s="757">
        <f>INDEX($DL$6:$DL$53,MATCH(AI23,$DP$6:$DP$53,0))</f>
        <v/>
      </c>
      <c r="AV23" s="758">
        <f>INDEX($BD$6:$BD$53,MATCH(AI23,$BM$6:$BM$53,0))</f>
        <v/>
      </c>
      <c r="AW23" s="759" t="n"/>
      <c r="AX23" s="760" t="n"/>
      <c r="AY23" s="769">
        <f>+A22</f>
        <v/>
      </c>
      <c r="AZ23" s="770" t="n"/>
      <c r="BA23" s="702" t="n"/>
      <c r="BC23" s="694">
        <f>+INDEX(T_Equipos[Grupo],MATCH(WORLDCUP!BD23,T_Equipos[NombreEquipo],0))</f>
        <v/>
      </c>
      <c r="BD23" s="694">
        <f>+Equipos!B19</f>
        <v/>
      </c>
      <c r="BE23" s="694">
        <f>+BG23*3+BH23+IF($AZ$3="No",0,INDEX($AZ$6:$AZ$97,MATCH(BD23,$AY$6:$AY$97,0)))</f>
        <v/>
      </c>
      <c r="BF23" s="694">
        <f>+BG23+BH23+BI23</f>
        <v/>
      </c>
      <c r="BG23" s="694">
        <f>+COUNTIFS(FGLocal,BD23,Ganador,"Local")+COUNTIFS(FGVisitante,BD23,Ganador,"Visitante")</f>
        <v/>
      </c>
      <c r="BH23" s="694">
        <f>+COUNTIFS(FGLocal,BD23,Ganador,"Empate")+COUNTIFS(FGVisitante,BD23,Ganador,"Empate")</f>
        <v/>
      </c>
      <c r="BI23" s="694">
        <f>+COUNTIFS(FGVisitante,BD23,Ganador,"Local")+COUNTIFS(FGLocal,BD23,Ganador,"Visitante")</f>
        <v/>
      </c>
      <c r="BJ23" s="694">
        <f>+SUMIFS(FG_GolesLocal,FGLocal,BD23,Ganador,"&lt;&gt;"&amp;"Pendiente",FG_GolesLocal,"&lt;&gt;"&amp;"",FG_GolesVisitante,"&lt;&gt;"&amp;"")+SUMIFS(FG_GolesVisitante,FGVisitante,BD23,Ganador,"&lt;&gt;"&amp;"Pendiente",FG_GolesLocal,"&lt;&gt;"&amp;"",FG_GolesVisitante,"&lt;&gt;"&amp;"")</f>
        <v/>
      </c>
      <c r="BK23" s="694">
        <f>+SUMIFS(FG_GolesLocal,FGVisitante,BD23,Ganador,"&lt;&gt;"&amp;"Pendiente",FG_GolesLocal,"&lt;&gt;"&amp;"",FG_GolesVisitante,"&lt;&gt;"&amp;"")+SUMIFS(FG_GolesVisitante,FGLocal,BD23,Ganador,"&lt;&gt;"&amp;"Pendiente",FG_GolesLocal,"&lt;&gt;"&amp;"",FG_GolesVisitante,"&lt;&gt;"&amp;"")</f>
        <v/>
      </c>
      <c r="BL23" s="694">
        <f>+BJ23-BK23</f>
        <v/>
      </c>
      <c r="BM23" s="694">
        <f>DD23&amp;BC23</f>
        <v/>
      </c>
      <c r="BN23" s="694">
        <f>DH23&amp;BC23</f>
        <v/>
      </c>
      <c r="BO23" s="694">
        <f>IF(AND($AJ$99=144,BF23&gt;=1),1,0)</f>
        <v/>
      </c>
      <c r="BP23" s="694">
        <f>COUNTIFS($BO$6:$BO$53,"&gt;"&amp;BO23,$BC$6:$BC$53,INDEX(T_Equipos[Grupo],MATCH(BD23,T_Equipos[NombreEquipo],0)))+1</f>
        <v/>
      </c>
      <c r="BQ23" s="694">
        <f>IF(COUNTIFS($BP$6:$BP$53,BP23,$BC$6:$BC$53,INDEX(T_Equipos[Grupo],MATCH(BD23,T_Equipos[NombreEquipo],0)))=1,"-","P."&amp;BP23&amp;" ("&amp;COUNTIFS($BP$6:$BP$53,BP23,$BC$6:$BC$53,INDEX(T_Equipos[Grupo],MATCH(BD23,T_Equipos[NombreEquipo],0)))&amp;")")</f>
        <v/>
      </c>
      <c r="BR23" s="694">
        <f>IF($BQ23="-","-",BE23)</f>
        <v/>
      </c>
      <c r="BS23" s="694">
        <f>BP23+COUNTIFS($BQ$6:$BQ$53,BQ23,$BR$6:BR$53,"&gt;"&amp;BR23,$BC$6:$BC$53,INDEX(T_Equipos[Grupo],MATCH(BD23,T_Equipos[NombreEquipo],0)))</f>
        <v/>
      </c>
      <c r="BT23" s="694">
        <f>IF(COUNTIFS($BS$6:$BS$53,BS23,$BC$6:$BC$53,INDEX(T_Equipos[Grupo],MATCH(BD23,T_Equipos[NombreEquipo],0)))=1,"-","P."&amp;BS23&amp;" ("&amp;COUNTIFS($BS$6:$BS$53,BS23,$BC$6:$BC$53,INDEX(T_Equipos[Grupo],MATCH(BD23,T_Equipos[NombreEquipo],0)))&amp;")")</f>
        <v/>
      </c>
      <c r="BU23" s="694">
        <f>IF($BT23="-","-",COUNTIFS(FGLocal,$BD23,Ganador,"Local",Part1Empate1V,$BT23)+COUNTIFS(FGVisitante,$BD23,Ganador,"Visitante",Part1Empate1L,$BT23))</f>
        <v/>
      </c>
      <c r="BV23" s="694">
        <f>IF($BT23="-","-",COUNTIFS(FGLocal,$BD23,Ganador,"Empate",Part1Empate1V,$BT23)+COUNTIFS(FGVisitante,$BD23,Ganador,"Empate",Part1Empate1L,$BT23))</f>
        <v/>
      </c>
      <c r="BW23" s="694">
        <f>IF($BT23="-","-",COUNTIFS(FGLocal,$BD23,Ganador,"Visitante",Part1Empate1V,$BT23)+COUNTIFS(FGVisitante,$BD23,Ganador,"Local",Part1Empate1L,$BT23))</f>
        <v/>
      </c>
      <c r="BX23" s="694">
        <f>IF($BT23="-","-",BU23*3+BV23)</f>
        <v/>
      </c>
      <c r="BY23" s="694">
        <f>BS23+COUNTIFS($BT$6:$BT$53,BT23,$BX$6:BX$53,"&gt;"&amp;BX23,$BC$6:$BC$53,INDEX(T_Equipos[Grupo],MATCH(BD23,T_Equipos[NombreEquipo],0)))</f>
        <v/>
      </c>
      <c r="BZ23" s="694">
        <f>IF(COUNTIFS($BY$6:$BY$53,BY23,$BC$6:$BC$53,INDEX(T_Equipos[Grupo],MATCH(BD23,T_Equipos[NombreEquipo],0)))=1,"-","P."&amp;BY23&amp;" ("&amp;COUNTIFS($BY$6:$BY$53,BY23,$BC$6:$BC$53,INDEX(T_Equipos[Grupo],MATCH(BD23,T_Equipos[NombreEquipo],0)))&amp;")")</f>
        <v/>
      </c>
      <c r="CA23" s="694">
        <f>IF($BZ23="-","-",SUMIFS(FG_GolesLocal,FGLocal,$BD23,Part1Empate2V,$BZ23)+SUMIFS(FG_GolesVisitante,FGVisitante,$BD23,Part1Empate2L,$BZ23))</f>
        <v/>
      </c>
      <c r="CB23" s="694">
        <f>IF($BZ23="-","-",SUMIFS(FG_GolesVisitante,FGLocal,$BD23,Part1Empate2V,$BZ23)+SUMIFS(FG_GolesLocal,FGVisitante,$BD23,Part1Empate2L,$BZ23))</f>
        <v/>
      </c>
      <c r="CC23" s="694">
        <f>IF($BZ23="-","-",CA23-CB23)</f>
        <v/>
      </c>
      <c r="CD23" s="694">
        <f>BY23+COUNTIFS($BZ$6:$BZ$53,BZ23,$CC$6:CC$53,"&gt;"&amp;CC23,$BC$6:$BC$53,INDEX(T_Equipos[Grupo],MATCH(BD23,T_Equipos[NombreEquipo],0)))</f>
        <v/>
      </c>
      <c r="CE23" s="694">
        <f>IF(COUNTIFS($CD$6:$CD$53,CD23,$BC$6:$BC$53,INDEX(T_Equipos[Grupo],MATCH(BD23,T_Equipos[NombreEquipo],0)))=1,"-","P."&amp;CD23&amp;" ("&amp;COUNTIFS($CD$6:$CD$53,CD23,$BC$6:$BC$53,INDEX(T_Equipos[Grupo],MATCH(BD23,T_Equipos[NombreEquipo],0)))&amp;")")</f>
        <v/>
      </c>
      <c r="CF23" s="694">
        <f>IF($CE23="-","-",SUMIFS(FG_GolesLocal,FGLocal,$BD23,Part1Empate3V,$CE23)+SUMIFS(FG_GolesVisitante,FGVisitante,$BD23,Part1Empate3L,$CE23))</f>
        <v/>
      </c>
      <c r="CG23" s="694">
        <f>CD23+COUNTIFS($CE$6:$CE$53,CE23,$CF$6:CF$53,"&gt;"&amp;CF23,$BC$6:$BC$53,INDEX(T_Equipos[Grupo],MATCH(BD23,T_Equipos[NombreEquipo],0)))</f>
        <v/>
      </c>
      <c r="CH23" s="694">
        <f>IF(COUNTIFS($CG$6:$CG$53,CG23,$BC$6:$BC$53,INDEX(T_Equipos[Grupo],MATCH(BD23,T_Equipos[NombreEquipo],0)))=1,"-","P."&amp;CG23&amp;" ("&amp;COUNTIFS($CG$6:$CG$53,CG23,$BC$6:$BC$53,INDEX(T_Equipos[Grupo],MATCH(BD23,T_Equipos[NombreEquipo],0)))&amp;")")</f>
        <v/>
      </c>
      <c r="CI23" s="694">
        <f>IF($CH23="-","-",COUNTIFS(FGLocal,$BD23,Ganador,"Local",Part2Empate4V,$CH23)+COUNTIFS(FGVisitante,$BD23,Ganador,"Visitante",Part2Empate4L,$CH23))</f>
        <v/>
      </c>
      <c r="CJ23" s="694">
        <f>IF($CH23="-","-",COUNTIFS(FGLocal,$BD23,Ganador,"Empate",Part2Empate4V,$CH23)+COUNTIFS(FGVisitante,$BD23,Ganador,"Empate",Part2Empate4L,$CH23))</f>
        <v/>
      </c>
      <c r="CK23" s="694">
        <f>IF($CH23="-","-",COUNTIFS(FGLocal,$BD23,Ganador,"Visitante",Part2Empate4V,$CH23)+COUNTIFS(FGVisitante,$BD23,Ganador,"Local",Part2Empate4L,$CH23))</f>
        <v/>
      </c>
      <c r="CL23" s="694">
        <f>IF($CH23="-","-",CI23*3+CJ23)</f>
        <v/>
      </c>
      <c r="CM23" s="694">
        <f>CG23+COUNTIFS($CH$6:$CH$53,CH23,$CL$6:CL$53,"&gt;"&amp;CL23,$BC$6:$BC$53,INDEX(T_Equipos[Grupo],MATCH(BD23,T_Equipos[NombreEquipo],0)))</f>
        <v/>
      </c>
      <c r="CN23" s="694">
        <f>IF(COUNTIFS($CM$6:$CM$53,CM23,$BC$6:$BC$53,INDEX(T_Equipos[Grupo],MATCH(BD23,T_Equipos[NombreEquipo],0)))=1,"-","P."&amp;CM23&amp;" ("&amp;COUNTIFS($CM$6:$CM$53,CM23,$BC$6:$BC$53,INDEX(T_Equipos[Grupo],MATCH(BD23,T_Equipos[NombreEquipo],0)))&amp;")")</f>
        <v/>
      </c>
      <c r="CO23" s="694">
        <f>IF($CN23="-","-",SUMIFS(FG_GolesLocal,FGLocal,$BD23,Part2Empate5V,$CN23)+SUMIFS(FG_GolesVisitante,FGVisitante,$BD23,Part2Empate5L,$CN23))</f>
        <v/>
      </c>
      <c r="CP23" s="694">
        <f>IF($CN23="-","-",SUMIFS(FG_GolesVisitante,FGLocal,$BD23,Part2Empate5V,$CN23)+SUMIFS(FG_GolesLocal,FGVisitante,$BD23,Part2Empate5L,$CN23))</f>
        <v/>
      </c>
      <c r="CQ23" s="694">
        <f>IF($CN23="-","-",CO23-CP23)</f>
        <v/>
      </c>
      <c r="CR23" s="694">
        <f>CM23+COUNTIFS($CN$6:$CN$53,CN23,$CQ$6:CQ$53,"&gt;"&amp;CQ23,$BC$6:$BC$53,INDEX(T_Equipos[Grupo],MATCH(BD23,T_Equipos[NombreEquipo],0)))</f>
        <v/>
      </c>
      <c r="CS23" s="694">
        <f>IF(COUNTIFS($CR$6:$CR$53,CR23,$BC$6:$BC$53,INDEX(T_Equipos[Grupo],MATCH(BD23,T_Equipos[NombreEquipo],0)))=1,"-","P."&amp;CR23&amp;" ("&amp;COUNTIFS($CR$6:$CR$53,CR23,$BC$6:$BC$53,INDEX(T_Equipos[Grupo],MATCH(BD23,T_Equipos[NombreEquipo],0)))&amp;")")</f>
        <v/>
      </c>
      <c r="CT23" s="694">
        <f>IF($CS23="-","-",SUMIFS(FG_GolesLocal,FGLocal,$BD23,Part2Empate6V,$CS23)+SUMIFS(FG_GolesVisitante,FGVisitante,$BD23,Part2Empate6L,$CS23))</f>
        <v/>
      </c>
      <c r="CU23" s="694">
        <f>CR23+COUNTIFS($CS$6:$CS$53,CS23,$CT$6:CT$53,"&gt;"&amp;CT23,$BC$6:$BC$53,INDEX(T_Equipos[Grupo],MATCH(BD23,T_Equipos[NombreEquipo],0)))</f>
        <v/>
      </c>
      <c r="CV23" s="694">
        <f>IF(COUNTIFS($CU$6:$CU$53,CU23,$BC$6:$BC$53,INDEX(T_Equipos[Grupo],MATCH(BD23,T_Equipos[NombreEquipo],0)))=1,"-","P."&amp;CU23&amp;" ("&amp;COUNTIFS($CU$6:$CU$53,CU23,$BC$6:$BC$53,INDEX(T_Equipos[Grupo],MATCH(BD23,T_Equipos[NombreEquipo],0)))&amp;")")</f>
        <v/>
      </c>
      <c r="CW23" s="694">
        <f>IF(CV23="-","-",BL23)</f>
        <v/>
      </c>
      <c r="CX23" s="694">
        <f>CU23+COUNTIFS($CV$6:$CV$53,CV23,$CW$6:CW$53,"&gt;"&amp;CW23,$BC$6:$BC$53,INDEX(T_Equipos[Grupo],MATCH(BD23,T_Equipos[NombreEquipo],0)))</f>
        <v/>
      </c>
      <c r="CY23" s="694">
        <f>IF(COUNTIFS($CX$6:$CX$53,CX23,$BC$6:$BC$53,INDEX(T_Equipos[Grupo],MATCH(BD23,T_Equipos[NombreEquipo],0)))=1,"-","P."&amp;CX23&amp;" ("&amp;COUNTIFS($CX$6:$CX$53,CX23,$BC$6:$BC$53,INDEX(T_Equipos[Grupo],MATCH(BD23,T_Equipos[NombreEquipo],0)))&amp;")")</f>
        <v/>
      </c>
      <c r="CZ23" s="694">
        <f>IF(CY23="-","-",BJ23)</f>
        <v/>
      </c>
      <c r="DA23" s="694">
        <f>CX23+COUNTIFS($CY$6:$CY$53,CY23,$CZ$6:CZ$53,"&gt;"&amp;CZ23,$BC$6:$BC$53,INDEX(T_Equipos[Grupo],MATCH(BD23,T_Equipos[NombreEquipo],0)))</f>
        <v/>
      </c>
      <c r="DB23" s="694">
        <f>IF(COUNTIFS($DA$6:$DA$53,DA23,$BC$6:$BC$53,INDEX(T_Equipos[Grupo],MATCH(BD23,T_Equipos[NombreEquipo],0)))=1,"-","P."&amp;DA23&amp;" ("&amp;COUNTIFS($DA$6:$DA$53,DA23,$BC$6:$BC$53,INDEX(T_Equipos[Grupo],MATCH(BD23,T_Equipos[NombreEquipo],0)))&amp;")")</f>
        <v/>
      </c>
      <c r="DC23" s="694">
        <f>IF(DB23="-","-",COUNTIFS(T_Equipos[Rank],"&lt;"&amp;INDEX(T_Equipos[Rank],MATCH(BD23,T_Equipos[NombreEquipo],0)),$BC$6:$BC$53,INDEX(T_Equipos[Grupo],MATCH(BD23,T_Equipos[NombreEquipo],0)))+1)</f>
        <v/>
      </c>
      <c r="DD23" s="694">
        <f>DA23+COUNTIFS($DB$6:$DB$53,DB23,$DC$6:DC$53,"&lt;"&amp;DC23,$BC$6:$BC$53,INDEX(T_Equipos[Grupo],MATCH(BD23,T_Equipos[NombreEquipo],0)))</f>
        <v/>
      </c>
      <c r="DE23" s="694" t="n"/>
      <c r="DF23" s="694">
        <f>IF(OR(INDEX($AW$6:$AW$97,MATCH($BD23,$AV$6:$AV$97,0))="",DB23="-"),DD23,INDEX($AW$6:$AW$97,MATCH($BD23,$AV$6:$AV$97,0))+DD23/1000)</f>
        <v/>
      </c>
      <c r="DG23" s="694">
        <f>IF(DB23="-","-",COUNTIFS(DF$6:DF$53,"&lt;"&amp;DF23,$BC$6:$BC$53,INDEX(T_Equipos[Grupo],MATCH(BD23,T_Equipos[NombreEquipo],0))))</f>
        <v/>
      </c>
      <c r="DH23" s="694">
        <f>DA23+COUNTIFS(DB$6:DB$53,DB23,DG$6:DG$53,"&lt;"&amp;DG23,$BC$6:$BC$53,INDEX(T_Equipos[Grupo],MATCH(BD23,T_Equipos[NombreEquipo],0)))</f>
        <v/>
      </c>
      <c r="DI23" s="694" t="n"/>
      <c r="DJ23" s="694">
        <f>INDEX($DA$6:$DA$53,MATCH($DQ23,$BD$6:$BD$53,0))</f>
        <v/>
      </c>
      <c r="DK23" s="694">
        <f>+SUMIF($BC$6:$BC$53,BC23,$BF$6:$BF$53)</f>
        <v/>
      </c>
      <c r="DL23" s="694">
        <f>IF(OR(DK23=12,$AJ$99=144),COUNTIFS($DJ$6:$DJ$53,DJ23,$BC$6:$BC$53,BC23),1)</f>
        <v/>
      </c>
      <c r="DM23" s="694">
        <f>DJ23&amp;"."&amp;DL23</f>
        <v/>
      </c>
      <c r="DN23" s="694">
        <f t="array" ref="DN23:DN23">OFFSET(Horarios!$P$3,DJ23-1,0,DL23,1)</f>
        <v/>
      </c>
      <c r="DO23" s="694" t="n"/>
      <c r="DP23" s="694" t="inlineStr">
        <is>
          <t>2E</t>
        </is>
      </c>
      <c r="DQ23" s="694">
        <f>INDEX($BD$6:$BD$53,MATCH(DP23,$BM$6:$BM$53,0))</f>
        <v/>
      </c>
    </row>
    <row r="24" ht="15.75" customHeight="1" s="650">
      <c r="A24" s="694">
        <f>+Equipos!B13</f>
        <v/>
      </c>
      <c r="B24" s="694" t="n"/>
      <c r="C24" s="694" t="n"/>
      <c r="D24" s="694">
        <f>IF(OR(AC24="",AD24=""),"Pendiente",IF(AC24&gt;AD24,"Local",IF(AC24&lt;AD24,"Visitante","Empate")))</f>
        <v/>
      </c>
      <c r="E24" s="694">
        <f>IF(D24="Pendiente","-",INDEX($BT$6:$BT$53,MATCH($AA24,$BD$6:$BD$53,0)))</f>
        <v/>
      </c>
      <c r="F24" s="694">
        <f>IF(D24="Pendiente","-",INDEX($BT$6:$BT$53,MATCH($AF24,$BD$6:$BD$53,0)))</f>
        <v/>
      </c>
      <c r="G24" s="694" t="n"/>
      <c r="H24" s="694">
        <f>IF(D24="Pendiente","-",INDEX($BZ$6:$BZ$53,MATCH($AA24,$BD$6:$BD$53,0)))</f>
        <v/>
      </c>
      <c r="I24" s="694">
        <f>IF(D24="Pendiente","-",INDEX($BZ$6:$BZ$53,MATCH($AF24,$BD$6:$BD$53,0)))</f>
        <v/>
      </c>
      <c r="J24" s="694" t="n"/>
      <c r="K24" s="694">
        <f>IF(D24="Pendiente","-",INDEX($CE$6:$CE$53,MATCH($AA24,$BD$6:$BD$53,0)))</f>
        <v/>
      </c>
      <c r="L24" s="694">
        <f>IF(D24="Pendiente","-",INDEX($CE$6:$CE$53,MATCH($AF24,$BD$6:$BD$53,0)))</f>
        <v/>
      </c>
      <c r="M24" s="694" t="n"/>
      <c r="N24" s="694">
        <f>IF(D24="Pendiente","-",INDEX($CH$6:$CH$53,MATCH($AA24,$BD$6:$BD$53,0)))</f>
        <v/>
      </c>
      <c r="O24" s="694">
        <f>IF(D24="Pendiente","-",INDEX($CH$6:$CH$53,MATCH($AF24,$BD$6:$BD$53,0)))</f>
        <v/>
      </c>
      <c r="P24" s="694" t="n"/>
      <c r="Q24" s="694">
        <f>IF(D24="Pendiente","-",INDEX($CN$6:$CN$53,MATCH($AA24,$BD$6:$BD$53,0)))</f>
        <v/>
      </c>
      <c r="R24" s="694">
        <f>IF(D24="Pendiente","-",INDEX($CN$6:$CN$53,MATCH($AF24,$BD$6:$BD$53,0)))</f>
        <v/>
      </c>
      <c r="S24" s="694" t="n"/>
      <c r="T24" s="694">
        <f>IF(D24="Pendiente","-",INDEX($CS$6:$CS$53,MATCH($AA24,$BD$6:$BD$53,0)))</f>
        <v/>
      </c>
      <c r="U24" s="694">
        <f>IF(D24="Pendiente","-",INDEX($CS$6:$CS$53,MATCH($AF24,$BD$6:$BD$53,0)))</f>
        <v/>
      </c>
      <c r="V24" s="703" t="n"/>
      <c r="W24" s="743" t="n"/>
      <c r="X24" s="725">
        <f>Horarios!C24</f>
        <v/>
      </c>
      <c r="Y24" s="726">
        <f>Horarios!C24</f>
        <v/>
      </c>
      <c r="Z24" s="727">
        <f>$Z$8</f>
        <v/>
      </c>
      <c r="AA24" s="728">
        <f>A24</f>
        <v/>
      </c>
      <c r="AB24" s="729">
        <f t="array" ref="AB24:AB24">Ver_flag_local</f>
        <v/>
      </c>
      <c r="AC24" s="730" t="n">
        <v>0</v>
      </c>
      <c r="AD24" s="731" t="n">
        <v>2</v>
      </c>
      <c r="AE24" s="732">
        <f t="array" ref="AE24:AE24">Ver_flag_visit</f>
        <v/>
      </c>
      <c r="AF24" s="733">
        <f>A21</f>
        <v/>
      </c>
      <c r="AG24" s="734">
        <f>IF(NOT(OR(ISBLANK(AC24),ISBLANK(AD24))),1,0)</f>
        <v/>
      </c>
      <c r="AH24" s="735" t="n">
        <v>49</v>
      </c>
      <c r="AI24" s="736">
        <f>AJ24&amp;$B$20</f>
        <v/>
      </c>
      <c r="AJ24" s="763" t="n">
        <v>3</v>
      </c>
      <c r="AK24" s="813">
        <f t="array" ref="AK24:AK24">Ver_flag_visit</f>
        <v/>
      </c>
      <c r="AL24" s="765">
        <f>IFERROR(INDEX($BD$6:$BD$53,MATCH(AI24,$BN$6:$BN$53,0)),"")</f>
        <v/>
      </c>
      <c r="AM24" s="766">
        <f>INDEX($BE$6:$BN$53,MATCH($AL24,$BD$6:$BD$53,0),MATCH(AM$5,$BE$5:$BN$5,0))</f>
        <v/>
      </c>
      <c r="AN24" s="767">
        <f>INDEX($BE$6:$BN$53,MATCH($AL24,$BD$6:$BD$53,0),MATCH(AN$5,$BE$5:$BN$5,0))</f>
        <v/>
      </c>
      <c r="AO24" s="767">
        <f>INDEX($BE$6:$BN$53,MATCH($AL24,$BD$6:$BD$53,0),MATCH(AO$5,$BE$5:$BN$5,0))</f>
        <v/>
      </c>
      <c r="AP24" s="767">
        <f>INDEX($BE$6:$BN$53,MATCH($AL24,$BD$6:$BD$53,0),MATCH(AP$5,$BE$5:$BN$5,0))</f>
        <v/>
      </c>
      <c r="AQ24" s="767">
        <f>INDEX($BE$6:$BN$53,MATCH($AL24,$BD$6:$BD$53,0),MATCH(AQ$5,$BE$5:$BN$5,0))</f>
        <v/>
      </c>
      <c r="AR24" s="767">
        <f>INDEX($BE$6:$BN$53,MATCH($AL24,$BD$6:$BD$53,0),MATCH(AR$5,$BE$5:$BN$5,0))</f>
        <v/>
      </c>
      <c r="AS24" s="767">
        <f>INDEX($BE$6:$BN$53,MATCH($AL24,$BD$6:$BD$53,0),MATCH(AS$5,$BE$5:$BN$5,0))</f>
        <v/>
      </c>
      <c r="AT24" s="768">
        <f>INDEX($BE$6:$BN$53,MATCH($AL24,$BD$6:$BD$53,0),MATCH(AT$5,$BE$5:$BN$5,0))</f>
        <v/>
      </c>
      <c r="AU24" s="757">
        <f>INDEX($DL$6:$DL$53,MATCH(AI24,$DP$6:$DP$53,0))</f>
        <v/>
      </c>
      <c r="AV24" s="758">
        <f>INDEX($BD$6:$BD$53,MATCH(AI24,$BM$6:$BM$53,0))</f>
        <v/>
      </c>
      <c r="AW24" s="759" t="n"/>
      <c r="AX24" s="760" t="n"/>
      <c r="AY24" s="761">
        <f>+A23</f>
        <v/>
      </c>
      <c r="AZ24" s="762" t="n"/>
      <c r="BA24" s="702" t="n"/>
      <c r="BC24" s="694">
        <f>+INDEX(T_Equipos[Grupo],MATCH(WORLDCUP!BD24,T_Equipos[NombreEquipo],0))</f>
        <v/>
      </c>
      <c r="BD24" s="694">
        <f>+Equipos!B20</f>
        <v/>
      </c>
      <c r="BE24" s="694">
        <f>+BG24*3+BH24+IF($AZ$3="No",0,INDEX($AZ$6:$AZ$97,MATCH(BD24,$AY$6:$AY$97,0)))</f>
        <v/>
      </c>
      <c r="BF24" s="694">
        <f>+BG24+BH24+BI24</f>
        <v/>
      </c>
      <c r="BG24" s="694">
        <f>+COUNTIFS(FGLocal,BD24,Ganador,"Local")+COUNTIFS(FGVisitante,BD24,Ganador,"Visitante")</f>
        <v/>
      </c>
      <c r="BH24" s="694">
        <f>+COUNTIFS(FGLocal,BD24,Ganador,"Empate")+COUNTIFS(FGVisitante,BD24,Ganador,"Empate")</f>
        <v/>
      </c>
      <c r="BI24" s="694">
        <f>+COUNTIFS(FGVisitante,BD24,Ganador,"Local")+COUNTIFS(FGLocal,BD24,Ganador,"Visitante")</f>
        <v/>
      </c>
      <c r="BJ24" s="694">
        <f>+SUMIFS(FG_GolesLocal,FGLocal,BD24,Ganador,"&lt;&gt;"&amp;"Pendiente",FG_GolesLocal,"&lt;&gt;"&amp;"",FG_GolesVisitante,"&lt;&gt;"&amp;"")+SUMIFS(FG_GolesVisitante,FGVisitante,BD24,Ganador,"&lt;&gt;"&amp;"Pendiente",FG_GolesLocal,"&lt;&gt;"&amp;"",FG_GolesVisitante,"&lt;&gt;"&amp;"")</f>
        <v/>
      </c>
      <c r="BK24" s="694">
        <f>+SUMIFS(FG_GolesLocal,FGVisitante,BD24,Ganador,"&lt;&gt;"&amp;"Pendiente",FG_GolesLocal,"&lt;&gt;"&amp;"",FG_GolesVisitante,"&lt;&gt;"&amp;"")+SUMIFS(FG_GolesVisitante,FGLocal,BD24,Ganador,"&lt;&gt;"&amp;"Pendiente",FG_GolesLocal,"&lt;&gt;"&amp;"",FG_GolesVisitante,"&lt;&gt;"&amp;"")</f>
        <v/>
      </c>
      <c r="BL24" s="694">
        <f>+BJ24-BK24</f>
        <v/>
      </c>
      <c r="BM24" s="694">
        <f>DD24&amp;BC24</f>
        <v/>
      </c>
      <c r="BN24" s="694">
        <f>DH24&amp;BC24</f>
        <v/>
      </c>
      <c r="BO24" s="694">
        <f>IF(AND($AJ$99=144,BF24&gt;=1),1,0)</f>
        <v/>
      </c>
      <c r="BP24" s="694">
        <f>COUNTIFS($BO$6:$BO$53,"&gt;"&amp;BO24,$BC$6:$BC$53,INDEX(T_Equipos[Grupo],MATCH(BD24,T_Equipos[NombreEquipo],0)))+1</f>
        <v/>
      </c>
      <c r="BQ24" s="694">
        <f>IF(COUNTIFS($BP$6:$BP$53,BP24,$BC$6:$BC$53,INDEX(T_Equipos[Grupo],MATCH(BD24,T_Equipos[NombreEquipo],0)))=1,"-","P."&amp;BP24&amp;" ("&amp;COUNTIFS($BP$6:$BP$53,BP24,$BC$6:$BC$53,INDEX(T_Equipos[Grupo],MATCH(BD24,T_Equipos[NombreEquipo],0)))&amp;")")</f>
        <v/>
      </c>
      <c r="BR24" s="694">
        <f>IF($BQ24="-","-",BE24)</f>
        <v/>
      </c>
      <c r="BS24" s="694">
        <f>BP24+COUNTIFS($BQ$6:$BQ$53,BQ24,$BR$6:BR$53,"&gt;"&amp;BR24,$BC$6:$BC$53,INDEX(T_Equipos[Grupo],MATCH(BD24,T_Equipos[NombreEquipo],0)))</f>
        <v/>
      </c>
      <c r="BT24" s="694">
        <f>IF(COUNTIFS($BS$6:$BS$53,BS24,$BC$6:$BC$53,INDEX(T_Equipos[Grupo],MATCH(BD24,T_Equipos[NombreEquipo],0)))=1,"-","P."&amp;BS24&amp;" ("&amp;COUNTIFS($BS$6:$BS$53,BS24,$BC$6:$BC$53,INDEX(T_Equipos[Grupo],MATCH(BD24,T_Equipos[NombreEquipo],0)))&amp;")")</f>
        <v/>
      </c>
      <c r="BU24" s="694">
        <f>IF($BT24="-","-",COUNTIFS(FGLocal,$BD24,Ganador,"Local",Part1Empate1V,$BT24)+COUNTIFS(FGVisitante,$BD24,Ganador,"Visitante",Part1Empate1L,$BT24))</f>
        <v/>
      </c>
      <c r="BV24" s="694">
        <f>IF($BT24="-","-",COUNTIFS(FGLocal,$BD24,Ganador,"Empate",Part1Empate1V,$BT24)+COUNTIFS(FGVisitante,$BD24,Ganador,"Empate",Part1Empate1L,$BT24))</f>
        <v/>
      </c>
      <c r="BW24" s="694">
        <f>IF($BT24="-","-",COUNTIFS(FGLocal,$BD24,Ganador,"Visitante",Part1Empate1V,$BT24)+COUNTIFS(FGVisitante,$BD24,Ganador,"Local",Part1Empate1L,$BT24))</f>
        <v/>
      </c>
      <c r="BX24" s="694">
        <f>IF($BT24="-","-",BU24*3+BV24)</f>
        <v/>
      </c>
      <c r="BY24" s="694">
        <f>BS24+COUNTIFS($BT$6:$BT$53,BT24,$BX$6:BX$53,"&gt;"&amp;BX24,$BC$6:$BC$53,INDEX(T_Equipos[Grupo],MATCH(BD24,T_Equipos[NombreEquipo],0)))</f>
        <v/>
      </c>
      <c r="BZ24" s="694">
        <f>IF(COUNTIFS($BY$6:$BY$53,BY24,$BC$6:$BC$53,INDEX(T_Equipos[Grupo],MATCH(BD24,T_Equipos[NombreEquipo],0)))=1,"-","P."&amp;BY24&amp;" ("&amp;COUNTIFS($BY$6:$BY$53,BY24,$BC$6:$BC$53,INDEX(T_Equipos[Grupo],MATCH(BD24,T_Equipos[NombreEquipo],0)))&amp;")")</f>
        <v/>
      </c>
      <c r="CA24" s="694">
        <f>IF($BZ24="-","-",SUMIFS(FG_GolesLocal,FGLocal,$BD24,Part1Empate2V,$BZ24)+SUMIFS(FG_GolesVisitante,FGVisitante,$BD24,Part1Empate2L,$BZ24))</f>
        <v/>
      </c>
      <c r="CB24" s="694">
        <f>IF($BZ24="-","-",SUMIFS(FG_GolesVisitante,FGLocal,$BD24,Part1Empate2V,$BZ24)+SUMIFS(FG_GolesLocal,FGVisitante,$BD24,Part1Empate2L,$BZ24))</f>
        <v/>
      </c>
      <c r="CC24" s="694">
        <f>IF($BZ24="-","-",CA24-CB24)</f>
        <v/>
      </c>
      <c r="CD24" s="694">
        <f>BY24+COUNTIFS($BZ$6:$BZ$53,BZ24,$CC$6:CC$53,"&gt;"&amp;CC24,$BC$6:$BC$53,INDEX(T_Equipos[Grupo],MATCH(BD24,T_Equipos[NombreEquipo],0)))</f>
        <v/>
      </c>
      <c r="CE24" s="694">
        <f>IF(COUNTIFS($CD$6:$CD$53,CD24,$BC$6:$BC$53,INDEX(T_Equipos[Grupo],MATCH(BD24,T_Equipos[NombreEquipo],0)))=1,"-","P."&amp;CD24&amp;" ("&amp;COUNTIFS($CD$6:$CD$53,CD24,$BC$6:$BC$53,INDEX(T_Equipos[Grupo],MATCH(BD24,T_Equipos[NombreEquipo],0)))&amp;")")</f>
        <v/>
      </c>
      <c r="CF24" s="694">
        <f>IF($CE24="-","-",SUMIFS(FG_GolesLocal,FGLocal,$BD24,Part1Empate3V,$CE24)+SUMIFS(FG_GolesVisitante,FGVisitante,$BD24,Part1Empate3L,$CE24))</f>
        <v/>
      </c>
      <c r="CG24" s="694">
        <f>CD24+COUNTIFS($CE$6:$CE$53,CE24,$CF$6:CF$53,"&gt;"&amp;CF24,$BC$6:$BC$53,INDEX(T_Equipos[Grupo],MATCH(BD24,T_Equipos[NombreEquipo],0)))</f>
        <v/>
      </c>
      <c r="CH24" s="694">
        <f>IF(COUNTIFS($CG$6:$CG$53,CG24,$BC$6:$BC$53,INDEX(T_Equipos[Grupo],MATCH(BD24,T_Equipos[NombreEquipo],0)))=1,"-","P."&amp;CG24&amp;" ("&amp;COUNTIFS($CG$6:$CG$53,CG24,$BC$6:$BC$53,INDEX(T_Equipos[Grupo],MATCH(BD24,T_Equipos[NombreEquipo],0)))&amp;")")</f>
        <v/>
      </c>
      <c r="CI24" s="694">
        <f>IF($CH24="-","-",COUNTIFS(FGLocal,$BD24,Ganador,"Local",Part2Empate4V,$CH24)+COUNTIFS(FGVisitante,$BD24,Ganador,"Visitante",Part2Empate4L,$CH24))</f>
        <v/>
      </c>
      <c r="CJ24" s="694">
        <f>IF($CH24="-","-",COUNTIFS(FGLocal,$BD24,Ganador,"Empate",Part2Empate4V,$CH24)+COUNTIFS(FGVisitante,$BD24,Ganador,"Empate",Part2Empate4L,$CH24))</f>
        <v/>
      </c>
      <c r="CK24" s="694">
        <f>IF($CH24="-","-",COUNTIFS(FGLocal,$BD24,Ganador,"Visitante",Part2Empate4V,$CH24)+COUNTIFS(FGVisitante,$BD24,Ganador,"Local",Part2Empate4L,$CH24))</f>
        <v/>
      </c>
      <c r="CL24" s="694">
        <f>IF($CH24="-","-",CI24*3+CJ24)</f>
        <v/>
      </c>
      <c r="CM24" s="694">
        <f>CG24+COUNTIFS($CH$6:$CH$53,CH24,$CL$6:CL$53,"&gt;"&amp;CL24,$BC$6:$BC$53,INDEX(T_Equipos[Grupo],MATCH(BD24,T_Equipos[NombreEquipo],0)))</f>
        <v/>
      </c>
      <c r="CN24" s="694">
        <f>IF(COUNTIFS($CM$6:$CM$53,CM24,$BC$6:$BC$53,INDEX(T_Equipos[Grupo],MATCH(BD24,T_Equipos[NombreEquipo],0)))=1,"-","P."&amp;CM24&amp;" ("&amp;COUNTIFS($CM$6:$CM$53,CM24,$BC$6:$BC$53,INDEX(T_Equipos[Grupo],MATCH(BD24,T_Equipos[NombreEquipo],0)))&amp;")")</f>
        <v/>
      </c>
      <c r="CO24" s="694">
        <f>IF($CN24="-","-",SUMIFS(FG_GolesLocal,FGLocal,$BD24,Part2Empate5V,$CN24)+SUMIFS(FG_GolesVisitante,FGVisitante,$BD24,Part2Empate5L,$CN24))</f>
        <v/>
      </c>
      <c r="CP24" s="694">
        <f>IF($CN24="-","-",SUMIFS(FG_GolesVisitante,FGLocal,$BD24,Part2Empate5V,$CN24)+SUMIFS(FG_GolesLocal,FGVisitante,$BD24,Part2Empate5L,$CN24))</f>
        <v/>
      </c>
      <c r="CQ24" s="694">
        <f>IF($CN24="-","-",CO24-CP24)</f>
        <v/>
      </c>
      <c r="CR24" s="694">
        <f>CM24+COUNTIFS($CN$6:$CN$53,CN24,$CQ$6:CQ$53,"&gt;"&amp;CQ24,$BC$6:$BC$53,INDEX(T_Equipos[Grupo],MATCH(BD24,T_Equipos[NombreEquipo],0)))</f>
        <v/>
      </c>
      <c r="CS24" s="694">
        <f>IF(COUNTIFS($CR$6:$CR$53,CR24,$BC$6:$BC$53,INDEX(T_Equipos[Grupo],MATCH(BD24,T_Equipos[NombreEquipo],0)))=1,"-","P."&amp;CR24&amp;" ("&amp;COUNTIFS($CR$6:$CR$53,CR24,$BC$6:$BC$53,INDEX(T_Equipos[Grupo],MATCH(BD24,T_Equipos[NombreEquipo],0)))&amp;")")</f>
        <v/>
      </c>
      <c r="CT24" s="694">
        <f>IF($CS24="-","-",SUMIFS(FG_GolesLocal,FGLocal,$BD24,Part2Empate6V,$CS24)+SUMIFS(FG_GolesVisitante,FGVisitante,$BD24,Part2Empate6L,$CS24))</f>
        <v/>
      </c>
      <c r="CU24" s="694">
        <f>CR24+COUNTIFS($CS$6:$CS$53,CS24,$CT$6:CT$53,"&gt;"&amp;CT24,$BC$6:$BC$53,INDEX(T_Equipos[Grupo],MATCH(BD24,T_Equipos[NombreEquipo],0)))</f>
        <v/>
      </c>
      <c r="CV24" s="694">
        <f>IF(COUNTIFS($CU$6:$CU$53,CU24,$BC$6:$BC$53,INDEX(T_Equipos[Grupo],MATCH(BD24,T_Equipos[NombreEquipo],0)))=1,"-","P."&amp;CU24&amp;" ("&amp;COUNTIFS($CU$6:$CU$53,CU24,$BC$6:$BC$53,INDEX(T_Equipos[Grupo],MATCH(BD24,T_Equipos[NombreEquipo],0)))&amp;")")</f>
        <v/>
      </c>
      <c r="CW24" s="694">
        <f>IF(CV24="-","-",BL24)</f>
        <v/>
      </c>
      <c r="CX24" s="694">
        <f>CU24+COUNTIFS($CV$6:$CV$53,CV24,$CW$6:CW$53,"&gt;"&amp;CW24,$BC$6:$BC$53,INDEX(T_Equipos[Grupo],MATCH(BD24,T_Equipos[NombreEquipo],0)))</f>
        <v/>
      </c>
      <c r="CY24" s="694">
        <f>IF(COUNTIFS($CX$6:$CX$53,CX24,$BC$6:$BC$53,INDEX(T_Equipos[Grupo],MATCH(BD24,T_Equipos[NombreEquipo],0)))=1,"-","P."&amp;CX24&amp;" ("&amp;COUNTIFS($CX$6:$CX$53,CX24,$BC$6:$BC$53,INDEX(T_Equipos[Grupo],MATCH(BD24,T_Equipos[NombreEquipo],0)))&amp;")")</f>
        <v/>
      </c>
      <c r="CZ24" s="694">
        <f>IF(CY24="-","-",BJ24)</f>
        <v/>
      </c>
      <c r="DA24" s="694">
        <f>CX24+COUNTIFS($CY$6:$CY$53,CY24,$CZ$6:CZ$53,"&gt;"&amp;CZ24,$BC$6:$BC$53,INDEX(T_Equipos[Grupo],MATCH(BD24,T_Equipos[NombreEquipo],0)))</f>
        <v/>
      </c>
      <c r="DB24" s="694">
        <f>IF(COUNTIFS($DA$6:$DA$53,DA24,$BC$6:$BC$53,INDEX(T_Equipos[Grupo],MATCH(BD24,T_Equipos[NombreEquipo],0)))=1,"-","P."&amp;DA24&amp;" ("&amp;COUNTIFS($DA$6:$DA$53,DA24,$BC$6:$BC$53,INDEX(T_Equipos[Grupo],MATCH(BD24,T_Equipos[NombreEquipo],0)))&amp;")")</f>
        <v/>
      </c>
      <c r="DC24" s="694">
        <f>IF(DB24="-","-",COUNTIFS(T_Equipos[Rank],"&lt;"&amp;INDEX(T_Equipos[Rank],MATCH(BD24,T_Equipos[NombreEquipo],0)),$BC$6:$BC$53,INDEX(T_Equipos[Grupo],MATCH(BD24,T_Equipos[NombreEquipo],0)))+1)</f>
        <v/>
      </c>
      <c r="DD24" s="694">
        <f>DA24+COUNTIFS($DB$6:$DB$53,DB24,$DC$6:DC$53,"&lt;"&amp;DC24,$BC$6:$BC$53,INDEX(T_Equipos[Grupo],MATCH(BD24,T_Equipos[NombreEquipo],0)))</f>
        <v/>
      </c>
      <c r="DE24" s="694" t="n"/>
      <c r="DF24" s="694">
        <f>IF(OR(INDEX($AW$6:$AW$97,MATCH($BD24,$AV$6:$AV$97,0))="",DB24="-"),DD24,INDEX($AW$6:$AW$97,MATCH($BD24,$AV$6:$AV$97,0))+DD24/1000)</f>
        <v/>
      </c>
      <c r="DG24" s="694">
        <f>IF(DB24="-","-",COUNTIFS(DF$6:DF$53,"&lt;"&amp;DF24,$BC$6:$BC$53,INDEX(T_Equipos[Grupo],MATCH(BD24,T_Equipos[NombreEquipo],0))))</f>
        <v/>
      </c>
      <c r="DH24" s="694">
        <f>DA24+COUNTIFS(DB$6:DB$53,DB24,DG$6:DG$53,"&lt;"&amp;DG24,$BC$6:$BC$53,INDEX(T_Equipos[Grupo],MATCH(BD24,T_Equipos[NombreEquipo],0)))</f>
        <v/>
      </c>
      <c r="DI24" s="694" t="n"/>
      <c r="DJ24" s="694">
        <f>INDEX($DA$6:$DA$53,MATCH($DQ24,$BD$6:$BD$53,0))</f>
        <v/>
      </c>
      <c r="DK24" s="694">
        <f>+SUMIF($BC$6:$BC$53,BC24,$BF$6:$BF$53)</f>
        <v/>
      </c>
      <c r="DL24" s="694">
        <f>IF(OR(DK24=12,$AJ$99=144),COUNTIFS($DJ$6:$DJ$53,DJ24,$BC$6:$BC$53,BC24),1)</f>
        <v/>
      </c>
      <c r="DM24" s="694">
        <f>DJ24&amp;"."&amp;DL24</f>
        <v/>
      </c>
      <c r="DN24" s="694">
        <f t="array" ref="DN24:DN24">OFFSET(Horarios!$P$3,DJ24-1,0,DL24,1)</f>
        <v/>
      </c>
      <c r="DO24" s="694" t="n"/>
      <c r="DP24" s="694" t="inlineStr">
        <is>
          <t>3E</t>
        </is>
      </c>
      <c r="DQ24" s="694">
        <f>INDEX($BD$6:$BD$53,MATCH(DP24,$BM$6:$BM$53,0))</f>
        <v/>
      </c>
    </row>
    <row r="25" ht="15.75" customHeight="1" s="650">
      <c r="A25" s="694" t="n"/>
      <c r="B25" s="694" t="n"/>
      <c r="C25" s="694" t="n"/>
      <c r="D25" s="694">
        <f>IF(OR(AC25="",AD25=""),"Pendiente",IF(AC25&gt;AD25,"Local",IF(AC25&lt;AD25,"Visitante","Empate")))</f>
        <v/>
      </c>
      <c r="E25" s="694">
        <f>IF(D25="Pendiente","-",INDEX($BT$6:$BT$53,MATCH($AA25,$BD$6:$BD$53,0)))</f>
        <v/>
      </c>
      <c r="F25" s="694">
        <f>IF(D25="Pendiente","-",INDEX($BT$6:$BT$53,MATCH($AF25,$BD$6:$BD$53,0)))</f>
        <v/>
      </c>
      <c r="G25" s="694" t="n"/>
      <c r="H25" s="694">
        <f>IF(D25="Pendiente","-",INDEX($BZ$6:$BZ$53,MATCH($AA25,$BD$6:$BD$53,0)))</f>
        <v/>
      </c>
      <c r="I25" s="694">
        <f>IF(D25="Pendiente","-",INDEX($BZ$6:$BZ$53,MATCH($AF25,$BD$6:$BD$53,0)))</f>
        <v/>
      </c>
      <c r="J25" s="694" t="n"/>
      <c r="K25" s="694">
        <f>IF(D25="Pendiente","-",INDEX($CE$6:$CE$53,MATCH($AA25,$BD$6:$BD$53,0)))</f>
        <v/>
      </c>
      <c r="L25" s="694">
        <f>IF(D25="Pendiente","-",INDEX($CE$6:$CE$53,MATCH($AF25,$BD$6:$BD$53,0)))</f>
        <v/>
      </c>
      <c r="M25" s="694" t="n"/>
      <c r="N25" s="694">
        <f>IF(D25="Pendiente","-",INDEX($CH$6:$CH$53,MATCH($AA25,$BD$6:$BD$53,0)))</f>
        <v/>
      </c>
      <c r="O25" s="694">
        <f>IF(D25="Pendiente","-",INDEX($CH$6:$CH$53,MATCH($AF25,$BD$6:$BD$53,0)))</f>
        <v/>
      </c>
      <c r="P25" s="694" t="n"/>
      <c r="Q25" s="694">
        <f>IF(D25="Pendiente","-",INDEX($CN$6:$CN$53,MATCH($AA25,$BD$6:$BD$53,0)))</f>
        <v/>
      </c>
      <c r="R25" s="694">
        <f>IF(D25="Pendiente","-",INDEX($CN$6:$CN$53,MATCH($AF25,$BD$6:$BD$53,0)))</f>
        <v/>
      </c>
      <c r="S25" s="694" t="n"/>
      <c r="T25" s="694">
        <f>IF(D25="Pendiente","-",INDEX($CS$6:$CS$53,MATCH($AA25,$BD$6:$BD$53,0)))</f>
        <v/>
      </c>
      <c r="U25" s="694">
        <f>IF(D25="Pendiente","-",INDEX($CS$6:$CS$53,MATCH($AF25,$BD$6:$BD$53,0)))</f>
        <v/>
      </c>
      <c r="V25" s="703" t="n"/>
      <c r="W25" s="771" t="n"/>
      <c r="X25" s="772">
        <f>Horarios!C25</f>
        <v/>
      </c>
      <c r="Y25" s="773">
        <f>Horarios!C25</f>
        <v/>
      </c>
      <c r="Z25" s="774">
        <f>$Z$8</f>
        <v/>
      </c>
      <c r="AA25" s="775">
        <f>A22</f>
        <v/>
      </c>
      <c r="AB25" s="776">
        <f t="array" ref="AB25:AB25">Ver_flag_local</f>
        <v/>
      </c>
      <c r="AC25" s="777" t="n">
        <v>2</v>
      </c>
      <c r="AD25" s="778" t="n">
        <v>0</v>
      </c>
      <c r="AE25" s="779">
        <f t="array" ref="AE25:AE25">Ver_flag_visit</f>
        <v/>
      </c>
      <c r="AF25" s="780">
        <f>A23</f>
        <v/>
      </c>
      <c r="AG25" s="734">
        <f>IF(NOT(OR(ISBLANK(AC25),ISBLANK(AD25))),1,0)</f>
        <v/>
      </c>
      <c r="AH25" s="735" t="n">
        <v>50</v>
      </c>
      <c r="AI25" s="736">
        <f>AJ25&amp;$B$20</f>
        <v/>
      </c>
      <c r="AJ25" s="781" t="n">
        <v>4</v>
      </c>
      <c r="AK25" s="823">
        <f t="array" ref="AK25:AK25">Ver_flag_visit</f>
        <v/>
      </c>
      <c r="AL25" s="783">
        <f>IFERROR(INDEX($BD$6:$BD$53,MATCH(AI25,$BN$6:$BN$53,0)),"")</f>
        <v/>
      </c>
      <c r="AM25" s="784">
        <f>INDEX($BE$6:$BN$53,MATCH($AL25,$BD$6:$BD$53,0),MATCH(AM$5,$BE$5:$BN$5,0))</f>
        <v/>
      </c>
      <c r="AN25" s="785">
        <f>INDEX($BE$6:$BN$53,MATCH($AL25,$BD$6:$BD$53,0),MATCH(AN$5,$BE$5:$BN$5,0))</f>
        <v/>
      </c>
      <c r="AO25" s="785">
        <f>INDEX($BE$6:$BN$53,MATCH($AL25,$BD$6:$BD$53,0),MATCH(AO$5,$BE$5:$BN$5,0))</f>
        <v/>
      </c>
      <c r="AP25" s="785">
        <f>INDEX($BE$6:$BN$53,MATCH($AL25,$BD$6:$BD$53,0),MATCH(AP$5,$BE$5:$BN$5,0))</f>
        <v/>
      </c>
      <c r="AQ25" s="785">
        <f>INDEX($BE$6:$BN$53,MATCH($AL25,$BD$6:$BD$53,0),MATCH(AQ$5,$BE$5:$BN$5,0))</f>
        <v/>
      </c>
      <c r="AR25" s="785">
        <f>INDEX($BE$6:$BN$53,MATCH($AL25,$BD$6:$BD$53,0),MATCH(AR$5,$BE$5:$BN$5,0))</f>
        <v/>
      </c>
      <c r="AS25" s="785">
        <f>INDEX($BE$6:$BN$53,MATCH($AL25,$BD$6:$BD$53,0),MATCH(AS$5,$BE$5:$BN$5,0))</f>
        <v/>
      </c>
      <c r="AT25" s="786">
        <f>INDEX($BE$6:$BN$53,MATCH($AL25,$BD$6:$BD$53,0),MATCH(AT$5,$BE$5:$BN$5,0))</f>
        <v/>
      </c>
      <c r="AU25" s="757">
        <f>INDEX($DL$6:$DL$53,MATCH(AI25,$DP$6:$DP$53,0))</f>
        <v/>
      </c>
      <c r="AV25" s="758">
        <f>INDEX($BD$6:$BD$53,MATCH(AI25,$BM$6:$BM$53,0))</f>
        <v/>
      </c>
      <c r="AW25" s="759" t="n"/>
      <c r="AX25" s="760" t="n"/>
      <c r="AY25" s="787">
        <f>+A24</f>
        <v/>
      </c>
      <c r="AZ25" s="788" t="n"/>
      <c r="BA25" s="702" t="n"/>
      <c r="BC25" s="694">
        <f>+INDEX(T_Equipos[Grupo],MATCH(WORLDCUP!BD25,T_Equipos[NombreEquipo],0))</f>
        <v/>
      </c>
      <c r="BD25" s="694">
        <f>+Equipos!B21</f>
        <v/>
      </c>
      <c r="BE25" s="694">
        <f>+BG25*3+BH25+IF($AZ$3="No",0,INDEX($AZ$6:$AZ$97,MATCH(BD25,$AY$6:$AY$97,0)))</f>
        <v/>
      </c>
      <c r="BF25" s="694">
        <f>+BG25+BH25+BI25</f>
        <v/>
      </c>
      <c r="BG25" s="694">
        <f>+COUNTIFS(FGLocal,BD25,Ganador,"Local")+COUNTIFS(FGVisitante,BD25,Ganador,"Visitante")</f>
        <v/>
      </c>
      <c r="BH25" s="694">
        <f>+COUNTIFS(FGLocal,BD25,Ganador,"Empate")+COUNTIFS(FGVisitante,BD25,Ganador,"Empate")</f>
        <v/>
      </c>
      <c r="BI25" s="694">
        <f>+COUNTIFS(FGVisitante,BD25,Ganador,"Local")+COUNTIFS(FGLocal,BD25,Ganador,"Visitante")</f>
        <v/>
      </c>
      <c r="BJ25" s="694">
        <f>+SUMIFS(FG_GolesLocal,FGLocal,BD25,Ganador,"&lt;&gt;"&amp;"Pendiente",FG_GolesLocal,"&lt;&gt;"&amp;"",FG_GolesVisitante,"&lt;&gt;"&amp;"")+SUMIFS(FG_GolesVisitante,FGVisitante,BD25,Ganador,"&lt;&gt;"&amp;"Pendiente",FG_GolesLocal,"&lt;&gt;"&amp;"",FG_GolesVisitante,"&lt;&gt;"&amp;"")</f>
        <v/>
      </c>
      <c r="BK25" s="694">
        <f>+SUMIFS(FG_GolesLocal,FGVisitante,BD25,Ganador,"&lt;&gt;"&amp;"Pendiente",FG_GolesLocal,"&lt;&gt;"&amp;"",FG_GolesVisitante,"&lt;&gt;"&amp;"")+SUMIFS(FG_GolesVisitante,FGLocal,BD25,Ganador,"&lt;&gt;"&amp;"Pendiente",FG_GolesLocal,"&lt;&gt;"&amp;"",FG_GolesVisitante,"&lt;&gt;"&amp;"")</f>
        <v/>
      </c>
      <c r="BL25" s="694">
        <f>+BJ25-BK25</f>
        <v/>
      </c>
      <c r="BM25" s="694">
        <f>DD25&amp;BC25</f>
        <v/>
      </c>
      <c r="BN25" s="694">
        <f>DH25&amp;BC25</f>
        <v/>
      </c>
      <c r="BO25" s="694">
        <f>IF(AND($AJ$99=144,BF25&gt;=1),1,0)</f>
        <v/>
      </c>
      <c r="BP25" s="694">
        <f>COUNTIFS($BO$6:$BO$53,"&gt;"&amp;BO25,$BC$6:$BC$53,INDEX(T_Equipos[Grupo],MATCH(BD25,T_Equipos[NombreEquipo],0)))+1</f>
        <v/>
      </c>
      <c r="BQ25" s="694">
        <f>IF(COUNTIFS($BP$6:$BP$53,BP25,$BC$6:$BC$53,INDEX(T_Equipos[Grupo],MATCH(BD25,T_Equipos[NombreEquipo],0)))=1,"-","P."&amp;BP25&amp;" ("&amp;COUNTIFS($BP$6:$BP$53,BP25,$BC$6:$BC$53,INDEX(T_Equipos[Grupo],MATCH(BD25,T_Equipos[NombreEquipo],0)))&amp;")")</f>
        <v/>
      </c>
      <c r="BR25" s="694">
        <f>IF($BQ25="-","-",BE25)</f>
        <v/>
      </c>
      <c r="BS25" s="694">
        <f>BP25+COUNTIFS($BQ$6:$BQ$53,BQ25,$BR$6:BR$53,"&gt;"&amp;BR25,$BC$6:$BC$53,INDEX(T_Equipos[Grupo],MATCH(BD25,T_Equipos[NombreEquipo],0)))</f>
        <v/>
      </c>
      <c r="BT25" s="694">
        <f>IF(COUNTIFS($BS$6:$BS$53,BS25,$BC$6:$BC$53,INDEX(T_Equipos[Grupo],MATCH(BD25,T_Equipos[NombreEquipo],0)))=1,"-","P."&amp;BS25&amp;" ("&amp;COUNTIFS($BS$6:$BS$53,BS25,$BC$6:$BC$53,INDEX(T_Equipos[Grupo],MATCH(BD25,T_Equipos[NombreEquipo],0)))&amp;")")</f>
        <v/>
      </c>
      <c r="BU25" s="694">
        <f>IF($BT25="-","-",COUNTIFS(FGLocal,$BD25,Ganador,"Local",Part1Empate1V,$BT25)+COUNTIFS(FGVisitante,$BD25,Ganador,"Visitante",Part1Empate1L,$BT25))</f>
        <v/>
      </c>
      <c r="BV25" s="694">
        <f>IF($BT25="-","-",COUNTIFS(FGLocal,$BD25,Ganador,"Empate",Part1Empate1V,$BT25)+COUNTIFS(FGVisitante,$BD25,Ganador,"Empate",Part1Empate1L,$BT25))</f>
        <v/>
      </c>
      <c r="BW25" s="694">
        <f>IF($BT25="-","-",COUNTIFS(FGLocal,$BD25,Ganador,"Visitante",Part1Empate1V,$BT25)+COUNTIFS(FGVisitante,$BD25,Ganador,"Local",Part1Empate1L,$BT25))</f>
        <v/>
      </c>
      <c r="BX25" s="694">
        <f>IF($BT25="-","-",BU25*3+BV25)</f>
        <v/>
      </c>
      <c r="BY25" s="694">
        <f>BS25+COUNTIFS($BT$6:$BT$53,BT25,$BX$6:BX$53,"&gt;"&amp;BX25,$BC$6:$BC$53,INDEX(T_Equipos[Grupo],MATCH(BD25,T_Equipos[NombreEquipo],0)))</f>
        <v/>
      </c>
      <c r="BZ25" s="694">
        <f>IF(COUNTIFS($BY$6:$BY$53,BY25,$BC$6:$BC$53,INDEX(T_Equipos[Grupo],MATCH(BD25,T_Equipos[NombreEquipo],0)))=1,"-","P."&amp;BY25&amp;" ("&amp;COUNTIFS($BY$6:$BY$53,BY25,$BC$6:$BC$53,INDEX(T_Equipos[Grupo],MATCH(BD25,T_Equipos[NombreEquipo],0)))&amp;")")</f>
        <v/>
      </c>
      <c r="CA25" s="694">
        <f>IF($BZ25="-","-",SUMIFS(FG_GolesLocal,FGLocal,$BD25,Part1Empate2V,$BZ25)+SUMIFS(FG_GolesVisitante,FGVisitante,$BD25,Part1Empate2L,$BZ25))</f>
        <v/>
      </c>
      <c r="CB25" s="694">
        <f>IF($BZ25="-","-",SUMIFS(FG_GolesVisitante,FGLocal,$BD25,Part1Empate2V,$BZ25)+SUMIFS(FG_GolesLocal,FGVisitante,$BD25,Part1Empate2L,$BZ25))</f>
        <v/>
      </c>
      <c r="CC25" s="694">
        <f>IF($BZ25="-","-",CA25-CB25)</f>
        <v/>
      </c>
      <c r="CD25" s="694">
        <f>BY25+COUNTIFS($BZ$6:$BZ$53,BZ25,$CC$6:CC$53,"&gt;"&amp;CC25,$BC$6:$BC$53,INDEX(T_Equipos[Grupo],MATCH(BD25,T_Equipos[NombreEquipo],0)))</f>
        <v/>
      </c>
      <c r="CE25" s="694">
        <f>IF(COUNTIFS($CD$6:$CD$53,CD25,$BC$6:$BC$53,INDEX(T_Equipos[Grupo],MATCH(BD25,T_Equipos[NombreEquipo],0)))=1,"-","P."&amp;CD25&amp;" ("&amp;COUNTIFS($CD$6:$CD$53,CD25,$BC$6:$BC$53,INDEX(T_Equipos[Grupo],MATCH(BD25,T_Equipos[NombreEquipo],0)))&amp;")")</f>
        <v/>
      </c>
      <c r="CF25" s="694">
        <f>IF($CE25="-","-",SUMIFS(FG_GolesLocal,FGLocal,$BD25,Part1Empate3V,$CE25)+SUMIFS(FG_GolesVisitante,FGVisitante,$BD25,Part1Empate3L,$CE25))</f>
        <v/>
      </c>
      <c r="CG25" s="694">
        <f>CD25+COUNTIFS($CE$6:$CE$53,CE25,$CF$6:CF$53,"&gt;"&amp;CF25,$BC$6:$BC$53,INDEX(T_Equipos[Grupo],MATCH(BD25,T_Equipos[NombreEquipo],0)))</f>
        <v/>
      </c>
      <c r="CH25" s="694">
        <f>IF(COUNTIFS($CG$6:$CG$53,CG25,$BC$6:$BC$53,INDEX(T_Equipos[Grupo],MATCH(BD25,T_Equipos[NombreEquipo],0)))=1,"-","P."&amp;CG25&amp;" ("&amp;COUNTIFS($CG$6:$CG$53,CG25,$BC$6:$BC$53,INDEX(T_Equipos[Grupo],MATCH(BD25,T_Equipos[NombreEquipo],0)))&amp;")")</f>
        <v/>
      </c>
      <c r="CI25" s="694">
        <f>IF($CH25="-","-",COUNTIFS(FGLocal,$BD25,Ganador,"Local",Part2Empate4V,$CH25)+COUNTIFS(FGVisitante,$BD25,Ganador,"Visitante",Part2Empate4L,$CH25))</f>
        <v/>
      </c>
      <c r="CJ25" s="694">
        <f>IF($CH25="-","-",COUNTIFS(FGLocal,$BD25,Ganador,"Empate",Part2Empate4V,$CH25)+COUNTIFS(FGVisitante,$BD25,Ganador,"Empate",Part2Empate4L,$CH25))</f>
        <v/>
      </c>
      <c r="CK25" s="694">
        <f>IF($CH25="-","-",COUNTIFS(FGLocal,$BD25,Ganador,"Visitante",Part2Empate4V,$CH25)+COUNTIFS(FGVisitante,$BD25,Ganador,"Local",Part2Empate4L,$CH25))</f>
        <v/>
      </c>
      <c r="CL25" s="694">
        <f>IF($CH25="-","-",CI25*3+CJ25)</f>
        <v/>
      </c>
      <c r="CM25" s="694">
        <f>CG25+COUNTIFS($CH$6:$CH$53,CH25,$CL$6:CL$53,"&gt;"&amp;CL25,$BC$6:$BC$53,INDEX(T_Equipos[Grupo],MATCH(BD25,T_Equipos[NombreEquipo],0)))</f>
        <v/>
      </c>
      <c r="CN25" s="694">
        <f>IF(COUNTIFS($CM$6:$CM$53,CM25,$BC$6:$BC$53,INDEX(T_Equipos[Grupo],MATCH(BD25,T_Equipos[NombreEquipo],0)))=1,"-","P."&amp;CM25&amp;" ("&amp;COUNTIFS($CM$6:$CM$53,CM25,$BC$6:$BC$53,INDEX(T_Equipos[Grupo],MATCH(BD25,T_Equipos[NombreEquipo],0)))&amp;")")</f>
        <v/>
      </c>
      <c r="CO25" s="694">
        <f>IF($CN25="-","-",SUMIFS(FG_GolesLocal,FGLocal,$BD25,Part2Empate5V,$CN25)+SUMIFS(FG_GolesVisitante,FGVisitante,$BD25,Part2Empate5L,$CN25))</f>
        <v/>
      </c>
      <c r="CP25" s="694">
        <f>IF($CN25="-","-",SUMIFS(FG_GolesVisitante,FGLocal,$BD25,Part2Empate5V,$CN25)+SUMIFS(FG_GolesLocal,FGVisitante,$BD25,Part2Empate5L,$CN25))</f>
        <v/>
      </c>
      <c r="CQ25" s="694">
        <f>IF($CN25="-","-",CO25-CP25)</f>
        <v/>
      </c>
      <c r="CR25" s="694">
        <f>CM25+COUNTIFS($CN$6:$CN$53,CN25,$CQ$6:CQ$53,"&gt;"&amp;CQ25,$BC$6:$BC$53,INDEX(T_Equipos[Grupo],MATCH(BD25,T_Equipos[NombreEquipo],0)))</f>
        <v/>
      </c>
      <c r="CS25" s="694">
        <f>IF(COUNTIFS($CR$6:$CR$53,CR25,$BC$6:$BC$53,INDEX(T_Equipos[Grupo],MATCH(BD25,T_Equipos[NombreEquipo],0)))=1,"-","P."&amp;CR25&amp;" ("&amp;COUNTIFS($CR$6:$CR$53,CR25,$BC$6:$BC$53,INDEX(T_Equipos[Grupo],MATCH(BD25,T_Equipos[NombreEquipo],0)))&amp;")")</f>
        <v/>
      </c>
      <c r="CT25" s="694">
        <f>IF($CS25="-","-",SUMIFS(FG_GolesLocal,FGLocal,$BD25,Part2Empate6V,$CS25)+SUMIFS(FG_GolesVisitante,FGVisitante,$BD25,Part2Empate6L,$CS25))</f>
        <v/>
      </c>
      <c r="CU25" s="694">
        <f>CR25+COUNTIFS($CS$6:$CS$53,CS25,$CT$6:CT$53,"&gt;"&amp;CT25,$BC$6:$BC$53,INDEX(T_Equipos[Grupo],MATCH(BD25,T_Equipos[NombreEquipo],0)))</f>
        <v/>
      </c>
      <c r="CV25" s="694">
        <f>IF(COUNTIFS($CU$6:$CU$53,CU25,$BC$6:$BC$53,INDEX(T_Equipos[Grupo],MATCH(BD25,T_Equipos[NombreEquipo],0)))=1,"-","P."&amp;CU25&amp;" ("&amp;COUNTIFS($CU$6:$CU$53,CU25,$BC$6:$BC$53,INDEX(T_Equipos[Grupo],MATCH(BD25,T_Equipos[NombreEquipo],0)))&amp;")")</f>
        <v/>
      </c>
      <c r="CW25" s="694">
        <f>IF(CV25="-","-",BL25)</f>
        <v/>
      </c>
      <c r="CX25" s="694">
        <f>CU25+COUNTIFS($CV$6:$CV$53,CV25,$CW$6:CW$53,"&gt;"&amp;CW25,$BC$6:$BC$53,INDEX(T_Equipos[Grupo],MATCH(BD25,T_Equipos[NombreEquipo],0)))</f>
        <v/>
      </c>
      <c r="CY25" s="694">
        <f>IF(COUNTIFS($CX$6:$CX$53,CX25,$BC$6:$BC$53,INDEX(T_Equipos[Grupo],MATCH(BD25,T_Equipos[NombreEquipo],0)))=1,"-","P."&amp;CX25&amp;" ("&amp;COUNTIFS($CX$6:$CX$53,CX25,$BC$6:$BC$53,INDEX(T_Equipos[Grupo],MATCH(BD25,T_Equipos[NombreEquipo],0)))&amp;")")</f>
        <v/>
      </c>
      <c r="CZ25" s="694">
        <f>IF(CY25="-","-",BJ25)</f>
        <v/>
      </c>
      <c r="DA25" s="694">
        <f>CX25+COUNTIFS($CY$6:$CY$53,CY25,$CZ$6:CZ$53,"&gt;"&amp;CZ25,$BC$6:$BC$53,INDEX(T_Equipos[Grupo],MATCH(BD25,T_Equipos[NombreEquipo],0)))</f>
        <v/>
      </c>
      <c r="DB25" s="694">
        <f>IF(COUNTIFS($DA$6:$DA$53,DA25,$BC$6:$BC$53,INDEX(T_Equipos[Grupo],MATCH(BD25,T_Equipos[NombreEquipo],0)))=1,"-","P."&amp;DA25&amp;" ("&amp;COUNTIFS($DA$6:$DA$53,DA25,$BC$6:$BC$53,INDEX(T_Equipos[Grupo],MATCH(BD25,T_Equipos[NombreEquipo],0)))&amp;")")</f>
        <v/>
      </c>
      <c r="DC25" s="694">
        <f>IF(DB25="-","-",COUNTIFS(T_Equipos[Rank],"&lt;"&amp;INDEX(T_Equipos[Rank],MATCH(BD25,T_Equipos[NombreEquipo],0)),$BC$6:$BC$53,INDEX(T_Equipos[Grupo],MATCH(BD25,T_Equipos[NombreEquipo],0)))+1)</f>
        <v/>
      </c>
      <c r="DD25" s="694">
        <f>DA25+COUNTIFS($DB$6:$DB$53,DB25,$DC$6:DC$53,"&lt;"&amp;DC25,$BC$6:$BC$53,INDEX(T_Equipos[Grupo],MATCH(BD25,T_Equipos[NombreEquipo],0)))</f>
        <v/>
      </c>
      <c r="DE25" s="694" t="n"/>
      <c r="DF25" s="694">
        <f>IF(OR(INDEX($AW$6:$AW$97,MATCH($BD25,$AV$6:$AV$97,0))="",DB25="-"),DD25,INDEX($AW$6:$AW$97,MATCH($BD25,$AV$6:$AV$97,0))+DD25/1000)</f>
        <v/>
      </c>
      <c r="DG25" s="694">
        <f>IF(DB25="-","-",COUNTIFS(DF$6:DF$53,"&lt;"&amp;DF25,$BC$6:$BC$53,INDEX(T_Equipos[Grupo],MATCH(BD25,T_Equipos[NombreEquipo],0))))</f>
        <v/>
      </c>
      <c r="DH25" s="694">
        <f>DA25+COUNTIFS(DB$6:DB$53,DB25,DG$6:DG$53,"&lt;"&amp;DG25,$BC$6:$BC$53,INDEX(T_Equipos[Grupo],MATCH(BD25,T_Equipos[NombreEquipo],0)))</f>
        <v/>
      </c>
      <c r="DI25" s="694" t="n"/>
      <c r="DJ25" s="694">
        <f>INDEX($DA$6:$DA$53,MATCH($DQ25,$BD$6:$BD$53,0))</f>
        <v/>
      </c>
      <c r="DK25" s="694">
        <f>+SUMIF($BC$6:$BC$53,BC25,$BF$6:$BF$53)</f>
        <v/>
      </c>
      <c r="DL25" s="694">
        <f>IF(OR(DK25=12,$AJ$99=144),COUNTIFS($DJ$6:$DJ$53,DJ25,$BC$6:$BC$53,BC25),1)</f>
        <v/>
      </c>
      <c r="DM25" s="694">
        <f>DJ25&amp;"."&amp;DL25</f>
        <v/>
      </c>
      <c r="DN25" s="694">
        <f t="array" ref="DN25:DN25">OFFSET(Horarios!$P$3,DJ25-1,0,DL25,1)</f>
        <v/>
      </c>
      <c r="DO25" s="694" t="n"/>
      <c r="DP25" s="694" t="inlineStr">
        <is>
          <t>4E</t>
        </is>
      </c>
      <c r="DQ25" s="694">
        <f>INDEX($BD$6:$BD$53,MATCH(DP25,$BM$6:$BM$53,0))</f>
        <v/>
      </c>
    </row>
    <row r="26" ht="15.75" customHeight="1" s="650">
      <c r="A26" s="694" t="n"/>
      <c r="B26" s="694" t="n"/>
      <c r="C26" s="694" t="n"/>
      <c r="D26" s="694" t="n"/>
      <c r="E26" s="694" t="n"/>
      <c r="F26" s="694" t="n"/>
      <c r="G26" s="694" t="n"/>
      <c r="H26" s="694" t="n"/>
      <c r="I26" s="694" t="n"/>
      <c r="J26" s="694" t="n"/>
      <c r="K26" s="694" t="n"/>
      <c r="L26" s="694" t="n"/>
      <c r="M26" s="694" t="n"/>
      <c r="N26" s="694" t="n"/>
      <c r="O26" s="694" t="n"/>
      <c r="P26" s="694" t="n"/>
      <c r="Q26" s="694" t="n"/>
      <c r="R26" s="694" t="n"/>
      <c r="S26" s="694" t="n"/>
      <c r="T26" s="694" t="n"/>
      <c r="U26" s="694" t="n"/>
      <c r="V26" s="703" t="n"/>
      <c r="W26" s="789" t="n"/>
      <c r="X26" s="790" t="n"/>
      <c r="Y26" s="789" t="n"/>
      <c r="Z26" s="791" t="n"/>
      <c r="AA26" s="792" t="n"/>
      <c r="AB26" s="793" t="n"/>
      <c r="AC26" s="794" t="n"/>
      <c r="AD26" s="794" t="n"/>
      <c r="AE26" s="793" t="n"/>
      <c r="AF26" s="795" t="n"/>
      <c r="AG26" s="821" t="n"/>
      <c r="AH26" s="735" t="n"/>
      <c r="AI26" s="698" t="n"/>
      <c r="AJ26" s="796" t="n"/>
      <c r="AK26" s="797" t="n"/>
      <c r="AL26" s="719" t="n"/>
      <c r="AM26" s="798" t="n"/>
      <c r="AN26" s="796" t="n"/>
      <c r="AO26" s="796" t="n"/>
      <c r="AP26" s="796" t="n"/>
      <c r="AQ26" s="796" t="n"/>
      <c r="AR26" s="796" t="n"/>
      <c r="AS26" s="796" t="n"/>
      <c r="AT26" s="796" t="n"/>
      <c r="AU26" s="757" t="n"/>
      <c r="AV26" s="799" t="n"/>
      <c r="AW26" s="800" t="n"/>
      <c r="AX26" s="760" t="n"/>
      <c r="AY26" s="789" t="n"/>
      <c r="AZ26" s="790" t="n"/>
      <c r="BA26" s="702" t="n"/>
      <c r="BC26" s="694">
        <f>+INDEX(T_Equipos[Grupo],MATCH(WORLDCUP!BD26,T_Equipos[NombreEquipo],0))</f>
        <v/>
      </c>
      <c r="BD26" s="694">
        <f>+Equipos!B22</f>
        <v/>
      </c>
      <c r="BE26" s="694">
        <f>+BG26*3+BH26+IF($AZ$3="No",0,INDEX($AZ$6:$AZ$97,MATCH(BD26,$AY$6:$AY$97,0)))</f>
        <v/>
      </c>
      <c r="BF26" s="694">
        <f>+BG26+BH26+BI26</f>
        <v/>
      </c>
      <c r="BG26" s="694">
        <f>+COUNTIFS(FGLocal,BD26,Ganador,"Local")+COUNTIFS(FGVisitante,BD26,Ganador,"Visitante")</f>
        <v/>
      </c>
      <c r="BH26" s="694">
        <f>+COUNTIFS(FGLocal,BD26,Ganador,"Empate")+COUNTIFS(FGVisitante,BD26,Ganador,"Empate")</f>
        <v/>
      </c>
      <c r="BI26" s="694">
        <f>+COUNTIFS(FGVisitante,BD26,Ganador,"Local")+COUNTIFS(FGLocal,BD26,Ganador,"Visitante")</f>
        <v/>
      </c>
      <c r="BJ26" s="694">
        <f>+SUMIFS(FG_GolesLocal,FGLocal,BD26,Ganador,"&lt;&gt;"&amp;"Pendiente",FG_GolesLocal,"&lt;&gt;"&amp;"",FG_GolesVisitante,"&lt;&gt;"&amp;"")+SUMIFS(FG_GolesVisitante,FGVisitante,BD26,Ganador,"&lt;&gt;"&amp;"Pendiente",FG_GolesLocal,"&lt;&gt;"&amp;"",FG_GolesVisitante,"&lt;&gt;"&amp;"")</f>
        <v/>
      </c>
      <c r="BK26" s="694">
        <f>+SUMIFS(FG_GolesLocal,FGVisitante,BD26,Ganador,"&lt;&gt;"&amp;"Pendiente",FG_GolesLocal,"&lt;&gt;"&amp;"",FG_GolesVisitante,"&lt;&gt;"&amp;"")+SUMIFS(FG_GolesVisitante,FGLocal,BD26,Ganador,"&lt;&gt;"&amp;"Pendiente",FG_GolesLocal,"&lt;&gt;"&amp;"",FG_GolesVisitante,"&lt;&gt;"&amp;"")</f>
        <v/>
      </c>
      <c r="BL26" s="694">
        <f>+BJ26-BK26</f>
        <v/>
      </c>
      <c r="BM26" s="694">
        <f>DD26&amp;BC26</f>
        <v/>
      </c>
      <c r="BN26" s="694">
        <f>DH26&amp;BC26</f>
        <v/>
      </c>
      <c r="BO26" s="694">
        <f>IF(AND($AJ$99=144,BF26&gt;=1),1,0)</f>
        <v/>
      </c>
      <c r="BP26" s="694">
        <f>COUNTIFS($BO$6:$BO$53,"&gt;"&amp;BO26,$BC$6:$BC$53,INDEX(T_Equipos[Grupo],MATCH(BD26,T_Equipos[NombreEquipo],0)))+1</f>
        <v/>
      </c>
      <c r="BQ26" s="694">
        <f>IF(COUNTIFS($BP$6:$BP$53,BP26,$BC$6:$BC$53,INDEX(T_Equipos[Grupo],MATCH(BD26,T_Equipos[NombreEquipo],0)))=1,"-","P."&amp;BP26&amp;" ("&amp;COUNTIFS($BP$6:$BP$53,BP26,$BC$6:$BC$53,INDEX(T_Equipos[Grupo],MATCH(BD26,T_Equipos[NombreEquipo],0)))&amp;")")</f>
        <v/>
      </c>
      <c r="BR26" s="694">
        <f>IF($BQ26="-","-",BE26)</f>
        <v/>
      </c>
      <c r="BS26" s="694">
        <f>BP26+COUNTIFS($BQ$6:$BQ$53,BQ26,$BR$6:BR$53,"&gt;"&amp;BR26,$BC$6:$BC$53,INDEX(T_Equipos[Grupo],MATCH(BD26,T_Equipos[NombreEquipo],0)))</f>
        <v/>
      </c>
      <c r="BT26" s="694">
        <f>IF(COUNTIFS($BS$6:$BS$53,BS26,$BC$6:$BC$53,INDEX(T_Equipos[Grupo],MATCH(BD26,T_Equipos[NombreEquipo],0)))=1,"-","P."&amp;BS26&amp;" ("&amp;COUNTIFS($BS$6:$BS$53,BS26,$BC$6:$BC$53,INDEX(T_Equipos[Grupo],MATCH(BD26,T_Equipos[NombreEquipo],0)))&amp;")")</f>
        <v/>
      </c>
      <c r="BU26" s="694">
        <f>IF($BT26="-","-",COUNTIFS(FGLocal,$BD26,Ganador,"Local",Part1Empate1V,$BT26)+COUNTIFS(FGVisitante,$BD26,Ganador,"Visitante",Part1Empate1L,$BT26))</f>
        <v/>
      </c>
      <c r="BV26" s="694">
        <f>IF($BT26="-","-",COUNTIFS(FGLocal,$BD26,Ganador,"Empate",Part1Empate1V,$BT26)+COUNTIFS(FGVisitante,$BD26,Ganador,"Empate",Part1Empate1L,$BT26))</f>
        <v/>
      </c>
      <c r="BW26" s="694">
        <f>IF($BT26="-","-",COUNTIFS(FGLocal,$BD26,Ganador,"Visitante",Part1Empate1V,$BT26)+COUNTIFS(FGVisitante,$BD26,Ganador,"Local",Part1Empate1L,$BT26))</f>
        <v/>
      </c>
      <c r="BX26" s="694">
        <f>IF($BT26="-","-",BU26*3+BV26)</f>
        <v/>
      </c>
      <c r="BY26" s="694">
        <f>BS26+COUNTIFS($BT$6:$BT$53,BT26,$BX$6:BX$53,"&gt;"&amp;BX26,$BC$6:$BC$53,INDEX(T_Equipos[Grupo],MATCH(BD26,T_Equipos[NombreEquipo],0)))</f>
        <v/>
      </c>
      <c r="BZ26" s="694">
        <f>IF(COUNTIFS($BY$6:$BY$53,BY26,$BC$6:$BC$53,INDEX(T_Equipos[Grupo],MATCH(BD26,T_Equipos[NombreEquipo],0)))=1,"-","P."&amp;BY26&amp;" ("&amp;COUNTIFS($BY$6:$BY$53,BY26,$BC$6:$BC$53,INDEX(T_Equipos[Grupo],MATCH(BD26,T_Equipos[NombreEquipo],0)))&amp;")")</f>
        <v/>
      </c>
      <c r="CA26" s="694">
        <f>IF($BZ26="-","-",SUMIFS(FG_GolesLocal,FGLocal,$BD26,Part1Empate2V,$BZ26)+SUMIFS(FG_GolesVisitante,FGVisitante,$BD26,Part1Empate2L,$BZ26))</f>
        <v/>
      </c>
      <c r="CB26" s="694">
        <f>IF($BZ26="-","-",SUMIFS(FG_GolesVisitante,FGLocal,$BD26,Part1Empate2V,$BZ26)+SUMIFS(FG_GolesLocal,FGVisitante,$BD26,Part1Empate2L,$BZ26))</f>
        <v/>
      </c>
      <c r="CC26" s="694">
        <f>IF($BZ26="-","-",CA26-CB26)</f>
        <v/>
      </c>
      <c r="CD26" s="694">
        <f>BY26+COUNTIFS($BZ$6:$BZ$53,BZ26,$CC$6:CC$53,"&gt;"&amp;CC26,$BC$6:$BC$53,INDEX(T_Equipos[Grupo],MATCH(BD26,T_Equipos[NombreEquipo],0)))</f>
        <v/>
      </c>
      <c r="CE26" s="694">
        <f>IF(COUNTIFS($CD$6:$CD$53,CD26,$BC$6:$BC$53,INDEX(T_Equipos[Grupo],MATCH(BD26,T_Equipos[NombreEquipo],0)))=1,"-","P."&amp;CD26&amp;" ("&amp;COUNTIFS($CD$6:$CD$53,CD26,$BC$6:$BC$53,INDEX(T_Equipos[Grupo],MATCH(BD26,T_Equipos[NombreEquipo],0)))&amp;")")</f>
        <v/>
      </c>
      <c r="CF26" s="694">
        <f>IF($CE26="-","-",SUMIFS(FG_GolesLocal,FGLocal,$BD26,Part1Empate3V,$CE26)+SUMIFS(FG_GolesVisitante,FGVisitante,$BD26,Part1Empate3L,$CE26))</f>
        <v/>
      </c>
      <c r="CG26" s="694">
        <f>CD26+COUNTIFS($CE$6:$CE$53,CE26,$CF$6:CF$53,"&gt;"&amp;CF26,$BC$6:$BC$53,INDEX(T_Equipos[Grupo],MATCH(BD26,T_Equipos[NombreEquipo],0)))</f>
        <v/>
      </c>
      <c r="CH26" s="694">
        <f>IF(COUNTIFS($CG$6:$CG$53,CG26,$BC$6:$BC$53,INDEX(T_Equipos[Grupo],MATCH(BD26,T_Equipos[NombreEquipo],0)))=1,"-","P."&amp;CG26&amp;" ("&amp;COUNTIFS($CG$6:$CG$53,CG26,$BC$6:$BC$53,INDEX(T_Equipos[Grupo],MATCH(BD26,T_Equipos[NombreEquipo],0)))&amp;")")</f>
        <v/>
      </c>
      <c r="CI26" s="694">
        <f>IF($CH26="-","-",COUNTIFS(FGLocal,$BD26,Ganador,"Local",Part2Empate4V,$CH26)+COUNTIFS(FGVisitante,$BD26,Ganador,"Visitante",Part2Empate4L,$CH26))</f>
        <v/>
      </c>
      <c r="CJ26" s="694">
        <f>IF($CH26="-","-",COUNTIFS(FGLocal,$BD26,Ganador,"Empate",Part2Empate4V,$CH26)+COUNTIFS(FGVisitante,$BD26,Ganador,"Empate",Part2Empate4L,$CH26))</f>
        <v/>
      </c>
      <c r="CK26" s="694">
        <f>IF($CH26="-","-",COUNTIFS(FGLocal,$BD26,Ganador,"Visitante",Part2Empate4V,$CH26)+COUNTIFS(FGVisitante,$BD26,Ganador,"Local",Part2Empate4L,$CH26))</f>
        <v/>
      </c>
      <c r="CL26" s="694">
        <f>IF($CH26="-","-",CI26*3+CJ26)</f>
        <v/>
      </c>
      <c r="CM26" s="694">
        <f>CG26+COUNTIFS($CH$6:$CH$53,CH26,$CL$6:CL$53,"&gt;"&amp;CL26,$BC$6:$BC$53,INDEX(T_Equipos[Grupo],MATCH(BD26,T_Equipos[NombreEquipo],0)))</f>
        <v/>
      </c>
      <c r="CN26" s="694">
        <f>IF(COUNTIFS($CM$6:$CM$53,CM26,$BC$6:$BC$53,INDEX(T_Equipos[Grupo],MATCH(BD26,T_Equipos[NombreEquipo],0)))=1,"-","P."&amp;CM26&amp;" ("&amp;COUNTIFS($CM$6:$CM$53,CM26,$BC$6:$BC$53,INDEX(T_Equipos[Grupo],MATCH(BD26,T_Equipos[NombreEquipo],0)))&amp;")")</f>
        <v/>
      </c>
      <c r="CO26" s="694">
        <f>IF($CN26="-","-",SUMIFS(FG_GolesLocal,FGLocal,$BD26,Part2Empate5V,$CN26)+SUMIFS(FG_GolesVisitante,FGVisitante,$BD26,Part2Empate5L,$CN26))</f>
        <v/>
      </c>
      <c r="CP26" s="694">
        <f>IF($CN26="-","-",SUMIFS(FG_GolesVisitante,FGLocal,$BD26,Part2Empate5V,$CN26)+SUMIFS(FG_GolesLocal,FGVisitante,$BD26,Part2Empate5L,$CN26))</f>
        <v/>
      </c>
      <c r="CQ26" s="694">
        <f>IF($CN26="-","-",CO26-CP26)</f>
        <v/>
      </c>
      <c r="CR26" s="694">
        <f>CM26+COUNTIFS($CN$6:$CN$53,CN26,$CQ$6:CQ$53,"&gt;"&amp;CQ26,$BC$6:$BC$53,INDEX(T_Equipos[Grupo],MATCH(BD26,T_Equipos[NombreEquipo],0)))</f>
        <v/>
      </c>
      <c r="CS26" s="694">
        <f>IF(COUNTIFS($CR$6:$CR$53,CR26,$BC$6:$BC$53,INDEX(T_Equipos[Grupo],MATCH(BD26,T_Equipos[NombreEquipo],0)))=1,"-","P."&amp;CR26&amp;" ("&amp;COUNTIFS($CR$6:$CR$53,CR26,$BC$6:$BC$53,INDEX(T_Equipos[Grupo],MATCH(BD26,T_Equipos[NombreEquipo],0)))&amp;")")</f>
        <v/>
      </c>
      <c r="CT26" s="694">
        <f>IF($CS26="-","-",SUMIFS(FG_GolesLocal,FGLocal,$BD26,Part2Empate6V,$CS26)+SUMIFS(FG_GolesVisitante,FGVisitante,$BD26,Part2Empate6L,$CS26))</f>
        <v/>
      </c>
      <c r="CU26" s="694">
        <f>CR26+COUNTIFS($CS$6:$CS$53,CS26,$CT$6:CT$53,"&gt;"&amp;CT26,$BC$6:$BC$53,INDEX(T_Equipos[Grupo],MATCH(BD26,T_Equipos[NombreEquipo],0)))</f>
        <v/>
      </c>
      <c r="CV26" s="694">
        <f>IF(COUNTIFS($CU$6:$CU$53,CU26,$BC$6:$BC$53,INDEX(T_Equipos[Grupo],MATCH(BD26,T_Equipos[NombreEquipo],0)))=1,"-","P."&amp;CU26&amp;" ("&amp;COUNTIFS($CU$6:$CU$53,CU26,$BC$6:$BC$53,INDEX(T_Equipos[Grupo],MATCH(BD26,T_Equipos[NombreEquipo],0)))&amp;")")</f>
        <v/>
      </c>
      <c r="CW26" s="694">
        <f>IF(CV26="-","-",BL26)</f>
        <v/>
      </c>
      <c r="CX26" s="694">
        <f>CU26+COUNTIFS($CV$6:$CV$53,CV26,$CW$6:CW$53,"&gt;"&amp;CW26,$BC$6:$BC$53,INDEX(T_Equipos[Grupo],MATCH(BD26,T_Equipos[NombreEquipo],0)))</f>
        <v/>
      </c>
      <c r="CY26" s="694">
        <f>IF(COUNTIFS($CX$6:$CX$53,CX26,$BC$6:$BC$53,INDEX(T_Equipos[Grupo],MATCH(BD26,T_Equipos[NombreEquipo],0)))=1,"-","P."&amp;CX26&amp;" ("&amp;COUNTIFS($CX$6:$CX$53,CX26,$BC$6:$BC$53,INDEX(T_Equipos[Grupo],MATCH(BD26,T_Equipos[NombreEquipo],0)))&amp;")")</f>
        <v/>
      </c>
      <c r="CZ26" s="694">
        <f>IF(CY26="-","-",BJ26)</f>
        <v/>
      </c>
      <c r="DA26" s="694">
        <f>CX26+COUNTIFS($CY$6:$CY$53,CY26,$CZ$6:CZ$53,"&gt;"&amp;CZ26,$BC$6:$BC$53,INDEX(T_Equipos[Grupo],MATCH(BD26,T_Equipos[NombreEquipo],0)))</f>
        <v/>
      </c>
      <c r="DB26" s="694">
        <f>IF(COUNTIFS($DA$6:$DA$53,DA26,$BC$6:$BC$53,INDEX(T_Equipos[Grupo],MATCH(BD26,T_Equipos[NombreEquipo],0)))=1,"-","P."&amp;DA26&amp;" ("&amp;COUNTIFS($DA$6:$DA$53,DA26,$BC$6:$BC$53,INDEX(T_Equipos[Grupo],MATCH(BD26,T_Equipos[NombreEquipo],0)))&amp;")")</f>
        <v/>
      </c>
      <c r="DC26" s="694">
        <f>IF(DB26="-","-",COUNTIFS(T_Equipos[Rank],"&lt;"&amp;INDEX(T_Equipos[Rank],MATCH(BD26,T_Equipos[NombreEquipo],0)),$BC$6:$BC$53,INDEX(T_Equipos[Grupo],MATCH(BD26,T_Equipos[NombreEquipo],0)))+1)</f>
        <v/>
      </c>
      <c r="DD26" s="694">
        <f>DA26+COUNTIFS($DB$6:$DB$53,DB26,$DC$6:DC$53,"&lt;"&amp;DC26,$BC$6:$BC$53,INDEX(T_Equipos[Grupo],MATCH(BD26,T_Equipos[NombreEquipo],0)))</f>
        <v/>
      </c>
      <c r="DE26" s="694" t="n"/>
      <c r="DF26" s="694">
        <f>IF(OR(INDEX($AW$6:$AW$97,MATCH($BD26,$AV$6:$AV$97,0))="",DB26="-"),DD26,INDEX($AW$6:$AW$97,MATCH($BD26,$AV$6:$AV$97,0))+DD26/1000)</f>
        <v/>
      </c>
      <c r="DG26" s="694">
        <f>IF(DB26="-","-",COUNTIFS(DF$6:DF$53,"&lt;"&amp;DF26,$BC$6:$BC$53,INDEX(T_Equipos[Grupo],MATCH(BD26,T_Equipos[NombreEquipo],0))))</f>
        <v/>
      </c>
      <c r="DH26" s="694">
        <f>DA26+COUNTIFS(DB$6:DB$53,DB26,DG$6:DG$53,"&lt;"&amp;DG26,$BC$6:$BC$53,INDEX(T_Equipos[Grupo],MATCH(BD26,T_Equipos[NombreEquipo],0)))</f>
        <v/>
      </c>
      <c r="DI26" s="694" t="n"/>
      <c r="DJ26" s="694">
        <f>INDEX($DA$6:$DA$53,MATCH($DQ26,$BD$6:$BD$53,0))</f>
        <v/>
      </c>
      <c r="DK26" s="694">
        <f>+SUMIF($BC$6:$BC$53,BC26,$BF$6:$BF$53)</f>
        <v/>
      </c>
      <c r="DL26" s="694">
        <f>IF(OR(DK26=12,$AJ$99=144),COUNTIFS($DJ$6:$DJ$53,DJ26,$BC$6:$BC$53,BC26),1)</f>
        <v/>
      </c>
      <c r="DM26" s="694">
        <f>DJ26&amp;"."&amp;DL26</f>
        <v/>
      </c>
      <c r="DN26" s="694">
        <f t="array" ref="DN26:DN26">OFFSET(Horarios!$P$3,DJ26-1,0,DL26,1)</f>
        <v/>
      </c>
      <c r="DO26" s="694" t="n"/>
      <c r="DP26" s="694" t="inlineStr">
        <is>
          <t>1F</t>
        </is>
      </c>
      <c r="DQ26" s="694">
        <f>INDEX($BD$6:$BD$53,MATCH(DP26,$BM$6:$BM$53,0))</f>
        <v/>
      </c>
    </row>
    <row r="27" ht="15.75" customHeight="1" s="650">
      <c r="A27" s="694" t="n"/>
      <c r="B27" s="694" t="n"/>
      <c r="C27" s="694" t="n"/>
      <c r="D27" s="694" t="n"/>
      <c r="E27" s="694" t="n"/>
      <c r="F27" s="694" t="n"/>
      <c r="G27" s="694" t="n"/>
      <c r="H27" s="694" t="n"/>
      <c r="I27" s="694" t="n"/>
      <c r="J27" s="694" t="n"/>
      <c r="K27" s="694" t="n"/>
      <c r="L27" s="694" t="n"/>
      <c r="M27" s="694" t="n"/>
      <c r="N27" s="694" t="n"/>
      <c r="O27" s="694" t="n"/>
      <c r="P27" s="694" t="n"/>
      <c r="Q27" s="694" t="n"/>
      <c r="R27" s="694" t="n"/>
      <c r="S27" s="694" t="n"/>
      <c r="T27" s="694" t="n"/>
      <c r="U27" s="694" t="n"/>
      <c r="V27" s="703" t="n"/>
      <c r="W27" s="712" t="n"/>
      <c r="X27" s="713">
        <f>X11</f>
        <v/>
      </c>
      <c r="Y27" s="713">
        <f>Y11</f>
        <v/>
      </c>
      <c r="Z27" s="714">
        <f>Z11</f>
        <v/>
      </c>
      <c r="AA27" s="715">
        <f>AA11</f>
        <v/>
      </c>
      <c r="AB27" s="716" t="n"/>
      <c r="AC27" s="714">
        <f>AC3</f>
        <v/>
      </c>
      <c r="AD27" s="714">
        <f>AD3</f>
        <v/>
      </c>
      <c r="AE27" s="716" t="n"/>
      <c r="AF27" s="717">
        <f>AF11</f>
        <v/>
      </c>
      <c r="AG27" s="801" t="n"/>
      <c r="AH27" s="735" t="n"/>
      <c r="AI27" s="707" t="n"/>
      <c r="AJ27" s="719" t="n"/>
      <c r="AK27" s="802" t="n"/>
      <c r="AL27" s="719" t="n"/>
      <c r="AM27" s="719" t="n"/>
      <c r="AN27" s="719" t="n"/>
      <c r="AO27" s="719" t="n"/>
      <c r="AP27" s="719" t="n"/>
      <c r="AQ27" s="719" t="n"/>
      <c r="AR27" s="719" t="n"/>
      <c r="AS27" s="719" t="n"/>
      <c r="AT27" s="719" t="n"/>
      <c r="AU27" s="803" t="n"/>
      <c r="AV27" s="708" t="n"/>
      <c r="AW27" s="804" t="n"/>
      <c r="AX27" s="805" t="n"/>
      <c r="AY27" s="789" t="n"/>
      <c r="AZ27" s="790" t="n"/>
      <c r="BA27" s="702" t="n"/>
      <c r="BC27" s="694">
        <f>+INDEX(T_Equipos[Grupo],MATCH(WORLDCUP!BD27,T_Equipos[NombreEquipo],0))</f>
        <v/>
      </c>
      <c r="BD27" s="694">
        <f>+Equipos!B23</f>
        <v/>
      </c>
      <c r="BE27" s="694">
        <f>+BG27*3+BH27+IF($AZ$3="No",0,INDEX($AZ$6:$AZ$97,MATCH(BD27,$AY$6:$AY$97,0)))</f>
        <v/>
      </c>
      <c r="BF27" s="694">
        <f>+BG27+BH27+BI27</f>
        <v/>
      </c>
      <c r="BG27" s="694">
        <f>+COUNTIFS(FGLocal,BD27,Ganador,"Local")+COUNTIFS(FGVisitante,BD27,Ganador,"Visitante")</f>
        <v/>
      </c>
      <c r="BH27" s="694">
        <f>+COUNTIFS(FGLocal,BD27,Ganador,"Empate")+COUNTIFS(FGVisitante,BD27,Ganador,"Empate")</f>
        <v/>
      </c>
      <c r="BI27" s="694">
        <f>+COUNTIFS(FGVisitante,BD27,Ganador,"Local")+COUNTIFS(FGLocal,BD27,Ganador,"Visitante")</f>
        <v/>
      </c>
      <c r="BJ27" s="694">
        <f>+SUMIFS(FG_GolesLocal,FGLocal,BD27,Ganador,"&lt;&gt;"&amp;"Pendiente",FG_GolesLocal,"&lt;&gt;"&amp;"",FG_GolesVisitante,"&lt;&gt;"&amp;"")+SUMIFS(FG_GolesVisitante,FGVisitante,BD27,Ganador,"&lt;&gt;"&amp;"Pendiente",FG_GolesLocal,"&lt;&gt;"&amp;"",FG_GolesVisitante,"&lt;&gt;"&amp;"")</f>
        <v/>
      </c>
      <c r="BK27" s="694">
        <f>+SUMIFS(FG_GolesLocal,FGVisitante,BD27,Ganador,"&lt;&gt;"&amp;"Pendiente",FG_GolesLocal,"&lt;&gt;"&amp;"",FG_GolesVisitante,"&lt;&gt;"&amp;"")+SUMIFS(FG_GolesVisitante,FGLocal,BD27,Ganador,"&lt;&gt;"&amp;"Pendiente",FG_GolesLocal,"&lt;&gt;"&amp;"",FG_GolesVisitante,"&lt;&gt;"&amp;"")</f>
        <v/>
      </c>
      <c r="BL27" s="694">
        <f>+BJ27-BK27</f>
        <v/>
      </c>
      <c r="BM27" s="694">
        <f>DD27&amp;BC27</f>
        <v/>
      </c>
      <c r="BN27" s="694">
        <f>DH27&amp;BC27</f>
        <v/>
      </c>
      <c r="BO27" s="694">
        <f>IF(AND($AJ$99=144,BF27&gt;=1),1,0)</f>
        <v/>
      </c>
      <c r="BP27" s="694">
        <f>COUNTIFS($BO$6:$BO$53,"&gt;"&amp;BO27,$BC$6:$BC$53,INDEX(T_Equipos[Grupo],MATCH(BD27,T_Equipos[NombreEquipo],0)))+1</f>
        <v/>
      </c>
      <c r="BQ27" s="694">
        <f>IF(COUNTIFS($BP$6:$BP$53,BP27,$BC$6:$BC$53,INDEX(T_Equipos[Grupo],MATCH(BD27,T_Equipos[NombreEquipo],0)))=1,"-","P."&amp;BP27&amp;" ("&amp;COUNTIFS($BP$6:$BP$53,BP27,$BC$6:$BC$53,INDEX(T_Equipos[Grupo],MATCH(BD27,T_Equipos[NombreEquipo],0)))&amp;")")</f>
        <v/>
      </c>
      <c r="BR27" s="694">
        <f>IF($BQ27="-","-",BE27)</f>
        <v/>
      </c>
      <c r="BS27" s="694">
        <f>BP27+COUNTIFS($BQ$6:$BQ$53,BQ27,$BR$6:BR$53,"&gt;"&amp;BR27,$BC$6:$BC$53,INDEX(T_Equipos[Grupo],MATCH(BD27,T_Equipos[NombreEquipo],0)))</f>
        <v/>
      </c>
      <c r="BT27" s="694">
        <f>IF(COUNTIFS($BS$6:$BS$53,BS27,$BC$6:$BC$53,INDEX(T_Equipos[Grupo],MATCH(BD27,T_Equipos[NombreEquipo],0)))=1,"-","P."&amp;BS27&amp;" ("&amp;COUNTIFS($BS$6:$BS$53,BS27,$BC$6:$BC$53,INDEX(T_Equipos[Grupo],MATCH(BD27,T_Equipos[NombreEquipo],0)))&amp;")")</f>
        <v/>
      </c>
      <c r="BU27" s="694">
        <f>IF($BT27="-","-",COUNTIFS(FGLocal,$BD27,Ganador,"Local",Part1Empate1V,$BT27)+COUNTIFS(FGVisitante,$BD27,Ganador,"Visitante",Part1Empate1L,$BT27))</f>
        <v/>
      </c>
      <c r="BV27" s="694">
        <f>IF($BT27="-","-",COUNTIFS(FGLocal,$BD27,Ganador,"Empate",Part1Empate1V,$BT27)+COUNTIFS(FGVisitante,$BD27,Ganador,"Empate",Part1Empate1L,$BT27))</f>
        <v/>
      </c>
      <c r="BW27" s="694">
        <f>IF($BT27="-","-",COUNTIFS(FGLocal,$BD27,Ganador,"Visitante",Part1Empate1V,$BT27)+COUNTIFS(FGVisitante,$BD27,Ganador,"Local",Part1Empate1L,$BT27))</f>
        <v/>
      </c>
      <c r="BX27" s="694">
        <f>IF($BT27="-","-",BU27*3+BV27)</f>
        <v/>
      </c>
      <c r="BY27" s="694">
        <f>BS27+COUNTIFS($BT$6:$BT$53,BT27,$BX$6:BX$53,"&gt;"&amp;BX27,$BC$6:$BC$53,INDEX(T_Equipos[Grupo],MATCH(BD27,T_Equipos[NombreEquipo],0)))</f>
        <v/>
      </c>
      <c r="BZ27" s="694">
        <f>IF(COUNTIFS($BY$6:$BY$53,BY27,$BC$6:$BC$53,INDEX(T_Equipos[Grupo],MATCH(BD27,T_Equipos[NombreEquipo],0)))=1,"-","P."&amp;BY27&amp;" ("&amp;COUNTIFS($BY$6:$BY$53,BY27,$BC$6:$BC$53,INDEX(T_Equipos[Grupo],MATCH(BD27,T_Equipos[NombreEquipo],0)))&amp;")")</f>
        <v/>
      </c>
      <c r="CA27" s="694">
        <f>IF($BZ27="-","-",SUMIFS(FG_GolesLocal,FGLocal,$BD27,Part1Empate2V,$BZ27)+SUMIFS(FG_GolesVisitante,FGVisitante,$BD27,Part1Empate2L,$BZ27))</f>
        <v/>
      </c>
      <c r="CB27" s="694">
        <f>IF($BZ27="-","-",SUMIFS(FG_GolesVisitante,FGLocal,$BD27,Part1Empate2V,$BZ27)+SUMIFS(FG_GolesLocal,FGVisitante,$BD27,Part1Empate2L,$BZ27))</f>
        <v/>
      </c>
      <c r="CC27" s="694">
        <f>IF($BZ27="-","-",CA27-CB27)</f>
        <v/>
      </c>
      <c r="CD27" s="694">
        <f>BY27+COUNTIFS($BZ$6:$BZ$53,BZ27,$CC$6:CC$53,"&gt;"&amp;CC27,$BC$6:$BC$53,INDEX(T_Equipos[Grupo],MATCH(BD27,T_Equipos[NombreEquipo],0)))</f>
        <v/>
      </c>
      <c r="CE27" s="694">
        <f>IF(COUNTIFS($CD$6:$CD$53,CD27,$BC$6:$BC$53,INDEX(T_Equipos[Grupo],MATCH(BD27,T_Equipos[NombreEquipo],0)))=1,"-","P."&amp;CD27&amp;" ("&amp;COUNTIFS($CD$6:$CD$53,CD27,$BC$6:$BC$53,INDEX(T_Equipos[Grupo],MATCH(BD27,T_Equipos[NombreEquipo],0)))&amp;")")</f>
        <v/>
      </c>
      <c r="CF27" s="694">
        <f>IF($CE27="-","-",SUMIFS(FG_GolesLocal,FGLocal,$BD27,Part1Empate3V,$CE27)+SUMIFS(FG_GolesVisitante,FGVisitante,$BD27,Part1Empate3L,$CE27))</f>
        <v/>
      </c>
      <c r="CG27" s="694">
        <f>CD27+COUNTIFS($CE$6:$CE$53,CE27,$CF$6:CF$53,"&gt;"&amp;CF27,$BC$6:$BC$53,INDEX(T_Equipos[Grupo],MATCH(BD27,T_Equipos[NombreEquipo],0)))</f>
        <v/>
      </c>
      <c r="CH27" s="694">
        <f>IF(COUNTIFS($CG$6:$CG$53,CG27,$BC$6:$BC$53,INDEX(T_Equipos[Grupo],MATCH(BD27,T_Equipos[NombreEquipo],0)))=1,"-","P."&amp;CG27&amp;" ("&amp;COUNTIFS($CG$6:$CG$53,CG27,$BC$6:$BC$53,INDEX(T_Equipos[Grupo],MATCH(BD27,T_Equipos[NombreEquipo],0)))&amp;")")</f>
        <v/>
      </c>
      <c r="CI27" s="694">
        <f>IF($CH27="-","-",COUNTIFS(FGLocal,$BD27,Ganador,"Local",Part2Empate4V,$CH27)+COUNTIFS(FGVisitante,$BD27,Ganador,"Visitante",Part2Empate4L,$CH27))</f>
        <v/>
      </c>
      <c r="CJ27" s="694">
        <f>IF($CH27="-","-",COUNTIFS(FGLocal,$BD27,Ganador,"Empate",Part2Empate4V,$CH27)+COUNTIFS(FGVisitante,$BD27,Ganador,"Empate",Part2Empate4L,$CH27))</f>
        <v/>
      </c>
      <c r="CK27" s="694">
        <f>IF($CH27="-","-",COUNTIFS(FGLocal,$BD27,Ganador,"Visitante",Part2Empate4V,$CH27)+COUNTIFS(FGVisitante,$BD27,Ganador,"Local",Part2Empate4L,$CH27))</f>
        <v/>
      </c>
      <c r="CL27" s="694">
        <f>IF($CH27="-","-",CI27*3+CJ27)</f>
        <v/>
      </c>
      <c r="CM27" s="694">
        <f>CG27+COUNTIFS($CH$6:$CH$53,CH27,$CL$6:CL$53,"&gt;"&amp;CL27,$BC$6:$BC$53,INDEX(T_Equipos[Grupo],MATCH(BD27,T_Equipos[NombreEquipo],0)))</f>
        <v/>
      </c>
      <c r="CN27" s="694">
        <f>IF(COUNTIFS($CM$6:$CM$53,CM27,$BC$6:$BC$53,INDEX(T_Equipos[Grupo],MATCH(BD27,T_Equipos[NombreEquipo],0)))=1,"-","P."&amp;CM27&amp;" ("&amp;COUNTIFS($CM$6:$CM$53,CM27,$BC$6:$BC$53,INDEX(T_Equipos[Grupo],MATCH(BD27,T_Equipos[NombreEquipo],0)))&amp;")")</f>
        <v/>
      </c>
      <c r="CO27" s="694">
        <f>IF($CN27="-","-",SUMIFS(FG_GolesLocal,FGLocal,$BD27,Part2Empate5V,$CN27)+SUMIFS(FG_GolesVisitante,FGVisitante,$BD27,Part2Empate5L,$CN27))</f>
        <v/>
      </c>
      <c r="CP27" s="694">
        <f>IF($CN27="-","-",SUMIFS(FG_GolesVisitante,FGLocal,$BD27,Part2Empate5V,$CN27)+SUMIFS(FG_GolesLocal,FGVisitante,$BD27,Part2Empate5L,$CN27))</f>
        <v/>
      </c>
      <c r="CQ27" s="694">
        <f>IF($CN27="-","-",CO27-CP27)</f>
        <v/>
      </c>
      <c r="CR27" s="694">
        <f>CM27+COUNTIFS($CN$6:$CN$53,CN27,$CQ$6:CQ$53,"&gt;"&amp;CQ27,$BC$6:$BC$53,INDEX(T_Equipos[Grupo],MATCH(BD27,T_Equipos[NombreEquipo],0)))</f>
        <v/>
      </c>
      <c r="CS27" s="694">
        <f>IF(COUNTIFS($CR$6:$CR$53,CR27,$BC$6:$BC$53,INDEX(T_Equipos[Grupo],MATCH(BD27,T_Equipos[NombreEquipo],0)))=1,"-","P."&amp;CR27&amp;" ("&amp;COUNTIFS($CR$6:$CR$53,CR27,$BC$6:$BC$53,INDEX(T_Equipos[Grupo],MATCH(BD27,T_Equipos[NombreEquipo],0)))&amp;")")</f>
        <v/>
      </c>
      <c r="CT27" s="694">
        <f>IF($CS27="-","-",SUMIFS(FG_GolesLocal,FGLocal,$BD27,Part2Empate6V,$CS27)+SUMIFS(FG_GolesVisitante,FGVisitante,$BD27,Part2Empate6L,$CS27))</f>
        <v/>
      </c>
      <c r="CU27" s="694">
        <f>CR27+COUNTIFS($CS$6:$CS$53,CS27,$CT$6:CT$53,"&gt;"&amp;CT27,$BC$6:$BC$53,INDEX(T_Equipos[Grupo],MATCH(BD27,T_Equipos[NombreEquipo],0)))</f>
        <v/>
      </c>
      <c r="CV27" s="694">
        <f>IF(COUNTIFS($CU$6:$CU$53,CU27,$BC$6:$BC$53,INDEX(T_Equipos[Grupo],MATCH(BD27,T_Equipos[NombreEquipo],0)))=1,"-","P."&amp;CU27&amp;" ("&amp;COUNTIFS($CU$6:$CU$53,CU27,$BC$6:$BC$53,INDEX(T_Equipos[Grupo],MATCH(BD27,T_Equipos[NombreEquipo],0)))&amp;")")</f>
        <v/>
      </c>
      <c r="CW27" s="694">
        <f>IF(CV27="-","-",BL27)</f>
        <v/>
      </c>
      <c r="CX27" s="694">
        <f>CU27+COUNTIFS($CV$6:$CV$53,CV27,$CW$6:CW$53,"&gt;"&amp;CW27,$BC$6:$BC$53,INDEX(T_Equipos[Grupo],MATCH(BD27,T_Equipos[NombreEquipo],0)))</f>
        <v/>
      </c>
      <c r="CY27" s="694">
        <f>IF(COUNTIFS($CX$6:$CX$53,CX27,$BC$6:$BC$53,INDEX(T_Equipos[Grupo],MATCH(BD27,T_Equipos[NombreEquipo],0)))=1,"-","P."&amp;CX27&amp;" ("&amp;COUNTIFS($CX$6:$CX$53,CX27,$BC$6:$BC$53,INDEX(T_Equipos[Grupo],MATCH(BD27,T_Equipos[NombreEquipo],0)))&amp;")")</f>
        <v/>
      </c>
      <c r="CZ27" s="694">
        <f>IF(CY27="-","-",BJ27)</f>
        <v/>
      </c>
      <c r="DA27" s="694">
        <f>CX27+COUNTIFS($CY$6:$CY$53,CY27,$CZ$6:CZ$53,"&gt;"&amp;CZ27,$BC$6:$BC$53,INDEX(T_Equipos[Grupo],MATCH(BD27,T_Equipos[NombreEquipo],0)))</f>
        <v/>
      </c>
      <c r="DB27" s="694">
        <f>IF(COUNTIFS($DA$6:$DA$53,DA27,$BC$6:$BC$53,INDEX(T_Equipos[Grupo],MATCH(BD27,T_Equipos[NombreEquipo],0)))=1,"-","P."&amp;DA27&amp;" ("&amp;COUNTIFS($DA$6:$DA$53,DA27,$BC$6:$BC$53,INDEX(T_Equipos[Grupo],MATCH(BD27,T_Equipos[NombreEquipo],0)))&amp;")")</f>
        <v/>
      </c>
      <c r="DC27" s="694">
        <f>IF(DB27="-","-",COUNTIFS(T_Equipos[Rank],"&lt;"&amp;INDEX(T_Equipos[Rank],MATCH(BD27,T_Equipos[NombreEquipo],0)),$BC$6:$BC$53,INDEX(T_Equipos[Grupo],MATCH(BD27,T_Equipos[NombreEquipo],0)))+1)</f>
        <v/>
      </c>
      <c r="DD27" s="694">
        <f>DA27+COUNTIFS($DB$6:$DB$53,DB27,$DC$6:DC$53,"&lt;"&amp;DC27,$BC$6:$BC$53,INDEX(T_Equipos[Grupo],MATCH(BD27,T_Equipos[NombreEquipo],0)))</f>
        <v/>
      </c>
      <c r="DE27" s="694" t="n"/>
      <c r="DF27" s="694">
        <f>IF(OR(INDEX($AW$6:$AW$97,MATCH($BD27,$AV$6:$AV$97,0))="",DB27="-"),DD27,INDEX($AW$6:$AW$97,MATCH($BD27,$AV$6:$AV$97,0))+DD27/1000)</f>
        <v/>
      </c>
      <c r="DG27" s="694">
        <f>IF(DB27="-","-",COUNTIFS(DF$6:DF$53,"&lt;"&amp;DF27,$BC$6:$BC$53,INDEX(T_Equipos[Grupo],MATCH(BD27,T_Equipos[NombreEquipo],0))))</f>
        <v/>
      </c>
      <c r="DH27" s="694">
        <f>DA27+COUNTIFS(DB$6:DB$53,DB27,DG$6:DG$53,"&lt;"&amp;DG27,$BC$6:$BC$53,INDEX(T_Equipos[Grupo],MATCH(BD27,T_Equipos[NombreEquipo],0)))</f>
        <v/>
      </c>
      <c r="DI27" s="694" t="n"/>
      <c r="DJ27" s="694">
        <f>INDEX($DA$6:$DA$53,MATCH($DQ27,$BD$6:$BD$53,0))</f>
        <v/>
      </c>
      <c r="DK27" s="694">
        <f>+SUMIF($BC$6:$BC$53,BC27,$BF$6:$BF$53)</f>
        <v/>
      </c>
      <c r="DL27" s="694">
        <f>IF(OR(DK27=12,$AJ$99=144),COUNTIFS($DJ$6:$DJ$53,DJ27,$BC$6:$BC$53,BC27),1)</f>
        <v/>
      </c>
      <c r="DM27" s="694">
        <f>DJ27&amp;"."&amp;DL27</f>
        <v/>
      </c>
      <c r="DN27" s="694">
        <f t="array" ref="DN27:DN27">OFFSET(Horarios!$P$3,DJ27-1,0,DL27,1)</f>
        <v/>
      </c>
      <c r="DO27" s="694" t="n"/>
      <c r="DP27" s="694" t="inlineStr">
        <is>
          <t>2F</t>
        </is>
      </c>
      <c r="DQ27" s="694">
        <f>INDEX($BD$6:$BD$53,MATCH(DP27,$BM$6:$BM$53,0))</f>
        <v/>
      </c>
    </row>
    <row r="28" ht="15.75" customHeight="1" s="650">
      <c r="A28" s="694" t="inlineStr">
        <is>
          <t>NombreEquipo</t>
        </is>
      </c>
      <c r="B28" s="694" t="inlineStr">
        <is>
          <t>D</t>
        </is>
      </c>
      <c r="C28" s="694">
        <f>COUNTIF(Equipos!$C$2:$C$49,WORLDCUP!B28)</f>
        <v/>
      </c>
      <c r="D28" s="694">
        <f>IF(OR(AC28="",AD28=""),"Pendiente",IF(AC28&gt;AD28,"Local",IF(AC28&lt;AD28,"Visitante","Empate")))</f>
        <v/>
      </c>
      <c r="E28" s="694">
        <f>IF(D28="Pendiente","-",INDEX($BT$6:$BT$53,MATCH($AA28,$BD$6:$BD$53,0)))</f>
        <v/>
      </c>
      <c r="F28" s="694">
        <f>IF(D28="Pendiente","-",INDEX($BT$6:$BT$53,MATCH($AF28,$BD$6:$BD$53,0)))</f>
        <v/>
      </c>
      <c r="G28" s="694" t="n"/>
      <c r="H28" s="694">
        <f>IF(D28="Pendiente","-",INDEX($BZ$6:$BZ$53,MATCH($AA28,$BD$6:$BD$53,0)))</f>
        <v/>
      </c>
      <c r="I28" s="694">
        <f>IF(D28="Pendiente","-",INDEX($BZ$6:$BZ$53,MATCH($AF28,$BD$6:$BD$53,0)))</f>
        <v/>
      </c>
      <c r="J28" s="694" t="n"/>
      <c r="K28" s="694">
        <f>IF(D28="Pendiente","-",INDEX($CE$6:$CE$53,MATCH($AA28,$BD$6:$BD$53,0)))</f>
        <v/>
      </c>
      <c r="L28" s="694">
        <f>IF(D28="Pendiente","-",INDEX($CE$6:$CE$53,MATCH($AF28,$BD$6:$BD$53,0)))</f>
        <v/>
      </c>
      <c r="M28" s="694" t="n"/>
      <c r="N28" s="694">
        <f>IF(D28="Pendiente","-",INDEX($CH$6:$CH$53,MATCH($AA28,$BD$6:$BD$53,0)))</f>
        <v/>
      </c>
      <c r="O28" s="694">
        <f>IF(D28="Pendiente","-",INDEX($CH$6:$CH$53,MATCH($AF28,$BD$6:$BD$53,0)))</f>
        <v/>
      </c>
      <c r="P28" s="694" t="n"/>
      <c r="Q28" s="694">
        <f>IF(D28="Pendiente","-",INDEX($CN$6:$CN$53,MATCH($AA28,$BD$6:$BD$53,0)))</f>
        <v/>
      </c>
      <c r="R28" s="694">
        <f>IF(D28="Pendiente","-",INDEX($CN$6:$CN$53,MATCH($AF28,$BD$6:$BD$53,0)))</f>
        <v/>
      </c>
      <c r="S28" s="694" t="n"/>
      <c r="T28" s="694">
        <f>IF(D28="Pendiente","-",INDEX($CS$6:$CS$53,MATCH($AA28,$BD$6:$BD$53,0)))</f>
        <v/>
      </c>
      <c r="U28" s="694">
        <f>IF(D28="Pendiente","-",INDEX($CS$6:$CS$53,MATCH($AF28,$BD$6:$BD$53,0)))</f>
        <v/>
      </c>
      <c r="V28" s="703" t="n"/>
      <c r="W28" s="824" t="inlineStr">
        <is>
          <t>D</t>
        </is>
      </c>
      <c r="X28" s="725">
        <f>Horarios!C28</f>
        <v/>
      </c>
      <c r="Y28" s="726">
        <f>Horarios!C28</f>
        <v/>
      </c>
      <c r="Z28" s="727">
        <f>$Z$4</f>
        <v/>
      </c>
      <c r="AA28" s="728">
        <f>A29</f>
        <v/>
      </c>
      <c r="AB28" s="729">
        <f t="array" ref="AB28:AB28">Ver_flag_local</f>
        <v/>
      </c>
      <c r="AC28" s="730" t="n">
        <v>2</v>
      </c>
      <c r="AD28" s="731" t="n">
        <v>0</v>
      </c>
      <c r="AE28" s="732">
        <f t="array" ref="AE28:AE28">Ver_flag_visit</f>
        <v/>
      </c>
      <c r="AF28" s="733">
        <f>A30</f>
        <v/>
      </c>
      <c r="AG28" s="734">
        <f>IF(NOT(OR(ISBLANK(AC28),ISBLANK(AD28))),1,0)</f>
        <v/>
      </c>
      <c r="AH28" s="735" t="n">
        <v>4</v>
      </c>
      <c r="AI28" s="736" t="n"/>
      <c r="AJ28" s="737">
        <f>CONCATENATE(AJ3," ",B28)</f>
        <v/>
      </c>
      <c r="AK28" s="738" t="n"/>
      <c r="AL28" s="738" t="n"/>
      <c r="AM28" s="738" t="n"/>
      <c r="AN28" s="738" t="n"/>
      <c r="AO28" s="738" t="n"/>
      <c r="AP28" s="738" t="n"/>
      <c r="AQ28" s="738" t="n"/>
      <c r="AR28" s="738" t="n"/>
      <c r="AS28" s="738" t="n"/>
      <c r="AT28" s="739" t="n"/>
      <c r="AU28" s="803" t="n"/>
      <c r="AV28" s="740">
        <f>IF(AU29&gt;0,$AV$3,"")</f>
        <v/>
      </c>
      <c r="AW28" s="808" t="n"/>
      <c r="AX28" s="808" t="n"/>
      <c r="AY28" s="789" t="n"/>
      <c r="AZ28" s="790" t="n"/>
      <c r="BA28" s="702" t="n"/>
      <c r="BC28" s="694">
        <f>+INDEX(T_Equipos[Grupo],MATCH(WORLDCUP!BD28,T_Equipos[NombreEquipo],0))</f>
        <v/>
      </c>
      <c r="BD28" s="694">
        <f>+Equipos!B24</f>
        <v/>
      </c>
      <c r="BE28" s="694">
        <f>+BG28*3+BH28+IF($AZ$3="No",0,INDEX($AZ$6:$AZ$97,MATCH(BD28,$AY$6:$AY$97,0)))</f>
        <v/>
      </c>
      <c r="BF28" s="694">
        <f>+BG28+BH28+BI28</f>
        <v/>
      </c>
      <c r="BG28" s="694">
        <f>+COUNTIFS(FGLocal,BD28,Ganador,"Local")+COUNTIFS(FGVisitante,BD28,Ganador,"Visitante")</f>
        <v/>
      </c>
      <c r="BH28" s="694">
        <f>+COUNTIFS(FGLocal,BD28,Ganador,"Empate")+COUNTIFS(FGVisitante,BD28,Ganador,"Empate")</f>
        <v/>
      </c>
      <c r="BI28" s="694">
        <f>+COUNTIFS(FGVisitante,BD28,Ganador,"Local")+COUNTIFS(FGLocal,BD28,Ganador,"Visitante")</f>
        <v/>
      </c>
      <c r="BJ28" s="694">
        <f>+SUMIFS(FG_GolesLocal,FGLocal,BD28,Ganador,"&lt;&gt;"&amp;"Pendiente",FG_GolesLocal,"&lt;&gt;"&amp;"",FG_GolesVisitante,"&lt;&gt;"&amp;"")+SUMIFS(FG_GolesVisitante,FGVisitante,BD28,Ganador,"&lt;&gt;"&amp;"Pendiente",FG_GolesLocal,"&lt;&gt;"&amp;"",FG_GolesVisitante,"&lt;&gt;"&amp;"")</f>
        <v/>
      </c>
      <c r="BK28" s="694">
        <f>+SUMIFS(FG_GolesLocal,FGVisitante,BD28,Ganador,"&lt;&gt;"&amp;"Pendiente",FG_GolesLocal,"&lt;&gt;"&amp;"",FG_GolesVisitante,"&lt;&gt;"&amp;"")+SUMIFS(FG_GolesVisitante,FGLocal,BD28,Ganador,"&lt;&gt;"&amp;"Pendiente",FG_GolesLocal,"&lt;&gt;"&amp;"",FG_GolesVisitante,"&lt;&gt;"&amp;"")</f>
        <v/>
      </c>
      <c r="BL28" s="694">
        <f>+BJ28-BK28</f>
        <v/>
      </c>
      <c r="BM28" s="694">
        <f>DD28&amp;BC28</f>
        <v/>
      </c>
      <c r="BN28" s="694">
        <f>DH28&amp;BC28</f>
        <v/>
      </c>
      <c r="BO28" s="694">
        <f>IF(AND($AJ$99=144,BF28&gt;=1),1,0)</f>
        <v/>
      </c>
      <c r="BP28" s="694">
        <f>COUNTIFS($BO$6:$BO$53,"&gt;"&amp;BO28,$BC$6:$BC$53,INDEX(T_Equipos[Grupo],MATCH(BD28,T_Equipos[NombreEquipo],0)))+1</f>
        <v/>
      </c>
      <c r="BQ28" s="694">
        <f>IF(COUNTIFS($BP$6:$BP$53,BP28,$BC$6:$BC$53,INDEX(T_Equipos[Grupo],MATCH(BD28,T_Equipos[NombreEquipo],0)))=1,"-","P."&amp;BP28&amp;" ("&amp;COUNTIFS($BP$6:$BP$53,BP28,$BC$6:$BC$53,INDEX(T_Equipos[Grupo],MATCH(BD28,T_Equipos[NombreEquipo],0)))&amp;")")</f>
        <v/>
      </c>
      <c r="BR28" s="694">
        <f>IF($BQ28="-","-",BE28)</f>
        <v/>
      </c>
      <c r="BS28" s="694">
        <f>BP28+COUNTIFS($BQ$6:$BQ$53,BQ28,$BR$6:BR$53,"&gt;"&amp;BR28,$BC$6:$BC$53,INDEX(T_Equipos[Grupo],MATCH(BD28,T_Equipos[NombreEquipo],0)))</f>
        <v/>
      </c>
      <c r="BT28" s="694">
        <f>IF(COUNTIFS($BS$6:$BS$53,BS28,$BC$6:$BC$53,INDEX(T_Equipos[Grupo],MATCH(BD28,T_Equipos[NombreEquipo],0)))=1,"-","P."&amp;BS28&amp;" ("&amp;COUNTIFS($BS$6:$BS$53,BS28,$BC$6:$BC$53,INDEX(T_Equipos[Grupo],MATCH(BD28,T_Equipos[NombreEquipo],0)))&amp;")")</f>
        <v/>
      </c>
      <c r="BU28" s="694">
        <f>IF($BT28="-","-",COUNTIFS(FGLocal,$BD28,Ganador,"Local",Part1Empate1V,$BT28)+COUNTIFS(FGVisitante,$BD28,Ganador,"Visitante",Part1Empate1L,$BT28))</f>
        <v/>
      </c>
      <c r="BV28" s="694">
        <f>IF($BT28="-","-",COUNTIFS(FGLocal,$BD28,Ganador,"Empate",Part1Empate1V,$BT28)+COUNTIFS(FGVisitante,$BD28,Ganador,"Empate",Part1Empate1L,$BT28))</f>
        <v/>
      </c>
      <c r="BW28" s="694">
        <f>IF($BT28="-","-",COUNTIFS(FGLocal,$BD28,Ganador,"Visitante",Part1Empate1V,$BT28)+COUNTIFS(FGVisitante,$BD28,Ganador,"Local",Part1Empate1L,$BT28))</f>
        <v/>
      </c>
      <c r="BX28" s="694">
        <f>IF($BT28="-","-",BU28*3+BV28)</f>
        <v/>
      </c>
      <c r="BY28" s="694">
        <f>BS28+COUNTIFS($BT$6:$BT$53,BT28,$BX$6:BX$53,"&gt;"&amp;BX28,$BC$6:$BC$53,INDEX(T_Equipos[Grupo],MATCH(BD28,T_Equipos[NombreEquipo],0)))</f>
        <v/>
      </c>
      <c r="BZ28" s="694">
        <f>IF(COUNTIFS($BY$6:$BY$53,BY28,$BC$6:$BC$53,INDEX(T_Equipos[Grupo],MATCH(BD28,T_Equipos[NombreEquipo],0)))=1,"-","P."&amp;BY28&amp;" ("&amp;COUNTIFS($BY$6:$BY$53,BY28,$BC$6:$BC$53,INDEX(T_Equipos[Grupo],MATCH(BD28,T_Equipos[NombreEquipo],0)))&amp;")")</f>
        <v/>
      </c>
      <c r="CA28" s="694">
        <f>IF($BZ28="-","-",SUMIFS(FG_GolesLocal,FGLocal,$BD28,Part1Empate2V,$BZ28)+SUMIFS(FG_GolesVisitante,FGVisitante,$BD28,Part1Empate2L,$BZ28))</f>
        <v/>
      </c>
      <c r="CB28" s="694">
        <f>IF($BZ28="-","-",SUMIFS(FG_GolesVisitante,FGLocal,$BD28,Part1Empate2V,$BZ28)+SUMIFS(FG_GolesLocal,FGVisitante,$BD28,Part1Empate2L,$BZ28))</f>
        <v/>
      </c>
      <c r="CC28" s="694">
        <f>IF($BZ28="-","-",CA28-CB28)</f>
        <v/>
      </c>
      <c r="CD28" s="694">
        <f>BY28+COUNTIFS($BZ$6:$BZ$53,BZ28,$CC$6:CC$53,"&gt;"&amp;CC28,$BC$6:$BC$53,INDEX(T_Equipos[Grupo],MATCH(BD28,T_Equipos[NombreEquipo],0)))</f>
        <v/>
      </c>
      <c r="CE28" s="694">
        <f>IF(COUNTIFS($CD$6:$CD$53,CD28,$BC$6:$BC$53,INDEX(T_Equipos[Grupo],MATCH(BD28,T_Equipos[NombreEquipo],0)))=1,"-","P."&amp;CD28&amp;" ("&amp;COUNTIFS($CD$6:$CD$53,CD28,$BC$6:$BC$53,INDEX(T_Equipos[Grupo],MATCH(BD28,T_Equipos[NombreEquipo],0)))&amp;")")</f>
        <v/>
      </c>
      <c r="CF28" s="694">
        <f>IF($CE28="-","-",SUMIFS(FG_GolesLocal,FGLocal,$BD28,Part1Empate3V,$CE28)+SUMIFS(FG_GolesVisitante,FGVisitante,$BD28,Part1Empate3L,$CE28))</f>
        <v/>
      </c>
      <c r="CG28" s="694">
        <f>CD28+COUNTIFS($CE$6:$CE$53,CE28,$CF$6:CF$53,"&gt;"&amp;CF28,$BC$6:$BC$53,INDEX(T_Equipos[Grupo],MATCH(BD28,T_Equipos[NombreEquipo],0)))</f>
        <v/>
      </c>
      <c r="CH28" s="694">
        <f>IF(COUNTIFS($CG$6:$CG$53,CG28,$BC$6:$BC$53,INDEX(T_Equipos[Grupo],MATCH(BD28,T_Equipos[NombreEquipo],0)))=1,"-","P."&amp;CG28&amp;" ("&amp;COUNTIFS($CG$6:$CG$53,CG28,$BC$6:$BC$53,INDEX(T_Equipos[Grupo],MATCH(BD28,T_Equipos[NombreEquipo],0)))&amp;")")</f>
        <v/>
      </c>
      <c r="CI28" s="694">
        <f>IF($CH28="-","-",COUNTIFS(FGLocal,$BD28,Ganador,"Local",Part2Empate4V,$CH28)+COUNTIFS(FGVisitante,$BD28,Ganador,"Visitante",Part2Empate4L,$CH28))</f>
        <v/>
      </c>
      <c r="CJ28" s="694">
        <f>IF($CH28="-","-",COUNTIFS(FGLocal,$BD28,Ganador,"Empate",Part2Empate4V,$CH28)+COUNTIFS(FGVisitante,$BD28,Ganador,"Empate",Part2Empate4L,$CH28))</f>
        <v/>
      </c>
      <c r="CK28" s="694">
        <f>IF($CH28="-","-",COUNTIFS(FGLocal,$BD28,Ganador,"Visitante",Part2Empate4V,$CH28)+COUNTIFS(FGVisitante,$BD28,Ganador,"Local",Part2Empate4L,$CH28))</f>
        <v/>
      </c>
      <c r="CL28" s="694">
        <f>IF($CH28="-","-",CI28*3+CJ28)</f>
        <v/>
      </c>
      <c r="CM28" s="694">
        <f>CG28+COUNTIFS($CH$6:$CH$53,CH28,$CL$6:CL$53,"&gt;"&amp;CL28,$BC$6:$BC$53,INDEX(T_Equipos[Grupo],MATCH(BD28,T_Equipos[NombreEquipo],0)))</f>
        <v/>
      </c>
      <c r="CN28" s="694">
        <f>IF(COUNTIFS($CM$6:$CM$53,CM28,$BC$6:$BC$53,INDEX(T_Equipos[Grupo],MATCH(BD28,T_Equipos[NombreEquipo],0)))=1,"-","P."&amp;CM28&amp;" ("&amp;COUNTIFS($CM$6:$CM$53,CM28,$BC$6:$BC$53,INDEX(T_Equipos[Grupo],MATCH(BD28,T_Equipos[NombreEquipo],0)))&amp;")")</f>
        <v/>
      </c>
      <c r="CO28" s="694">
        <f>IF($CN28="-","-",SUMIFS(FG_GolesLocal,FGLocal,$BD28,Part2Empate5V,$CN28)+SUMIFS(FG_GolesVisitante,FGVisitante,$BD28,Part2Empate5L,$CN28))</f>
        <v/>
      </c>
      <c r="CP28" s="694">
        <f>IF($CN28="-","-",SUMIFS(FG_GolesVisitante,FGLocal,$BD28,Part2Empate5V,$CN28)+SUMIFS(FG_GolesLocal,FGVisitante,$BD28,Part2Empate5L,$CN28))</f>
        <v/>
      </c>
      <c r="CQ28" s="694">
        <f>IF($CN28="-","-",CO28-CP28)</f>
        <v/>
      </c>
      <c r="CR28" s="694">
        <f>CM28+COUNTIFS($CN$6:$CN$53,CN28,$CQ$6:CQ$53,"&gt;"&amp;CQ28,$BC$6:$BC$53,INDEX(T_Equipos[Grupo],MATCH(BD28,T_Equipos[NombreEquipo],0)))</f>
        <v/>
      </c>
      <c r="CS28" s="694">
        <f>IF(COUNTIFS($CR$6:$CR$53,CR28,$BC$6:$BC$53,INDEX(T_Equipos[Grupo],MATCH(BD28,T_Equipos[NombreEquipo],0)))=1,"-","P."&amp;CR28&amp;" ("&amp;COUNTIFS($CR$6:$CR$53,CR28,$BC$6:$BC$53,INDEX(T_Equipos[Grupo],MATCH(BD28,T_Equipos[NombreEquipo],0)))&amp;")")</f>
        <v/>
      </c>
      <c r="CT28" s="694">
        <f>IF($CS28="-","-",SUMIFS(FG_GolesLocal,FGLocal,$BD28,Part2Empate6V,$CS28)+SUMIFS(FG_GolesVisitante,FGVisitante,$BD28,Part2Empate6L,$CS28))</f>
        <v/>
      </c>
      <c r="CU28" s="694">
        <f>CR28+COUNTIFS($CS$6:$CS$53,CS28,$CT$6:CT$53,"&gt;"&amp;CT28,$BC$6:$BC$53,INDEX(T_Equipos[Grupo],MATCH(BD28,T_Equipos[NombreEquipo],0)))</f>
        <v/>
      </c>
      <c r="CV28" s="694">
        <f>IF(COUNTIFS($CU$6:$CU$53,CU28,$BC$6:$BC$53,INDEX(T_Equipos[Grupo],MATCH(BD28,T_Equipos[NombreEquipo],0)))=1,"-","P."&amp;CU28&amp;" ("&amp;COUNTIFS($CU$6:$CU$53,CU28,$BC$6:$BC$53,INDEX(T_Equipos[Grupo],MATCH(BD28,T_Equipos[NombreEquipo],0)))&amp;")")</f>
        <v/>
      </c>
      <c r="CW28" s="694">
        <f>IF(CV28="-","-",BL28)</f>
        <v/>
      </c>
      <c r="CX28" s="694">
        <f>CU28+COUNTIFS($CV$6:$CV$53,CV28,$CW$6:CW$53,"&gt;"&amp;CW28,$BC$6:$BC$53,INDEX(T_Equipos[Grupo],MATCH(BD28,T_Equipos[NombreEquipo],0)))</f>
        <v/>
      </c>
      <c r="CY28" s="694">
        <f>IF(COUNTIFS($CX$6:$CX$53,CX28,$BC$6:$BC$53,INDEX(T_Equipos[Grupo],MATCH(BD28,T_Equipos[NombreEquipo],0)))=1,"-","P."&amp;CX28&amp;" ("&amp;COUNTIFS($CX$6:$CX$53,CX28,$BC$6:$BC$53,INDEX(T_Equipos[Grupo],MATCH(BD28,T_Equipos[NombreEquipo],0)))&amp;")")</f>
        <v/>
      </c>
      <c r="CZ28" s="694">
        <f>IF(CY28="-","-",BJ28)</f>
        <v/>
      </c>
      <c r="DA28" s="694">
        <f>CX28+COUNTIFS($CY$6:$CY$53,CY28,$CZ$6:CZ$53,"&gt;"&amp;CZ28,$BC$6:$BC$53,INDEX(T_Equipos[Grupo],MATCH(BD28,T_Equipos[NombreEquipo],0)))</f>
        <v/>
      </c>
      <c r="DB28" s="694">
        <f>IF(COUNTIFS($DA$6:$DA$53,DA28,$BC$6:$BC$53,INDEX(T_Equipos[Grupo],MATCH(BD28,T_Equipos[NombreEquipo],0)))=1,"-","P."&amp;DA28&amp;" ("&amp;COUNTIFS($DA$6:$DA$53,DA28,$BC$6:$BC$53,INDEX(T_Equipos[Grupo],MATCH(BD28,T_Equipos[NombreEquipo],0)))&amp;")")</f>
        <v/>
      </c>
      <c r="DC28" s="694">
        <f>IF(DB28="-","-",COUNTIFS(T_Equipos[Rank],"&lt;"&amp;INDEX(T_Equipos[Rank],MATCH(BD28,T_Equipos[NombreEquipo],0)),$BC$6:$BC$53,INDEX(T_Equipos[Grupo],MATCH(BD28,T_Equipos[NombreEquipo],0)))+1)</f>
        <v/>
      </c>
      <c r="DD28" s="694">
        <f>DA28+COUNTIFS($DB$6:$DB$53,DB28,$DC$6:DC$53,"&lt;"&amp;DC28,$BC$6:$BC$53,INDEX(T_Equipos[Grupo],MATCH(BD28,T_Equipos[NombreEquipo],0)))</f>
        <v/>
      </c>
      <c r="DE28" s="694" t="n"/>
      <c r="DF28" s="694">
        <f>IF(OR(INDEX($AW$6:$AW$97,MATCH($BD28,$AV$6:$AV$97,0))="",DB28="-"),DD28,INDEX($AW$6:$AW$97,MATCH($BD28,$AV$6:$AV$97,0))+DD28/1000)</f>
        <v/>
      </c>
      <c r="DG28" s="694">
        <f>IF(DB28="-","-",COUNTIFS(DF$6:DF$53,"&lt;"&amp;DF28,$BC$6:$BC$53,INDEX(T_Equipos[Grupo],MATCH(BD28,T_Equipos[NombreEquipo],0))))</f>
        <v/>
      </c>
      <c r="DH28" s="694">
        <f>DA28+COUNTIFS(DB$6:DB$53,DB28,DG$6:DG$53,"&lt;"&amp;DG28,$BC$6:$BC$53,INDEX(T_Equipos[Grupo],MATCH(BD28,T_Equipos[NombreEquipo],0)))</f>
        <v/>
      </c>
      <c r="DI28" s="694" t="n"/>
      <c r="DJ28" s="694">
        <f>INDEX($DA$6:$DA$53,MATCH($DQ28,$BD$6:$BD$53,0))</f>
        <v/>
      </c>
      <c r="DK28" s="694">
        <f>+SUMIF($BC$6:$BC$53,BC28,$BF$6:$BF$53)</f>
        <v/>
      </c>
      <c r="DL28" s="694">
        <f>IF(OR(DK28=12,$AJ$99=144),COUNTIFS($DJ$6:$DJ$53,DJ28,$BC$6:$BC$53,BC28),1)</f>
        <v/>
      </c>
      <c r="DM28" s="694">
        <f>DJ28&amp;"."&amp;DL28</f>
        <v/>
      </c>
      <c r="DN28" s="694">
        <f t="array" ref="DN28:DN28">OFFSET(Horarios!$P$3,DJ28-1,0,DL28,1)</f>
        <v/>
      </c>
      <c r="DO28" s="694" t="n"/>
      <c r="DP28" s="694" t="inlineStr">
        <is>
          <t>3F</t>
        </is>
      </c>
      <c r="DQ28" s="694">
        <f>INDEX($BD$6:$BD$53,MATCH(DP28,$BM$6:$BM$53,0))</f>
        <v/>
      </c>
    </row>
    <row r="29" ht="15.75" customHeight="1" s="650">
      <c r="A29" s="694">
        <f>+Equipos!B14</f>
        <v/>
      </c>
      <c r="B29" s="694" t="n"/>
      <c r="C29" s="694" t="n"/>
      <c r="D29" s="694">
        <f>IF(OR(AC29="",AD29=""),"Pendiente",IF(AC29&gt;AD29,"Local",IF(AC29&lt;AD29,"Visitante","Empate")))</f>
        <v/>
      </c>
      <c r="E29" s="694">
        <f>IF(D29="Pendiente","-",INDEX($BT$6:$BT$53,MATCH($AA29,$BD$6:$BD$53,0)))</f>
        <v/>
      </c>
      <c r="F29" s="694">
        <f>IF(D29="Pendiente","-",INDEX($BT$6:$BT$53,MATCH($AF29,$BD$6:$BD$53,0)))</f>
        <v/>
      </c>
      <c r="G29" s="694" t="n"/>
      <c r="H29" s="694">
        <f>IF(D29="Pendiente","-",INDEX($BZ$6:$BZ$53,MATCH($AA29,$BD$6:$BD$53,0)))</f>
        <v/>
      </c>
      <c r="I29" s="694">
        <f>IF(D29="Pendiente","-",INDEX($BZ$6:$BZ$53,MATCH($AF29,$BD$6:$BD$53,0)))</f>
        <v/>
      </c>
      <c r="J29" s="694" t="n"/>
      <c r="K29" s="694">
        <f>IF(D29="Pendiente","-",INDEX($CE$6:$CE$53,MATCH($AA29,$BD$6:$BD$53,0)))</f>
        <v/>
      </c>
      <c r="L29" s="694">
        <f>IF(D29="Pendiente","-",INDEX($CE$6:$CE$53,MATCH($AF29,$BD$6:$BD$53,0)))</f>
        <v/>
      </c>
      <c r="M29" s="694" t="n"/>
      <c r="N29" s="694">
        <f>IF(D29="Pendiente","-",INDEX($CH$6:$CH$53,MATCH($AA29,$BD$6:$BD$53,0)))</f>
        <v/>
      </c>
      <c r="O29" s="694">
        <f>IF(D29="Pendiente","-",INDEX($CH$6:$CH$53,MATCH($AF29,$BD$6:$BD$53,0)))</f>
        <v/>
      </c>
      <c r="P29" s="694" t="n"/>
      <c r="Q29" s="694">
        <f>IF(D29="Pendiente","-",INDEX($CN$6:$CN$53,MATCH($AA29,$BD$6:$BD$53,0)))</f>
        <v/>
      </c>
      <c r="R29" s="694">
        <f>IF(D29="Pendiente","-",INDEX($CN$6:$CN$53,MATCH($AF29,$BD$6:$BD$53,0)))</f>
        <v/>
      </c>
      <c r="S29" s="694" t="n"/>
      <c r="T29" s="694">
        <f>IF(D29="Pendiente","-",INDEX($CS$6:$CS$53,MATCH($AA29,$BD$6:$BD$53,0)))</f>
        <v/>
      </c>
      <c r="U29" s="694">
        <f>IF(D29="Pendiente","-",INDEX($CS$6:$CS$53,MATCH($AF29,$BD$6:$BD$53,0)))</f>
        <v/>
      </c>
      <c r="V29" s="703" t="n"/>
      <c r="W29" s="743" t="n"/>
      <c r="X29" s="725">
        <f>Horarios!C29</f>
        <v/>
      </c>
      <c r="Y29" s="726">
        <f>Horarios!C29</f>
        <v/>
      </c>
      <c r="Z29" s="727">
        <f>$Z$4</f>
        <v/>
      </c>
      <c r="AA29" s="728">
        <f>A31</f>
        <v/>
      </c>
      <c r="AB29" s="729">
        <f t="array" ref="AB29:AB29">Ver_flag_local</f>
        <v/>
      </c>
      <c r="AC29" s="730" t="n">
        <v>0</v>
      </c>
      <c r="AD29" s="731" t="n">
        <v>2</v>
      </c>
      <c r="AE29" s="732">
        <f t="array" ref="AE29:AE29">Ver_flag_visit</f>
        <v/>
      </c>
      <c r="AF29" s="733">
        <f>A32</f>
        <v/>
      </c>
      <c r="AG29" s="734">
        <f>IF(NOT(OR(ISBLANK(AC29),ISBLANK(AD29))),1,0)</f>
        <v/>
      </c>
      <c r="AH29" s="735" t="n">
        <v>6</v>
      </c>
      <c r="AI29" s="736" t="n"/>
      <c r="AJ29" s="744">
        <f>AJ5</f>
        <v/>
      </c>
      <c r="AK29" s="745" t="n"/>
      <c r="AL29" s="746">
        <f>AL5</f>
        <v/>
      </c>
      <c r="AM29" s="745">
        <f>AM5</f>
        <v/>
      </c>
      <c r="AN29" s="745">
        <f>AN5</f>
        <v/>
      </c>
      <c r="AO29" s="745">
        <f>AO5</f>
        <v/>
      </c>
      <c r="AP29" s="745">
        <f>AP5</f>
        <v/>
      </c>
      <c r="AQ29" s="745">
        <f>AQ5</f>
        <v/>
      </c>
      <c r="AR29" s="745">
        <f>AR5</f>
        <v/>
      </c>
      <c r="AS29" s="745">
        <f>AS5</f>
        <v/>
      </c>
      <c r="AT29" s="747">
        <f>AT5</f>
        <v/>
      </c>
      <c r="AU29" s="803">
        <f>COUNTIF(AU30:AU33,"&gt;1")</f>
        <v/>
      </c>
      <c r="AV29" s="748" t="n"/>
      <c r="AW29" s="808" t="n"/>
      <c r="AX29" s="808" t="n"/>
      <c r="AY29" s="749">
        <f>AL29</f>
        <v/>
      </c>
      <c r="AZ29" s="750">
        <f>+Idiomas!$D$67</f>
        <v/>
      </c>
      <c r="BA29" s="702" t="n"/>
      <c r="BC29" s="694">
        <f>+INDEX(T_Equipos[Grupo],MATCH(WORLDCUP!BD29,T_Equipos[NombreEquipo],0))</f>
        <v/>
      </c>
      <c r="BD29" s="694">
        <f>+Equipos!B25</f>
        <v/>
      </c>
      <c r="BE29" s="694">
        <f>+BG29*3+BH29+IF($AZ$3="No",0,INDEX($AZ$6:$AZ$97,MATCH(BD29,$AY$6:$AY$97,0)))</f>
        <v/>
      </c>
      <c r="BF29" s="694">
        <f>+BG29+BH29+BI29</f>
        <v/>
      </c>
      <c r="BG29" s="694">
        <f>+COUNTIFS(FGLocal,BD29,Ganador,"Local")+COUNTIFS(FGVisitante,BD29,Ganador,"Visitante")</f>
        <v/>
      </c>
      <c r="BH29" s="694">
        <f>+COUNTIFS(FGLocal,BD29,Ganador,"Empate")+COUNTIFS(FGVisitante,BD29,Ganador,"Empate")</f>
        <v/>
      </c>
      <c r="BI29" s="694">
        <f>+COUNTIFS(FGVisitante,BD29,Ganador,"Local")+COUNTIFS(FGLocal,BD29,Ganador,"Visitante")</f>
        <v/>
      </c>
      <c r="BJ29" s="694">
        <f>+SUMIFS(FG_GolesLocal,FGLocal,BD29,Ganador,"&lt;&gt;"&amp;"Pendiente",FG_GolesLocal,"&lt;&gt;"&amp;"",FG_GolesVisitante,"&lt;&gt;"&amp;"")+SUMIFS(FG_GolesVisitante,FGVisitante,BD29,Ganador,"&lt;&gt;"&amp;"Pendiente",FG_GolesLocal,"&lt;&gt;"&amp;"",FG_GolesVisitante,"&lt;&gt;"&amp;"")</f>
        <v/>
      </c>
      <c r="BK29" s="694">
        <f>+SUMIFS(FG_GolesLocal,FGVisitante,BD29,Ganador,"&lt;&gt;"&amp;"Pendiente",FG_GolesLocal,"&lt;&gt;"&amp;"",FG_GolesVisitante,"&lt;&gt;"&amp;"")+SUMIFS(FG_GolesVisitante,FGLocal,BD29,Ganador,"&lt;&gt;"&amp;"Pendiente",FG_GolesLocal,"&lt;&gt;"&amp;"",FG_GolesVisitante,"&lt;&gt;"&amp;"")</f>
        <v/>
      </c>
      <c r="BL29" s="694">
        <f>+BJ29-BK29</f>
        <v/>
      </c>
      <c r="BM29" s="694">
        <f>DD29&amp;BC29</f>
        <v/>
      </c>
      <c r="BN29" s="694">
        <f>DH29&amp;BC29</f>
        <v/>
      </c>
      <c r="BO29" s="694">
        <f>IF(AND($AJ$99=144,BF29&gt;=1),1,0)</f>
        <v/>
      </c>
      <c r="BP29" s="694">
        <f>COUNTIFS($BO$6:$BO$53,"&gt;"&amp;BO29,$BC$6:$BC$53,INDEX(T_Equipos[Grupo],MATCH(BD29,T_Equipos[NombreEquipo],0)))+1</f>
        <v/>
      </c>
      <c r="BQ29" s="694">
        <f>IF(COUNTIFS($BP$6:$BP$53,BP29,$BC$6:$BC$53,INDEX(T_Equipos[Grupo],MATCH(BD29,T_Equipos[NombreEquipo],0)))=1,"-","P."&amp;BP29&amp;" ("&amp;COUNTIFS($BP$6:$BP$53,BP29,$BC$6:$BC$53,INDEX(T_Equipos[Grupo],MATCH(BD29,T_Equipos[NombreEquipo],0)))&amp;")")</f>
        <v/>
      </c>
      <c r="BR29" s="694">
        <f>IF($BQ29="-","-",BE29)</f>
        <v/>
      </c>
      <c r="BS29" s="694">
        <f>BP29+COUNTIFS($BQ$6:$BQ$53,BQ29,$BR$6:BR$53,"&gt;"&amp;BR29,$BC$6:$BC$53,INDEX(T_Equipos[Grupo],MATCH(BD29,T_Equipos[NombreEquipo],0)))</f>
        <v/>
      </c>
      <c r="BT29" s="694">
        <f>IF(COUNTIFS($BS$6:$BS$53,BS29,$BC$6:$BC$53,INDEX(T_Equipos[Grupo],MATCH(BD29,T_Equipos[NombreEquipo],0)))=1,"-","P."&amp;BS29&amp;" ("&amp;COUNTIFS($BS$6:$BS$53,BS29,$BC$6:$BC$53,INDEX(T_Equipos[Grupo],MATCH(BD29,T_Equipos[NombreEquipo],0)))&amp;")")</f>
        <v/>
      </c>
      <c r="BU29" s="694">
        <f>IF($BT29="-","-",COUNTIFS(FGLocal,$BD29,Ganador,"Local",Part1Empate1V,$BT29)+COUNTIFS(FGVisitante,$BD29,Ganador,"Visitante",Part1Empate1L,$BT29))</f>
        <v/>
      </c>
      <c r="BV29" s="694">
        <f>IF($BT29="-","-",COUNTIFS(FGLocal,$BD29,Ganador,"Empate",Part1Empate1V,$BT29)+COUNTIFS(FGVisitante,$BD29,Ganador,"Empate",Part1Empate1L,$BT29))</f>
        <v/>
      </c>
      <c r="BW29" s="694">
        <f>IF($BT29="-","-",COUNTIFS(FGLocal,$BD29,Ganador,"Visitante",Part1Empate1V,$BT29)+COUNTIFS(FGVisitante,$BD29,Ganador,"Local",Part1Empate1L,$BT29))</f>
        <v/>
      </c>
      <c r="BX29" s="694">
        <f>IF($BT29="-","-",BU29*3+BV29)</f>
        <v/>
      </c>
      <c r="BY29" s="694">
        <f>BS29+COUNTIFS($BT$6:$BT$53,BT29,$BX$6:BX$53,"&gt;"&amp;BX29,$BC$6:$BC$53,INDEX(T_Equipos[Grupo],MATCH(BD29,T_Equipos[NombreEquipo],0)))</f>
        <v/>
      </c>
      <c r="BZ29" s="694">
        <f>IF(COUNTIFS($BY$6:$BY$53,BY29,$BC$6:$BC$53,INDEX(T_Equipos[Grupo],MATCH(BD29,T_Equipos[NombreEquipo],0)))=1,"-","P."&amp;BY29&amp;" ("&amp;COUNTIFS($BY$6:$BY$53,BY29,$BC$6:$BC$53,INDEX(T_Equipos[Grupo],MATCH(BD29,T_Equipos[NombreEquipo],0)))&amp;")")</f>
        <v/>
      </c>
      <c r="CA29" s="694">
        <f>IF($BZ29="-","-",SUMIFS(FG_GolesLocal,FGLocal,$BD29,Part1Empate2V,$BZ29)+SUMIFS(FG_GolesVisitante,FGVisitante,$BD29,Part1Empate2L,$BZ29))</f>
        <v/>
      </c>
      <c r="CB29" s="694">
        <f>IF($BZ29="-","-",SUMIFS(FG_GolesVisitante,FGLocal,$BD29,Part1Empate2V,$BZ29)+SUMIFS(FG_GolesLocal,FGVisitante,$BD29,Part1Empate2L,$BZ29))</f>
        <v/>
      </c>
      <c r="CC29" s="694">
        <f>IF($BZ29="-","-",CA29-CB29)</f>
        <v/>
      </c>
      <c r="CD29" s="694">
        <f>BY29+COUNTIFS($BZ$6:$BZ$53,BZ29,$CC$6:CC$53,"&gt;"&amp;CC29,$BC$6:$BC$53,INDEX(T_Equipos[Grupo],MATCH(BD29,T_Equipos[NombreEquipo],0)))</f>
        <v/>
      </c>
      <c r="CE29" s="694">
        <f>IF(COUNTIFS($CD$6:$CD$53,CD29,$BC$6:$BC$53,INDEX(T_Equipos[Grupo],MATCH(BD29,T_Equipos[NombreEquipo],0)))=1,"-","P."&amp;CD29&amp;" ("&amp;COUNTIFS($CD$6:$CD$53,CD29,$BC$6:$BC$53,INDEX(T_Equipos[Grupo],MATCH(BD29,T_Equipos[NombreEquipo],0)))&amp;")")</f>
        <v/>
      </c>
      <c r="CF29" s="694">
        <f>IF($CE29="-","-",SUMIFS(FG_GolesLocal,FGLocal,$BD29,Part1Empate3V,$CE29)+SUMIFS(FG_GolesVisitante,FGVisitante,$BD29,Part1Empate3L,$CE29))</f>
        <v/>
      </c>
      <c r="CG29" s="694">
        <f>CD29+COUNTIFS($CE$6:$CE$53,CE29,$CF$6:CF$53,"&gt;"&amp;CF29,$BC$6:$BC$53,INDEX(T_Equipos[Grupo],MATCH(BD29,T_Equipos[NombreEquipo],0)))</f>
        <v/>
      </c>
      <c r="CH29" s="694">
        <f>IF(COUNTIFS($CG$6:$CG$53,CG29,$BC$6:$BC$53,INDEX(T_Equipos[Grupo],MATCH(BD29,T_Equipos[NombreEquipo],0)))=1,"-","P."&amp;CG29&amp;" ("&amp;COUNTIFS($CG$6:$CG$53,CG29,$BC$6:$BC$53,INDEX(T_Equipos[Grupo],MATCH(BD29,T_Equipos[NombreEquipo],0)))&amp;")")</f>
        <v/>
      </c>
      <c r="CI29" s="694">
        <f>IF($CH29="-","-",COUNTIFS(FGLocal,$BD29,Ganador,"Local",Part2Empate4V,$CH29)+COUNTIFS(FGVisitante,$BD29,Ganador,"Visitante",Part2Empate4L,$CH29))</f>
        <v/>
      </c>
      <c r="CJ29" s="694">
        <f>IF($CH29="-","-",COUNTIFS(FGLocal,$BD29,Ganador,"Empate",Part2Empate4V,$CH29)+COUNTIFS(FGVisitante,$BD29,Ganador,"Empate",Part2Empate4L,$CH29))</f>
        <v/>
      </c>
      <c r="CK29" s="694">
        <f>IF($CH29="-","-",COUNTIFS(FGLocal,$BD29,Ganador,"Visitante",Part2Empate4V,$CH29)+COUNTIFS(FGVisitante,$BD29,Ganador,"Local",Part2Empate4L,$CH29))</f>
        <v/>
      </c>
      <c r="CL29" s="694">
        <f>IF($CH29="-","-",CI29*3+CJ29)</f>
        <v/>
      </c>
      <c r="CM29" s="694">
        <f>CG29+COUNTIFS($CH$6:$CH$53,CH29,$CL$6:CL$53,"&gt;"&amp;CL29,$BC$6:$BC$53,INDEX(T_Equipos[Grupo],MATCH(BD29,T_Equipos[NombreEquipo],0)))</f>
        <v/>
      </c>
      <c r="CN29" s="694">
        <f>IF(COUNTIFS($CM$6:$CM$53,CM29,$BC$6:$BC$53,INDEX(T_Equipos[Grupo],MATCH(BD29,T_Equipos[NombreEquipo],0)))=1,"-","P."&amp;CM29&amp;" ("&amp;COUNTIFS($CM$6:$CM$53,CM29,$BC$6:$BC$53,INDEX(T_Equipos[Grupo],MATCH(BD29,T_Equipos[NombreEquipo],0)))&amp;")")</f>
        <v/>
      </c>
      <c r="CO29" s="694">
        <f>IF($CN29="-","-",SUMIFS(FG_GolesLocal,FGLocal,$BD29,Part2Empate5V,$CN29)+SUMIFS(FG_GolesVisitante,FGVisitante,$BD29,Part2Empate5L,$CN29))</f>
        <v/>
      </c>
      <c r="CP29" s="694">
        <f>IF($CN29="-","-",SUMIFS(FG_GolesVisitante,FGLocal,$BD29,Part2Empate5V,$CN29)+SUMIFS(FG_GolesLocal,FGVisitante,$BD29,Part2Empate5L,$CN29))</f>
        <v/>
      </c>
      <c r="CQ29" s="694">
        <f>IF($CN29="-","-",CO29-CP29)</f>
        <v/>
      </c>
      <c r="CR29" s="694">
        <f>CM29+COUNTIFS($CN$6:$CN$53,CN29,$CQ$6:CQ$53,"&gt;"&amp;CQ29,$BC$6:$BC$53,INDEX(T_Equipos[Grupo],MATCH(BD29,T_Equipos[NombreEquipo],0)))</f>
        <v/>
      </c>
      <c r="CS29" s="694">
        <f>IF(COUNTIFS($CR$6:$CR$53,CR29,$BC$6:$BC$53,INDEX(T_Equipos[Grupo],MATCH(BD29,T_Equipos[NombreEquipo],0)))=1,"-","P."&amp;CR29&amp;" ("&amp;COUNTIFS($CR$6:$CR$53,CR29,$BC$6:$BC$53,INDEX(T_Equipos[Grupo],MATCH(BD29,T_Equipos[NombreEquipo],0)))&amp;")")</f>
        <v/>
      </c>
      <c r="CT29" s="694">
        <f>IF($CS29="-","-",SUMIFS(FG_GolesLocal,FGLocal,$BD29,Part2Empate6V,$CS29)+SUMIFS(FG_GolesVisitante,FGVisitante,$BD29,Part2Empate6L,$CS29))</f>
        <v/>
      </c>
      <c r="CU29" s="694">
        <f>CR29+COUNTIFS($CS$6:$CS$53,CS29,$CT$6:CT$53,"&gt;"&amp;CT29,$BC$6:$BC$53,INDEX(T_Equipos[Grupo],MATCH(BD29,T_Equipos[NombreEquipo],0)))</f>
        <v/>
      </c>
      <c r="CV29" s="694">
        <f>IF(COUNTIFS($CU$6:$CU$53,CU29,$BC$6:$BC$53,INDEX(T_Equipos[Grupo],MATCH(BD29,T_Equipos[NombreEquipo],0)))=1,"-","P."&amp;CU29&amp;" ("&amp;COUNTIFS($CU$6:$CU$53,CU29,$BC$6:$BC$53,INDEX(T_Equipos[Grupo],MATCH(BD29,T_Equipos[NombreEquipo],0)))&amp;")")</f>
        <v/>
      </c>
      <c r="CW29" s="694">
        <f>IF(CV29="-","-",BL29)</f>
        <v/>
      </c>
      <c r="CX29" s="694">
        <f>CU29+COUNTIFS($CV$6:$CV$53,CV29,$CW$6:CW$53,"&gt;"&amp;CW29,$BC$6:$BC$53,INDEX(T_Equipos[Grupo],MATCH(BD29,T_Equipos[NombreEquipo],0)))</f>
        <v/>
      </c>
      <c r="CY29" s="694">
        <f>IF(COUNTIFS($CX$6:$CX$53,CX29,$BC$6:$BC$53,INDEX(T_Equipos[Grupo],MATCH(BD29,T_Equipos[NombreEquipo],0)))=1,"-","P."&amp;CX29&amp;" ("&amp;COUNTIFS($CX$6:$CX$53,CX29,$BC$6:$BC$53,INDEX(T_Equipos[Grupo],MATCH(BD29,T_Equipos[NombreEquipo],0)))&amp;")")</f>
        <v/>
      </c>
      <c r="CZ29" s="694">
        <f>IF(CY29="-","-",BJ29)</f>
        <v/>
      </c>
      <c r="DA29" s="694">
        <f>CX29+COUNTIFS($CY$6:$CY$53,CY29,$CZ$6:CZ$53,"&gt;"&amp;CZ29,$BC$6:$BC$53,INDEX(T_Equipos[Grupo],MATCH(BD29,T_Equipos[NombreEquipo],0)))</f>
        <v/>
      </c>
      <c r="DB29" s="694">
        <f>IF(COUNTIFS($DA$6:$DA$53,DA29,$BC$6:$BC$53,INDEX(T_Equipos[Grupo],MATCH(BD29,T_Equipos[NombreEquipo],0)))=1,"-","P."&amp;DA29&amp;" ("&amp;COUNTIFS($DA$6:$DA$53,DA29,$BC$6:$BC$53,INDEX(T_Equipos[Grupo],MATCH(BD29,T_Equipos[NombreEquipo],0)))&amp;")")</f>
        <v/>
      </c>
      <c r="DC29" s="694">
        <f>IF(DB29="-","-",COUNTIFS(T_Equipos[Rank],"&lt;"&amp;INDEX(T_Equipos[Rank],MATCH(BD29,T_Equipos[NombreEquipo],0)),$BC$6:$BC$53,INDEX(T_Equipos[Grupo],MATCH(BD29,T_Equipos[NombreEquipo],0)))+1)</f>
        <v/>
      </c>
      <c r="DD29" s="694">
        <f>DA29+COUNTIFS($DB$6:$DB$53,DB29,$DC$6:DC$53,"&lt;"&amp;DC29,$BC$6:$BC$53,INDEX(T_Equipos[Grupo],MATCH(BD29,T_Equipos[NombreEquipo],0)))</f>
        <v/>
      </c>
      <c r="DE29" s="694" t="n"/>
      <c r="DF29" s="694">
        <f>IF(OR(INDEX($AW$6:$AW$97,MATCH($BD29,$AV$6:$AV$97,0))="",DB29="-"),DD29,INDEX($AW$6:$AW$97,MATCH($BD29,$AV$6:$AV$97,0))+DD29/1000)</f>
        <v/>
      </c>
      <c r="DG29" s="694">
        <f>IF(DB29="-","-",COUNTIFS(DF$6:DF$53,"&lt;"&amp;DF29,$BC$6:$BC$53,INDEX(T_Equipos[Grupo],MATCH(BD29,T_Equipos[NombreEquipo],0))))</f>
        <v/>
      </c>
      <c r="DH29" s="694">
        <f>DA29+COUNTIFS(DB$6:DB$53,DB29,DG$6:DG$53,"&lt;"&amp;DG29,$BC$6:$BC$53,INDEX(T_Equipos[Grupo],MATCH(BD29,T_Equipos[NombreEquipo],0)))</f>
        <v/>
      </c>
      <c r="DI29" s="694" t="n"/>
      <c r="DJ29" s="694">
        <f>INDEX($DA$6:$DA$53,MATCH($DQ29,$BD$6:$BD$53,0))</f>
        <v/>
      </c>
      <c r="DK29" s="694">
        <f>+SUMIF($BC$6:$BC$53,BC29,$BF$6:$BF$53)</f>
        <v/>
      </c>
      <c r="DL29" s="694">
        <f>IF(OR(DK29=12,$AJ$99=144),COUNTIFS($DJ$6:$DJ$53,DJ29,$BC$6:$BC$53,BC29),1)</f>
        <v/>
      </c>
      <c r="DM29" s="694">
        <f>DJ29&amp;"."&amp;DL29</f>
        <v/>
      </c>
      <c r="DN29" s="694">
        <f t="array" ref="DN29:DN29">OFFSET(Horarios!$P$3,DJ29-1,0,DL29,1)</f>
        <v/>
      </c>
      <c r="DO29" s="694" t="n"/>
      <c r="DP29" s="694" t="inlineStr">
        <is>
          <t>4F</t>
        </is>
      </c>
      <c r="DQ29" s="694">
        <f>INDEX($BD$6:$BD$53,MATCH(DP29,$BM$6:$BM$53,0))</f>
        <v/>
      </c>
    </row>
    <row r="30" ht="15.75" customHeight="1" s="650">
      <c r="A30" s="694">
        <f>+Equipos!B15</f>
        <v/>
      </c>
      <c r="B30" s="694" t="n"/>
      <c r="C30" s="694" t="n"/>
      <c r="D30" s="694">
        <f>IF(OR(AC30="",AD30=""),"Pendiente",IF(AC30&gt;AD30,"Local",IF(AC30&lt;AD30,"Visitante","Empate")))</f>
        <v/>
      </c>
      <c r="E30" s="694">
        <f>IF(D30="Pendiente","-",INDEX($BT$6:$BT$53,MATCH($AA30,$BD$6:$BD$53,0)))</f>
        <v/>
      </c>
      <c r="F30" s="694">
        <f>IF(D30="Pendiente","-",INDEX($BT$6:$BT$53,MATCH($AF30,$BD$6:$BD$53,0)))</f>
        <v/>
      </c>
      <c r="G30" s="694" t="n"/>
      <c r="H30" s="694">
        <f>IF(D30="Pendiente","-",INDEX($BZ$6:$BZ$53,MATCH($AA30,$BD$6:$BD$53,0)))</f>
        <v/>
      </c>
      <c r="I30" s="694">
        <f>IF(D30="Pendiente","-",INDEX($BZ$6:$BZ$53,MATCH($AF30,$BD$6:$BD$53,0)))</f>
        <v/>
      </c>
      <c r="J30" s="694" t="n"/>
      <c r="K30" s="694">
        <f>IF(D30="Pendiente","-",INDEX($CE$6:$CE$53,MATCH($AA30,$BD$6:$BD$53,0)))</f>
        <v/>
      </c>
      <c r="L30" s="694">
        <f>IF(D30="Pendiente","-",INDEX($CE$6:$CE$53,MATCH($AF30,$BD$6:$BD$53,0)))</f>
        <v/>
      </c>
      <c r="M30" s="694" t="n"/>
      <c r="N30" s="694">
        <f>IF(D30="Pendiente","-",INDEX($CH$6:$CH$53,MATCH($AA30,$BD$6:$BD$53,0)))</f>
        <v/>
      </c>
      <c r="O30" s="694">
        <f>IF(D30="Pendiente","-",INDEX($CH$6:$CH$53,MATCH($AF30,$BD$6:$BD$53,0)))</f>
        <v/>
      </c>
      <c r="P30" s="694" t="n"/>
      <c r="Q30" s="694">
        <f>IF(D30="Pendiente","-",INDEX($CN$6:$CN$53,MATCH($AA30,$BD$6:$BD$53,0)))</f>
        <v/>
      </c>
      <c r="R30" s="694">
        <f>IF(D30="Pendiente","-",INDEX($CN$6:$CN$53,MATCH($AF30,$BD$6:$BD$53,0)))</f>
        <v/>
      </c>
      <c r="S30" s="694" t="n"/>
      <c r="T30" s="694">
        <f>IF(D30="Pendiente","-",INDEX($CS$6:$CS$53,MATCH($AA30,$BD$6:$BD$53,0)))</f>
        <v/>
      </c>
      <c r="U30" s="694">
        <f>IF(D30="Pendiente","-",INDEX($CS$6:$CS$53,MATCH($AF30,$BD$6:$BD$53,0)))</f>
        <v/>
      </c>
      <c r="V30" s="703" t="n"/>
      <c r="W30" s="743" t="n"/>
      <c r="X30" s="725">
        <f>Horarios!C30</f>
        <v/>
      </c>
      <c r="Y30" s="726">
        <f>Horarios!C30</f>
        <v/>
      </c>
      <c r="Z30" s="727">
        <f>$Z$6</f>
        <v/>
      </c>
      <c r="AA30" s="728">
        <f>A29</f>
        <v/>
      </c>
      <c r="AB30" s="729">
        <f t="array" ref="AB30:AB30">Ver_flag_local</f>
        <v/>
      </c>
      <c r="AC30" s="730" t="n">
        <v>3</v>
      </c>
      <c r="AD30" s="731" t="n">
        <v>0</v>
      </c>
      <c r="AE30" s="732">
        <f t="array" ref="AE30:AE30">Ver_flag_visit</f>
        <v/>
      </c>
      <c r="AF30" s="733">
        <f>A31</f>
        <v/>
      </c>
      <c r="AG30" s="734">
        <f>IF(NOT(OR(ISBLANK(AC30),ISBLANK(AD30))),1,0)</f>
        <v/>
      </c>
      <c r="AH30" s="735" t="n">
        <v>32</v>
      </c>
      <c r="AI30" s="736">
        <f>AJ30&amp;$B$28</f>
        <v/>
      </c>
      <c r="AJ30" s="751" t="n">
        <v>1</v>
      </c>
      <c r="AK30" s="810">
        <f t="array" ref="AK30:AK30">Ver_flag_visit</f>
        <v/>
      </c>
      <c r="AL30" s="753">
        <f>IFERROR(INDEX($BD$6:$BD$53,MATCH(AI30,$BN$6:$BN$53,0)),"")</f>
        <v/>
      </c>
      <c r="AM30" s="754">
        <f>INDEX($BE$6:$BN$53,MATCH($AL30,$BD$6:$BD$53,0),MATCH(AM$5,$BE$5:$BN$5,0))</f>
        <v/>
      </c>
      <c r="AN30" s="755">
        <f>INDEX($BE$6:$BN$53,MATCH($AL30,$BD$6:$BD$53,0),MATCH(AN$5,$BE$5:$BN$5,0))</f>
        <v/>
      </c>
      <c r="AO30" s="755">
        <f>INDEX($BE$6:$BN$53,MATCH($AL30,$BD$6:$BD$53,0),MATCH(AO$5,$BE$5:$BN$5,0))</f>
        <v/>
      </c>
      <c r="AP30" s="755">
        <f>INDEX($BE$6:$BN$53,MATCH($AL30,$BD$6:$BD$53,0),MATCH(AP$5,$BE$5:$BN$5,0))</f>
        <v/>
      </c>
      <c r="AQ30" s="755">
        <f>INDEX($BE$6:$BN$53,MATCH($AL30,$BD$6:$BD$53,0),MATCH(AQ$5,$BE$5:$BN$5,0))</f>
        <v/>
      </c>
      <c r="AR30" s="755">
        <f>INDEX($BE$6:$BN$53,MATCH($AL30,$BD$6:$BD$53,0),MATCH(AR$5,$BE$5:$BN$5,0))</f>
        <v/>
      </c>
      <c r="AS30" s="755">
        <f>INDEX($BE$6:$BN$53,MATCH($AL30,$BD$6:$BD$53,0),MATCH(AS$5,$BE$5:$BN$5,0))</f>
        <v/>
      </c>
      <c r="AT30" s="756">
        <f>INDEX($BE$6:$BN$53,MATCH($AL30,$BD$6:$BD$53,0),MATCH(AT$5,$BE$5:$BN$5,0))</f>
        <v/>
      </c>
      <c r="AU30" s="757">
        <f>INDEX($DL$6:$DL$53,MATCH(AI30,$DP$6:$DP$53,0))</f>
        <v/>
      </c>
      <c r="AV30" s="758">
        <f>INDEX($BD$6:$BD$53,MATCH(AI30,$BM$6:$BM$53,0))</f>
        <v/>
      </c>
      <c r="AW30" s="759" t="n"/>
      <c r="AX30" s="760" t="n"/>
      <c r="AY30" s="761">
        <f>+A29</f>
        <v/>
      </c>
      <c r="AZ30" s="762" t="n"/>
      <c r="BA30" s="702" t="n"/>
      <c r="BC30" s="694">
        <f>+INDEX(T_Equipos[Grupo],MATCH(WORLDCUP!BD30,T_Equipos[NombreEquipo],0))</f>
        <v/>
      </c>
      <c r="BD30" s="694">
        <f>+Equipos!B26</f>
        <v/>
      </c>
      <c r="BE30" s="694">
        <f>+BG30*3+BH30+IF($AZ$3="No",0,INDEX($AZ$6:$AZ$97,MATCH(BD30,$AY$6:$AY$97,0)))</f>
        <v/>
      </c>
      <c r="BF30" s="694">
        <f>+BG30+BH30+BI30</f>
        <v/>
      </c>
      <c r="BG30" s="694">
        <f>+COUNTIFS(FGLocal,BD30,Ganador,"Local")+COUNTIFS(FGVisitante,BD30,Ganador,"Visitante")</f>
        <v/>
      </c>
      <c r="BH30" s="694">
        <f>+COUNTIFS(FGLocal,BD30,Ganador,"Empate")+COUNTIFS(FGVisitante,BD30,Ganador,"Empate")</f>
        <v/>
      </c>
      <c r="BI30" s="694">
        <f>+COUNTIFS(FGVisitante,BD30,Ganador,"Local")+COUNTIFS(FGLocal,BD30,Ganador,"Visitante")</f>
        <v/>
      </c>
      <c r="BJ30" s="694">
        <f>+SUMIFS(FG_GolesLocal,FGLocal,BD30,Ganador,"&lt;&gt;"&amp;"Pendiente",FG_GolesLocal,"&lt;&gt;"&amp;"",FG_GolesVisitante,"&lt;&gt;"&amp;"")+SUMIFS(FG_GolesVisitante,FGVisitante,BD30,Ganador,"&lt;&gt;"&amp;"Pendiente",FG_GolesLocal,"&lt;&gt;"&amp;"",FG_GolesVisitante,"&lt;&gt;"&amp;"")</f>
        <v/>
      </c>
      <c r="BK30" s="694">
        <f>+SUMIFS(FG_GolesLocal,FGVisitante,BD30,Ganador,"&lt;&gt;"&amp;"Pendiente",FG_GolesLocal,"&lt;&gt;"&amp;"",FG_GolesVisitante,"&lt;&gt;"&amp;"")+SUMIFS(FG_GolesVisitante,FGLocal,BD30,Ganador,"&lt;&gt;"&amp;"Pendiente",FG_GolesLocal,"&lt;&gt;"&amp;"",FG_GolesVisitante,"&lt;&gt;"&amp;"")</f>
        <v/>
      </c>
      <c r="BL30" s="694">
        <f>+BJ30-BK30</f>
        <v/>
      </c>
      <c r="BM30" s="694">
        <f>DD30&amp;BC30</f>
        <v/>
      </c>
      <c r="BN30" s="694">
        <f>DH30&amp;BC30</f>
        <v/>
      </c>
      <c r="BO30" s="694">
        <f>IF(AND($AJ$99=144,BF30&gt;=1),1,0)</f>
        <v/>
      </c>
      <c r="BP30" s="694">
        <f>COUNTIFS($BO$6:$BO$53,"&gt;"&amp;BO30,$BC$6:$BC$53,INDEX(T_Equipos[Grupo],MATCH(BD30,T_Equipos[NombreEquipo],0)))+1</f>
        <v/>
      </c>
      <c r="BQ30" s="694">
        <f>IF(COUNTIFS($BP$6:$BP$53,BP30,$BC$6:$BC$53,INDEX(T_Equipos[Grupo],MATCH(BD30,T_Equipos[NombreEquipo],0)))=1,"-","P."&amp;BP30&amp;" ("&amp;COUNTIFS($BP$6:$BP$53,BP30,$BC$6:$BC$53,INDEX(T_Equipos[Grupo],MATCH(BD30,T_Equipos[NombreEquipo],0)))&amp;")")</f>
        <v/>
      </c>
      <c r="BR30" s="694">
        <f>IF($BQ30="-","-",BE30)</f>
        <v/>
      </c>
      <c r="BS30" s="694">
        <f>BP30+COUNTIFS($BQ$6:$BQ$53,BQ30,$BR$6:BR$53,"&gt;"&amp;BR30,$BC$6:$BC$53,INDEX(T_Equipos[Grupo],MATCH(BD30,T_Equipos[NombreEquipo],0)))</f>
        <v/>
      </c>
      <c r="BT30" s="694">
        <f>IF(COUNTIFS($BS$6:$BS$53,BS30,$BC$6:$BC$53,INDEX(T_Equipos[Grupo],MATCH(BD30,T_Equipos[NombreEquipo],0)))=1,"-","P."&amp;BS30&amp;" ("&amp;COUNTIFS($BS$6:$BS$53,BS30,$BC$6:$BC$53,INDEX(T_Equipos[Grupo],MATCH(BD30,T_Equipos[NombreEquipo],0)))&amp;")")</f>
        <v/>
      </c>
      <c r="BU30" s="694">
        <f>IF($BT30="-","-",COUNTIFS(FGLocal,$BD30,Ganador,"Local",Part1Empate1V,$BT30)+COUNTIFS(FGVisitante,$BD30,Ganador,"Visitante",Part1Empate1L,$BT30))</f>
        <v/>
      </c>
      <c r="BV30" s="694">
        <f>IF($BT30="-","-",COUNTIFS(FGLocal,$BD30,Ganador,"Empate",Part1Empate1V,$BT30)+COUNTIFS(FGVisitante,$BD30,Ganador,"Empate",Part1Empate1L,$BT30))</f>
        <v/>
      </c>
      <c r="BW30" s="694">
        <f>IF($BT30="-","-",COUNTIFS(FGLocal,$BD30,Ganador,"Visitante",Part1Empate1V,$BT30)+COUNTIFS(FGVisitante,$BD30,Ganador,"Local",Part1Empate1L,$BT30))</f>
        <v/>
      </c>
      <c r="BX30" s="694">
        <f>IF($BT30="-","-",BU30*3+BV30)</f>
        <v/>
      </c>
      <c r="BY30" s="694">
        <f>BS30+COUNTIFS($BT$6:$BT$53,BT30,$BX$6:BX$53,"&gt;"&amp;BX30,$BC$6:$BC$53,INDEX(T_Equipos[Grupo],MATCH(BD30,T_Equipos[NombreEquipo],0)))</f>
        <v/>
      </c>
      <c r="BZ30" s="694">
        <f>IF(COUNTIFS($BY$6:$BY$53,BY30,$BC$6:$BC$53,INDEX(T_Equipos[Grupo],MATCH(BD30,T_Equipos[NombreEquipo],0)))=1,"-","P."&amp;BY30&amp;" ("&amp;COUNTIFS($BY$6:$BY$53,BY30,$BC$6:$BC$53,INDEX(T_Equipos[Grupo],MATCH(BD30,T_Equipos[NombreEquipo],0)))&amp;")")</f>
        <v/>
      </c>
      <c r="CA30" s="694">
        <f>IF($BZ30="-","-",SUMIFS(FG_GolesLocal,FGLocal,$BD30,Part1Empate2V,$BZ30)+SUMIFS(FG_GolesVisitante,FGVisitante,$BD30,Part1Empate2L,$BZ30))</f>
        <v/>
      </c>
      <c r="CB30" s="694">
        <f>IF($BZ30="-","-",SUMIFS(FG_GolesVisitante,FGLocal,$BD30,Part1Empate2V,$BZ30)+SUMIFS(FG_GolesLocal,FGVisitante,$BD30,Part1Empate2L,$BZ30))</f>
        <v/>
      </c>
      <c r="CC30" s="694">
        <f>IF($BZ30="-","-",CA30-CB30)</f>
        <v/>
      </c>
      <c r="CD30" s="694">
        <f>BY30+COUNTIFS($BZ$6:$BZ$53,BZ30,$CC$6:CC$53,"&gt;"&amp;CC30,$BC$6:$BC$53,INDEX(T_Equipos[Grupo],MATCH(BD30,T_Equipos[NombreEquipo],0)))</f>
        <v/>
      </c>
      <c r="CE30" s="694">
        <f>IF(COUNTIFS($CD$6:$CD$53,CD30,$BC$6:$BC$53,INDEX(T_Equipos[Grupo],MATCH(BD30,T_Equipos[NombreEquipo],0)))=1,"-","P."&amp;CD30&amp;" ("&amp;COUNTIFS($CD$6:$CD$53,CD30,$BC$6:$BC$53,INDEX(T_Equipos[Grupo],MATCH(BD30,T_Equipos[NombreEquipo],0)))&amp;")")</f>
        <v/>
      </c>
      <c r="CF30" s="694">
        <f>IF($CE30="-","-",SUMIFS(FG_GolesLocal,FGLocal,$BD30,Part1Empate3V,$CE30)+SUMIFS(FG_GolesVisitante,FGVisitante,$BD30,Part1Empate3L,$CE30))</f>
        <v/>
      </c>
      <c r="CG30" s="694">
        <f>CD30+COUNTIFS($CE$6:$CE$53,CE30,$CF$6:CF$53,"&gt;"&amp;CF30,$BC$6:$BC$53,INDEX(T_Equipos[Grupo],MATCH(BD30,T_Equipos[NombreEquipo],0)))</f>
        <v/>
      </c>
      <c r="CH30" s="694">
        <f>IF(COUNTIFS($CG$6:$CG$53,CG30,$BC$6:$BC$53,INDEX(T_Equipos[Grupo],MATCH(BD30,T_Equipos[NombreEquipo],0)))=1,"-","P."&amp;CG30&amp;" ("&amp;COUNTIFS($CG$6:$CG$53,CG30,$BC$6:$BC$53,INDEX(T_Equipos[Grupo],MATCH(BD30,T_Equipos[NombreEquipo],0)))&amp;")")</f>
        <v/>
      </c>
      <c r="CI30" s="694">
        <f>IF($CH30="-","-",COUNTIFS(FGLocal,$BD30,Ganador,"Local",Part2Empate4V,$CH30)+COUNTIFS(FGVisitante,$BD30,Ganador,"Visitante",Part2Empate4L,$CH30))</f>
        <v/>
      </c>
      <c r="CJ30" s="694">
        <f>IF($CH30="-","-",COUNTIFS(FGLocal,$BD30,Ganador,"Empate",Part2Empate4V,$CH30)+COUNTIFS(FGVisitante,$BD30,Ganador,"Empate",Part2Empate4L,$CH30))</f>
        <v/>
      </c>
      <c r="CK30" s="694">
        <f>IF($CH30="-","-",COUNTIFS(FGLocal,$BD30,Ganador,"Visitante",Part2Empate4V,$CH30)+COUNTIFS(FGVisitante,$BD30,Ganador,"Local",Part2Empate4L,$CH30))</f>
        <v/>
      </c>
      <c r="CL30" s="694">
        <f>IF($CH30="-","-",CI30*3+CJ30)</f>
        <v/>
      </c>
      <c r="CM30" s="694">
        <f>CG30+COUNTIFS($CH$6:$CH$53,CH30,$CL$6:CL$53,"&gt;"&amp;CL30,$BC$6:$BC$53,INDEX(T_Equipos[Grupo],MATCH(BD30,T_Equipos[NombreEquipo],0)))</f>
        <v/>
      </c>
      <c r="CN30" s="694">
        <f>IF(COUNTIFS($CM$6:$CM$53,CM30,$BC$6:$BC$53,INDEX(T_Equipos[Grupo],MATCH(BD30,T_Equipos[NombreEquipo],0)))=1,"-","P."&amp;CM30&amp;" ("&amp;COUNTIFS($CM$6:$CM$53,CM30,$BC$6:$BC$53,INDEX(T_Equipos[Grupo],MATCH(BD30,T_Equipos[NombreEquipo],0)))&amp;")")</f>
        <v/>
      </c>
      <c r="CO30" s="694">
        <f>IF($CN30="-","-",SUMIFS(FG_GolesLocal,FGLocal,$BD30,Part2Empate5V,$CN30)+SUMIFS(FG_GolesVisitante,FGVisitante,$BD30,Part2Empate5L,$CN30))</f>
        <v/>
      </c>
      <c r="CP30" s="694">
        <f>IF($CN30="-","-",SUMIFS(FG_GolesVisitante,FGLocal,$BD30,Part2Empate5V,$CN30)+SUMIFS(FG_GolesLocal,FGVisitante,$BD30,Part2Empate5L,$CN30))</f>
        <v/>
      </c>
      <c r="CQ30" s="694">
        <f>IF($CN30="-","-",CO30-CP30)</f>
        <v/>
      </c>
      <c r="CR30" s="694">
        <f>CM30+COUNTIFS($CN$6:$CN$53,CN30,$CQ$6:CQ$53,"&gt;"&amp;CQ30,$BC$6:$BC$53,INDEX(T_Equipos[Grupo],MATCH(BD30,T_Equipos[NombreEquipo],0)))</f>
        <v/>
      </c>
      <c r="CS30" s="694">
        <f>IF(COUNTIFS($CR$6:$CR$53,CR30,$BC$6:$BC$53,INDEX(T_Equipos[Grupo],MATCH(BD30,T_Equipos[NombreEquipo],0)))=1,"-","P."&amp;CR30&amp;" ("&amp;COUNTIFS($CR$6:$CR$53,CR30,$BC$6:$BC$53,INDEX(T_Equipos[Grupo],MATCH(BD30,T_Equipos[NombreEquipo],0)))&amp;")")</f>
        <v/>
      </c>
      <c r="CT30" s="694">
        <f>IF($CS30="-","-",SUMIFS(FG_GolesLocal,FGLocal,$BD30,Part2Empate6V,$CS30)+SUMIFS(FG_GolesVisitante,FGVisitante,$BD30,Part2Empate6L,$CS30))</f>
        <v/>
      </c>
      <c r="CU30" s="694">
        <f>CR30+COUNTIFS($CS$6:$CS$53,CS30,$CT$6:CT$53,"&gt;"&amp;CT30,$BC$6:$BC$53,INDEX(T_Equipos[Grupo],MATCH(BD30,T_Equipos[NombreEquipo],0)))</f>
        <v/>
      </c>
      <c r="CV30" s="694">
        <f>IF(COUNTIFS($CU$6:$CU$53,CU30,$BC$6:$BC$53,INDEX(T_Equipos[Grupo],MATCH(BD30,T_Equipos[NombreEquipo],0)))=1,"-","P."&amp;CU30&amp;" ("&amp;COUNTIFS($CU$6:$CU$53,CU30,$BC$6:$BC$53,INDEX(T_Equipos[Grupo],MATCH(BD30,T_Equipos[NombreEquipo],0)))&amp;")")</f>
        <v/>
      </c>
      <c r="CW30" s="694">
        <f>IF(CV30="-","-",BL30)</f>
        <v/>
      </c>
      <c r="CX30" s="694">
        <f>CU30+COUNTIFS($CV$6:$CV$53,CV30,$CW$6:CW$53,"&gt;"&amp;CW30,$BC$6:$BC$53,INDEX(T_Equipos[Grupo],MATCH(BD30,T_Equipos[NombreEquipo],0)))</f>
        <v/>
      </c>
      <c r="CY30" s="694">
        <f>IF(COUNTIFS($CX$6:$CX$53,CX30,$BC$6:$BC$53,INDEX(T_Equipos[Grupo],MATCH(BD30,T_Equipos[NombreEquipo],0)))=1,"-","P."&amp;CX30&amp;" ("&amp;COUNTIFS($CX$6:$CX$53,CX30,$BC$6:$BC$53,INDEX(T_Equipos[Grupo],MATCH(BD30,T_Equipos[NombreEquipo],0)))&amp;")")</f>
        <v/>
      </c>
      <c r="CZ30" s="694">
        <f>IF(CY30="-","-",BJ30)</f>
        <v/>
      </c>
      <c r="DA30" s="694">
        <f>CX30+COUNTIFS($CY$6:$CY$53,CY30,$CZ$6:CZ$53,"&gt;"&amp;CZ30,$BC$6:$BC$53,INDEX(T_Equipos[Grupo],MATCH(BD30,T_Equipos[NombreEquipo],0)))</f>
        <v/>
      </c>
      <c r="DB30" s="694">
        <f>IF(COUNTIFS($DA$6:$DA$53,DA30,$BC$6:$BC$53,INDEX(T_Equipos[Grupo],MATCH(BD30,T_Equipos[NombreEquipo],0)))=1,"-","P."&amp;DA30&amp;" ("&amp;COUNTIFS($DA$6:$DA$53,DA30,$BC$6:$BC$53,INDEX(T_Equipos[Grupo],MATCH(BD30,T_Equipos[NombreEquipo],0)))&amp;")")</f>
        <v/>
      </c>
      <c r="DC30" s="694">
        <f>IF(DB30="-","-",COUNTIFS(T_Equipos[Rank],"&lt;"&amp;INDEX(T_Equipos[Rank],MATCH(BD30,T_Equipos[NombreEquipo],0)),$BC$6:$BC$53,INDEX(T_Equipos[Grupo],MATCH(BD30,T_Equipos[NombreEquipo],0)))+1)</f>
        <v/>
      </c>
      <c r="DD30" s="694">
        <f>DA30+COUNTIFS($DB$6:$DB$53,DB30,$DC$6:DC$53,"&lt;"&amp;DC30,$BC$6:$BC$53,INDEX(T_Equipos[Grupo],MATCH(BD30,T_Equipos[NombreEquipo],0)))</f>
        <v/>
      </c>
      <c r="DE30" s="694" t="n"/>
      <c r="DF30" s="694">
        <f>IF(OR(INDEX($AW$6:$AW$97,MATCH($BD30,$AV$6:$AV$97,0))="",DB30="-"),DD30,INDEX($AW$6:$AW$97,MATCH($BD30,$AV$6:$AV$97,0))+DD30/1000)</f>
        <v/>
      </c>
      <c r="DG30" s="694">
        <f>IF(DB30="-","-",COUNTIFS(DF$6:DF$53,"&lt;"&amp;DF30,$BC$6:$BC$53,INDEX(T_Equipos[Grupo],MATCH(BD30,T_Equipos[NombreEquipo],0))))</f>
        <v/>
      </c>
      <c r="DH30" s="694">
        <f>DA30+COUNTIFS(DB$6:DB$53,DB30,DG$6:DG$53,"&lt;"&amp;DG30,$BC$6:$BC$53,INDEX(T_Equipos[Grupo],MATCH(BD30,T_Equipos[NombreEquipo],0)))</f>
        <v/>
      </c>
      <c r="DI30" s="694" t="n"/>
      <c r="DJ30" s="694">
        <f>INDEX($DA$6:$DA$53,MATCH($DQ30,$BD$6:$BD$53,0))</f>
        <v/>
      </c>
      <c r="DK30" s="694">
        <f>+SUMIF($BC$6:$BC$53,BC30,$BF$6:$BF$53)</f>
        <v/>
      </c>
      <c r="DL30" s="694">
        <f>IF(OR(DK30=12,$AJ$99=144),COUNTIFS($DJ$6:$DJ$53,DJ30,$BC$6:$BC$53,BC30),1)</f>
        <v/>
      </c>
      <c r="DM30" s="694">
        <f>DJ30&amp;"."&amp;DL30</f>
        <v/>
      </c>
      <c r="DN30" s="694">
        <f t="array" ref="DN30:DN30">OFFSET(Horarios!$P$3,DJ30-1,0,DL30,1)</f>
        <v/>
      </c>
      <c r="DO30" s="694" t="n"/>
      <c r="DP30" s="694" t="inlineStr">
        <is>
          <t>1G</t>
        </is>
      </c>
      <c r="DQ30" s="694">
        <f>INDEX($BD$6:$BD$53,MATCH(DP30,$BM$6:$BM$53,0))</f>
        <v/>
      </c>
    </row>
    <row r="31" ht="15.75" customHeight="1" s="650">
      <c r="A31" s="694">
        <f>+Equipos!B16</f>
        <v/>
      </c>
      <c r="B31" s="694" t="n"/>
      <c r="C31" s="694" t="n"/>
      <c r="D31" s="694">
        <f>IF(OR(AC31="",AD31=""),"Pendiente",IF(AC31&gt;AD31,"Local",IF(AC31&lt;AD31,"Visitante","Empate")))</f>
        <v/>
      </c>
      <c r="E31" s="694">
        <f>IF(D31="Pendiente","-",INDEX($BT$6:$BT$53,MATCH($AA31,$BD$6:$BD$53,0)))</f>
        <v/>
      </c>
      <c r="F31" s="694">
        <f>IF(D31="Pendiente","-",INDEX($BT$6:$BT$53,MATCH($AF31,$BD$6:$BD$53,0)))</f>
        <v/>
      </c>
      <c r="G31" s="694" t="n"/>
      <c r="H31" s="694">
        <f>IF(D31="Pendiente","-",INDEX($BZ$6:$BZ$53,MATCH($AA31,$BD$6:$BD$53,0)))</f>
        <v/>
      </c>
      <c r="I31" s="694">
        <f>IF(D31="Pendiente","-",INDEX($BZ$6:$BZ$53,MATCH($AF31,$BD$6:$BD$53,0)))</f>
        <v/>
      </c>
      <c r="J31" s="694" t="n"/>
      <c r="K31" s="694">
        <f>IF(D31="Pendiente","-",INDEX($CE$6:$CE$53,MATCH($AA31,$BD$6:$BD$53,0)))</f>
        <v/>
      </c>
      <c r="L31" s="694">
        <f>IF(D31="Pendiente","-",INDEX($CE$6:$CE$53,MATCH($AF31,$BD$6:$BD$53,0)))</f>
        <v/>
      </c>
      <c r="M31" s="694" t="n"/>
      <c r="N31" s="694">
        <f>IF(D31="Pendiente","-",INDEX($CH$6:$CH$53,MATCH($AA31,$BD$6:$BD$53,0)))</f>
        <v/>
      </c>
      <c r="O31" s="694">
        <f>IF(D31="Pendiente","-",INDEX($CH$6:$CH$53,MATCH($AF31,$BD$6:$BD$53,0)))</f>
        <v/>
      </c>
      <c r="P31" s="694" t="n"/>
      <c r="Q31" s="694">
        <f>IF(D31="Pendiente","-",INDEX($CN$6:$CN$53,MATCH($AA31,$BD$6:$BD$53,0)))</f>
        <v/>
      </c>
      <c r="R31" s="694">
        <f>IF(D31="Pendiente","-",INDEX($CN$6:$CN$53,MATCH($AF31,$BD$6:$BD$53,0)))</f>
        <v/>
      </c>
      <c r="S31" s="694" t="n"/>
      <c r="T31" s="694">
        <f>IF(D31="Pendiente","-",INDEX($CS$6:$CS$53,MATCH($AA31,$BD$6:$BD$53,0)))</f>
        <v/>
      </c>
      <c r="U31" s="694">
        <f>IF(D31="Pendiente","-",INDEX($CS$6:$CS$53,MATCH($AF31,$BD$6:$BD$53,0)))</f>
        <v/>
      </c>
      <c r="V31" s="703" t="n"/>
      <c r="W31" s="743" t="n"/>
      <c r="X31" s="725">
        <f>Horarios!C31</f>
        <v/>
      </c>
      <c r="Y31" s="726">
        <f>Horarios!C31</f>
        <v/>
      </c>
      <c r="Z31" s="727">
        <f>$Z$6</f>
        <v/>
      </c>
      <c r="AA31" s="728">
        <f>A32</f>
        <v/>
      </c>
      <c r="AB31" s="729">
        <f t="array" ref="AB31:AB31">Ver_flag_local</f>
        <v/>
      </c>
      <c r="AC31" s="730" t="n">
        <v>2</v>
      </c>
      <c r="AD31" s="731" t="n">
        <v>1</v>
      </c>
      <c r="AE31" s="732">
        <f t="array" ref="AE31:AE31">Ver_flag_visit</f>
        <v/>
      </c>
      <c r="AF31" s="733">
        <f>A30</f>
        <v/>
      </c>
      <c r="AG31" s="734">
        <f>IF(NOT(OR(ISBLANK(AC31),ISBLANK(AD31))),1,0)</f>
        <v/>
      </c>
      <c r="AH31" s="735" t="n">
        <v>31</v>
      </c>
      <c r="AI31" s="736">
        <f>AJ31&amp;$B$28</f>
        <v/>
      </c>
      <c r="AJ31" s="763" t="n">
        <v>2</v>
      </c>
      <c r="AK31" s="813">
        <f t="array" ref="AK31:AK31">Ver_flag_visit</f>
        <v/>
      </c>
      <c r="AL31" s="765">
        <f>IFERROR(INDEX($BD$6:$BD$53,MATCH(AI31,$BN$6:$BN$53,0)),"")</f>
        <v/>
      </c>
      <c r="AM31" s="766">
        <f>INDEX($BE$6:$BN$53,MATCH($AL31,$BD$6:$BD$53,0),MATCH(AM$5,$BE$5:$BN$5,0))</f>
        <v/>
      </c>
      <c r="AN31" s="767">
        <f>INDEX($BE$6:$BN$53,MATCH($AL31,$BD$6:$BD$53,0),MATCH(AN$5,$BE$5:$BN$5,0))</f>
        <v/>
      </c>
      <c r="AO31" s="767">
        <f>INDEX($BE$6:$BN$53,MATCH($AL31,$BD$6:$BD$53,0),MATCH(AO$5,$BE$5:$BN$5,0))</f>
        <v/>
      </c>
      <c r="AP31" s="767">
        <f>INDEX($BE$6:$BN$53,MATCH($AL31,$BD$6:$BD$53,0),MATCH(AP$5,$BE$5:$BN$5,0))</f>
        <v/>
      </c>
      <c r="AQ31" s="767">
        <f>INDEX($BE$6:$BN$53,MATCH($AL31,$BD$6:$BD$53,0),MATCH(AQ$5,$BE$5:$BN$5,0))</f>
        <v/>
      </c>
      <c r="AR31" s="767">
        <f>INDEX($BE$6:$BN$53,MATCH($AL31,$BD$6:$BD$53,0),MATCH(AR$5,$BE$5:$BN$5,0))</f>
        <v/>
      </c>
      <c r="AS31" s="767">
        <f>INDEX($BE$6:$BN$53,MATCH($AL31,$BD$6:$BD$53,0),MATCH(AS$5,$BE$5:$BN$5,0))</f>
        <v/>
      </c>
      <c r="AT31" s="768">
        <f>INDEX($BE$6:$BN$53,MATCH($AL31,$BD$6:$BD$53,0),MATCH(AT$5,$BE$5:$BN$5,0))</f>
        <v/>
      </c>
      <c r="AU31" s="757">
        <f>INDEX($DL$6:$DL$53,MATCH(AI31,$DP$6:$DP$53,0))</f>
        <v/>
      </c>
      <c r="AV31" s="758">
        <f>INDEX($BD$6:$BD$53,MATCH(AI31,$BM$6:$BM$53,0))</f>
        <v/>
      </c>
      <c r="AW31" s="759" t="n"/>
      <c r="AX31" s="760" t="n"/>
      <c r="AY31" s="769">
        <f>+A30</f>
        <v/>
      </c>
      <c r="AZ31" s="770" t="n"/>
      <c r="BA31" s="702" t="n"/>
      <c r="BC31" s="694">
        <f>+INDEX(T_Equipos[Grupo],MATCH(WORLDCUP!BD31,T_Equipos[NombreEquipo],0))</f>
        <v/>
      </c>
      <c r="BD31" s="694">
        <f>+Equipos!B27</f>
        <v/>
      </c>
      <c r="BE31" s="694">
        <f>+BG31*3+BH31+IF($AZ$3="No",0,INDEX($AZ$6:$AZ$97,MATCH(BD31,$AY$6:$AY$97,0)))</f>
        <v/>
      </c>
      <c r="BF31" s="694">
        <f>+BG31+BH31+BI31</f>
        <v/>
      </c>
      <c r="BG31" s="694">
        <f>+COUNTIFS(FGLocal,BD31,Ganador,"Local")+COUNTIFS(FGVisitante,BD31,Ganador,"Visitante")</f>
        <v/>
      </c>
      <c r="BH31" s="694">
        <f>+COUNTIFS(FGLocal,BD31,Ganador,"Empate")+COUNTIFS(FGVisitante,BD31,Ganador,"Empate")</f>
        <v/>
      </c>
      <c r="BI31" s="694">
        <f>+COUNTIFS(FGVisitante,BD31,Ganador,"Local")+COUNTIFS(FGLocal,BD31,Ganador,"Visitante")</f>
        <v/>
      </c>
      <c r="BJ31" s="694">
        <f>+SUMIFS(FG_GolesLocal,FGLocal,BD31,Ganador,"&lt;&gt;"&amp;"Pendiente",FG_GolesLocal,"&lt;&gt;"&amp;"",FG_GolesVisitante,"&lt;&gt;"&amp;"")+SUMIFS(FG_GolesVisitante,FGVisitante,BD31,Ganador,"&lt;&gt;"&amp;"Pendiente",FG_GolesLocal,"&lt;&gt;"&amp;"",FG_GolesVisitante,"&lt;&gt;"&amp;"")</f>
        <v/>
      </c>
      <c r="BK31" s="694">
        <f>+SUMIFS(FG_GolesLocal,FGVisitante,BD31,Ganador,"&lt;&gt;"&amp;"Pendiente",FG_GolesLocal,"&lt;&gt;"&amp;"",FG_GolesVisitante,"&lt;&gt;"&amp;"")+SUMIFS(FG_GolesVisitante,FGLocal,BD31,Ganador,"&lt;&gt;"&amp;"Pendiente",FG_GolesLocal,"&lt;&gt;"&amp;"",FG_GolesVisitante,"&lt;&gt;"&amp;"")</f>
        <v/>
      </c>
      <c r="BL31" s="694">
        <f>+BJ31-BK31</f>
        <v/>
      </c>
      <c r="BM31" s="694">
        <f>DD31&amp;BC31</f>
        <v/>
      </c>
      <c r="BN31" s="694">
        <f>DH31&amp;BC31</f>
        <v/>
      </c>
      <c r="BO31" s="694">
        <f>IF(AND($AJ$99=144,BF31&gt;=1),1,0)</f>
        <v/>
      </c>
      <c r="BP31" s="694">
        <f>COUNTIFS($BO$6:$BO$53,"&gt;"&amp;BO31,$BC$6:$BC$53,INDEX(T_Equipos[Grupo],MATCH(BD31,T_Equipos[NombreEquipo],0)))+1</f>
        <v/>
      </c>
      <c r="BQ31" s="694">
        <f>IF(COUNTIFS($BP$6:$BP$53,BP31,$BC$6:$BC$53,INDEX(T_Equipos[Grupo],MATCH(BD31,T_Equipos[NombreEquipo],0)))=1,"-","P."&amp;BP31&amp;" ("&amp;COUNTIFS($BP$6:$BP$53,BP31,$BC$6:$BC$53,INDEX(T_Equipos[Grupo],MATCH(BD31,T_Equipos[NombreEquipo],0)))&amp;")")</f>
        <v/>
      </c>
      <c r="BR31" s="694">
        <f>IF($BQ31="-","-",BE31)</f>
        <v/>
      </c>
      <c r="BS31" s="694">
        <f>BP31+COUNTIFS($BQ$6:$BQ$53,BQ31,$BR$6:BR$53,"&gt;"&amp;BR31,$BC$6:$BC$53,INDEX(T_Equipos[Grupo],MATCH(BD31,T_Equipos[NombreEquipo],0)))</f>
        <v/>
      </c>
      <c r="BT31" s="694">
        <f>IF(COUNTIFS($BS$6:$BS$53,BS31,$BC$6:$BC$53,INDEX(T_Equipos[Grupo],MATCH(BD31,T_Equipos[NombreEquipo],0)))=1,"-","P."&amp;BS31&amp;" ("&amp;COUNTIFS($BS$6:$BS$53,BS31,$BC$6:$BC$53,INDEX(T_Equipos[Grupo],MATCH(BD31,T_Equipos[NombreEquipo],0)))&amp;")")</f>
        <v/>
      </c>
      <c r="BU31" s="694">
        <f>IF($BT31="-","-",COUNTIFS(FGLocal,$BD31,Ganador,"Local",Part1Empate1V,$BT31)+COUNTIFS(FGVisitante,$BD31,Ganador,"Visitante",Part1Empate1L,$BT31))</f>
        <v/>
      </c>
      <c r="BV31" s="694">
        <f>IF($BT31="-","-",COUNTIFS(FGLocal,$BD31,Ganador,"Empate",Part1Empate1V,$BT31)+COUNTIFS(FGVisitante,$BD31,Ganador,"Empate",Part1Empate1L,$BT31))</f>
        <v/>
      </c>
      <c r="BW31" s="694">
        <f>IF($BT31="-","-",COUNTIFS(FGLocal,$BD31,Ganador,"Visitante",Part1Empate1V,$BT31)+COUNTIFS(FGVisitante,$BD31,Ganador,"Local",Part1Empate1L,$BT31))</f>
        <v/>
      </c>
      <c r="BX31" s="694">
        <f>IF($BT31="-","-",BU31*3+BV31)</f>
        <v/>
      </c>
      <c r="BY31" s="694">
        <f>BS31+COUNTIFS($BT$6:$BT$53,BT31,$BX$6:BX$53,"&gt;"&amp;BX31,$BC$6:$BC$53,INDEX(T_Equipos[Grupo],MATCH(BD31,T_Equipos[NombreEquipo],0)))</f>
        <v/>
      </c>
      <c r="BZ31" s="694">
        <f>IF(COUNTIFS($BY$6:$BY$53,BY31,$BC$6:$BC$53,INDEX(T_Equipos[Grupo],MATCH(BD31,T_Equipos[NombreEquipo],0)))=1,"-","P."&amp;BY31&amp;" ("&amp;COUNTIFS($BY$6:$BY$53,BY31,$BC$6:$BC$53,INDEX(T_Equipos[Grupo],MATCH(BD31,T_Equipos[NombreEquipo],0)))&amp;")")</f>
        <v/>
      </c>
      <c r="CA31" s="694">
        <f>IF($BZ31="-","-",SUMIFS(FG_GolesLocal,FGLocal,$BD31,Part1Empate2V,$BZ31)+SUMIFS(FG_GolesVisitante,FGVisitante,$BD31,Part1Empate2L,$BZ31))</f>
        <v/>
      </c>
      <c r="CB31" s="694">
        <f>IF($BZ31="-","-",SUMIFS(FG_GolesVisitante,FGLocal,$BD31,Part1Empate2V,$BZ31)+SUMIFS(FG_GolesLocal,FGVisitante,$BD31,Part1Empate2L,$BZ31))</f>
        <v/>
      </c>
      <c r="CC31" s="694">
        <f>IF($BZ31="-","-",CA31-CB31)</f>
        <v/>
      </c>
      <c r="CD31" s="694">
        <f>BY31+COUNTIFS($BZ$6:$BZ$53,BZ31,$CC$6:CC$53,"&gt;"&amp;CC31,$BC$6:$BC$53,INDEX(T_Equipos[Grupo],MATCH(BD31,T_Equipos[NombreEquipo],0)))</f>
        <v/>
      </c>
      <c r="CE31" s="694">
        <f>IF(COUNTIFS($CD$6:$CD$53,CD31,$BC$6:$BC$53,INDEX(T_Equipos[Grupo],MATCH(BD31,T_Equipos[NombreEquipo],0)))=1,"-","P."&amp;CD31&amp;" ("&amp;COUNTIFS($CD$6:$CD$53,CD31,$BC$6:$BC$53,INDEX(T_Equipos[Grupo],MATCH(BD31,T_Equipos[NombreEquipo],0)))&amp;")")</f>
        <v/>
      </c>
      <c r="CF31" s="694">
        <f>IF($CE31="-","-",SUMIFS(FG_GolesLocal,FGLocal,$BD31,Part1Empate3V,$CE31)+SUMIFS(FG_GolesVisitante,FGVisitante,$BD31,Part1Empate3L,$CE31))</f>
        <v/>
      </c>
      <c r="CG31" s="694">
        <f>CD31+COUNTIFS($CE$6:$CE$53,CE31,$CF$6:CF$53,"&gt;"&amp;CF31,$BC$6:$BC$53,INDEX(T_Equipos[Grupo],MATCH(BD31,T_Equipos[NombreEquipo],0)))</f>
        <v/>
      </c>
      <c r="CH31" s="694">
        <f>IF(COUNTIFS($CG$6:$CG$53,CG31,$BC$6:$BC$53,INDEX(T_Equipos[Grupo],MATCH(BD31,T_Equipos[NombreEquipo],0)))=1,"-","P."&amp;CG31&amp;" ("&amp;COUNTIFS($CG$6:$CG$53,CG31,$BC$6:$BC$53,INDEX(T_Equipos[Grupo],MATCH(BD31,T_Equipos[NombreEquipo],0)))&amp;")")</f>
        <v/>
      </c>
      <c r="CI31" s="694">
        <f>IF($CH31="-","-",COUNTIFS(FGLocal,$BD31,Ganador,"Local",Part2Empate4V,$CH31)+COUNTIFS(FGVisitante,$BD31,Ganador,"Visitante",Part2Empate4L,$CH31))</f>
        <v/>
      </c>
      <c r="CJ31" s="694">
        <f>IF($CH31="-","-",COUNTIFS(FGLocal,$BD31,Ganador,"Empate",Part2Empate4V,$CH31)+COUNTIFS(FGVisitante,$BD31,Ganador,"Empate",Part2Empate4L,$CH31))</f>
        <v/>
      </c>
      <c r="CK31" s="694">
        <f>IF($CH31="-","-",COUNTIFS(FGLocal,$BD31,Ganador,"Visitante",Part2Empate4V,$CH31)+COUNTIFS(FGVisitante,$BD31,Ganador,"Local",Part2Empate4L,$CH31))</f>
        <v/>
      </c>
      <c r="CL31" s="694">
        <f>IF($CH31="-","-",CI31*3+CJ31)</f>
        <v/>
      </c>
      <c r="CM31" s="694">
        <f>CG31+COUNTIFS($CH$6:$CH$53,CH31,$CL$6:CL$53,"&gt;"&amp;CL31,$BC$6:$BC$53,INDEX(T_Equipos[Grupo],MATCH(BD31,T_Equipos[NombreEquipo],0)))</f>
        <v/>
      </c>
      <c r="CN31" s="694">
        <f>IF(COUNTIFS($CM$6:$CM$53,CM31,$BC$6:$BC$53,INDEX(T_Equipos[Grupo],MATCH(BD31,T_Equipos[NombreEquipo],0)))=1,"-","P."&amp;CM31&amp;" ("&amp;COUNTIFS($CM$6:$CM$53,CM31,$BC$6:$BC$53,INDEX(T_Equipos[Grupo],MATCH(BD31,T_Equipos[NombreEquipo],0)))&amp;")")</f>
        <v/>
      </c>
      <c r="CO31" s="694">
        <f>IF($CN31="-","-",SUMIFS(FG_GolesLocal,FGLocal,$BD31,Part2Empate5V,$CN31)+SUMIFS(FG_GolesVisitante,FGVisitante,$BD31,Part2Empate5L,$CN31))</f>
        <v/>
      </c>
      <c r="CP31" s="694">
        <f>IF($CN31="-","-",SUMIFS(FG_GolesVisitante,FGLocal,$BD31,Part2Empate5V,$CN31)+SUMIFS(FG_GolesLocal,FGVisitante,$BD31,Part2Empate5L,$CN31))</f>
        <v/>
      </c>
      <c r="CQ31" s="694">
        <f>IF($CN31="-","-",CO31-CP31)</f>
        <v/>
      </c>
      <c r="CR31" s="694">
        <f>CM31+COUNTIFS($CN$6:$CN$53,CN31,$CQ$6:CQ$53,"&gt;"&amp;CQ31,$BC$6:$BC$53,INDEX(T_Equipos[Grupo],MATCH(BD31,T_Equipos[NombreEquipo],0)))</f>
        <v/>
      </c>
      <c r="CS31" s="694">
        <f>IF(COUNTIFS($CR$6:$CR$53,CR31,$BC$6:$BC$53,INDEX(T_Equipos[Grupo],MATCH(BD31,T_Equipos[NombreEquipo],0)))=1,"-","P."&amp;CR31&amp;" ("&amp;COUNTIFS($CR$6:$CR$53,CR31,$BC$6:$BC$53,INDEX(T_Equipos[Grupo],MATCH(BD31,T_Equipos[NombreEquipo],0)))&amp;")")</f>
        <v/>
      </c>
      <c r="CT31" s="694">
        <f>IF($CS31="-","-",SUMIFS(FG_GolesLocal,FGLocal,$BD31,Part2Empate6V,$CS31)+SUMIFS(FG_GolesVisitante,FGVisitante,$BD31,Part2Empate6L,$CS31))</f>
        <v/>
      </c>
      <c r="CU31" s="694">
        <f>CR31+COUNTIFS($CS$6:$CS$53,CS31,$CT$6:CT$53,"&gt;"&amp;CT31,$BC$6:$BC$53,INDEX(T_Equipos[Grupo],MATCH(BD31,T_Equipos[NombreEquipo],0)))</f>
        <v/>
      </c>
      <c r="CV31" s="694">
        <f>IF(COUNTIFS($CU$6:$CU$53,CU31,$BC$6:$BC$53,INDEX(T_Equipos[Grupo],MATCH(BD31,T_Equipos[NombreEquipo],0)))=1,"-","P."&amp;CU31&amp;" ("&amp;COUNTIFS($CU$6:$CU$53,CU31,$BC$6:$BC$53,INDEX(T_Equipos[Grupo],MATCH(BD31,T_Equipos[NombreEquipo],0)))&amp;")")</f>
        <v/>
      </c>
      <c r="CW31" s="694">
        <f>IF(CV31="-","-",BL31)</f>
        <v/>
      </c>
      <c r="CX31" s="694">
        <f>CU31+COUNTIFS($CV$6:$CV$53,CV31,$CW$6:CW$53,"&gt;"&amp;CW31,$BC$6:$BC$53,INDEX(T_Equipos[Grupo],MATCH(BD31,T_Equipos[NombreEquipo],0)))</f>
        <v/>
      </c>
      <c r="CY31" s="694">
        <f>IF(COUNTIFS($CX$6:$CX$53,CX31,$BC$6:$BC$53,INDEX(T_Equipos[Grupo],MATCH(BD31,T_Equipos[NombreEquipo],0)))=1,"-","P."&amp;CX31&amp;" ("&amp;COUNTIFS($CX$6:$CX$53,CX31,$BC$6:$BC$53,INDEX(T_Equipos[Grupo],MATCH(BD31,T_Equipos[NombreEquipo],0)))&amp;")")</f>
        <v/>
      </c>
      <c r="CZ31" s="694">
        <f>IF(CY31="-","-",BJ31)</f>
        <v/>
      </c>
      <c r="DA31" s="694">
        <f>CX31+COUNTIFS($CY$6:$CY$53,CY31,$CZ$6:CZ$53,"&gt;"&amp;CZ31,$BC$6:$BC$53,INDEX(T_Equipos[Grupo],MATCH(BD31,T_Equipos[NombreEquipo],0)))</f>
        <v/>
      </c>
      <c r="DB31" s="694">
        <f>IF(COUNTIFS($DA$6:$DA$53,DA31,$BC$6:$BC$53,INDEX(T_Equipos[Grupo],MATCH(BD31,T_Equipos[NombreEquipo],0)))=1,"-","P."&amp;DA31&amp;" ("&amp;COUNTIFS($DA$6:$DA$53,DA31,$BC$6:$BC$53,INDEX(T_Equipos[Grupo],MATCH(BD31,T_Equipos[NombreEquipo],0)))&amp;")")</f>
        <v/>
      </c>
      <c r="DC31" s="694">
        <f>IF(DB31="-","-",COUNTIFS(T_Equipos[Rank],"&lt;"&amp;INDEX(T_Equipos[Rank],MATCH(BD31,T_Equipos[NombreEquipo],0)),$BC$6:$BC$53,INDEX(T_Equipos[Grupo],MATCH(BD31,T_Equipos[NombreEquipo],0)))+1)</f>
        <v/>
      </c>
      <c r="DD31" s="694">
        <f>DA31+COUNTIFS($DB$6:$DB$53,DB31,$DC$6:DC$53,"&lt;"&amp;DC31,$BC$6:$BC$53,INDEX(T_Equipos[Grupo],MATCH(BD31,T_Equipos[NombreEquipo],0)))</f>
        <v/>
      </c>
      <c r="DE31" s="694" t="n"/>
      <c r="DF31" s="694">
        <f>IF(OR(INDEX($AW$6:$AW$97,MATCH($BD31,$AV$6:$AV$97,0))="",DB31="-"),DD31,INDEX($AW$6:$AW$97,MATCH($BD31,$AV$6:$AV$97,0))+DD31/1000)</f>
        <v/>
      </c>
      <c r="DG31" s="694">
        <f>IF(DB31="-","-",COUNTIFS(DF$6:DF$53,"&lt;"&amp;DF31,$BC$6:$BC$53,INDEX(T_Equipos[Grupo],MATCH(BD31,T_Equipos[NombreEquipo],0))))</f>
        <v/>
      </c>
      <c r="DH31" s="694">
        <f>DA31+COUNTIFS(DB$6:DB$53,DB31,DG$6:DG$53,"&lt;"&amp;DG31,$BC$6:$BC$53,INDEX(T_Equipos[Grupo],MATCH(BD31,T_Equipos[NombreEquipo],0)))</f>
        <v/>
      </c>
      <c r="DI31" s="694" t="n"/>
      <c r="DJ31" s="694">
        <f>INDEX($DA$6:$DA$53,MATCH($DQ31,$BD$6:$BD$53,0))</f>
        <v/>
      </c>
      <c r="DK31" s="694">
        <f>+SUMIF($BC$6:$BC$53,BC31,$BF$6:$BF$53)</f>
        <v/>
      </c>
      <c r="DL31" s="694">
        <f>IF(OR(DK31=12,$AJ$99=144),COUNTIFS($DJ$6:$DJ$53,DJ31,$BC$6:$BC$53,BC31),1)</f>
        <v/>
      </c>
      <c r="DM31" s="694">
        <f>DJ31&amp;"."&amp;DL31</f>
        <v/>
      </c>
      <c r="DN31" s="694">
        <f t="array" ref="DN31:DN31">OFFSET(Horarios!$P$3,DJ31-1,0,DL31,1)</f>
        <v/>
      </c>
      <c r="DO31" s="694" t="n"/>
      <c r="DP31" s="694" t="inlineStr">
        <is>
          <t>2G</t>
        </is>
      </c>
      <c r="DQ31" s="694">
        <f>INDEX($BD$6:$BD$53,MATCH(DP31,$BM$6:$BM$53,0))</f>
        <v/>
      </c>
    </row>
    <row r="32" ht="15.75" customHeight="1" s="650">
      <c r="A32" s="694">
        <f>+Equipos!B17</f>
        <v/>
      </c>
      <c r="B32" s="694" t="n"/>
      <c r="C32" s="694" t="n"/>
      <c r="D32" s="694">
        <f>IF(OR(AC32="",AD32=""),"Pendiente",IF(AC32&gt;AD32,"Local",IF(AC32&lt;AD32,"Visitante","Empate")))</f>
        <v/>
      </c>
      <c r="E32" s="694">
        <f>IF(D32="Pendiente","-",INDEX($BT$6:$BT$53,MATCH($AA32,$BD$6:$BD$53,0)))</f>
        <v/>
      </c>
      <c r="F32" s="694">
        <f>IF(D32="Pendiente","-",INDEX($BT$6:$BT$53,MATCH($AF32,$BD$6:$BD$53,0)))</f>
        <v/>
      </c>
      <c r="G32" s="694" t="n"/>
      <c r="H32" s="694">
        <f>IF(D32="Pendiente","-",INDEX($BZ$6:$BZ$53,MATCH($AA32,$BD$6:$BD$53,0)))</f>
        <v/>
      </c>
      <c r="I32" s="694">
        <f>IF(D32="Pendiente","-",INDEX($BZ$6:$BZ$53,MATCH($AF32,$BD$6:$BD$53,0)))</f>
        <v/>
      </c>
      <c r="J32" s="694" t="n"/>
      <c r="K32" s="694">
        <f>IF(D32="Pendiente","-",INDEX($CE$6:$CE$53,MATCH($AA32,$BD$6:$BD$53,0)))</f>
        <v/>
      </c>
      <c r="L32" s="694">
        <f>IF(D32="Pendiente","-",INDEX($CE$6:$CE$53,MATCH($AF32,$BD$6:$BD$53,0)))</f>
        <v/>
      </c>
      <c r="M32" s="694" t="n"/>
      <c r="N32" s="694">
        <f>IF(D32="Pendiente","-",INDEX($CH$6:$CH$53,MATCH($AA32,$BD$6:$BD$53,0)))</f>
        <v/>
      </c>
      <c r="O32" s="694">
        <f>IF(D32="Pendiente","-",INDEX($CH$6:$CH$53,MATCH($AF32,$BD$6:$BD$53,0)))</f>
        <v/>
      </c>
      <c r="P32" s="694" t="n"/>
      <c r="Q32" s="694">
        <f>IF(D32="Pendiente","-",INDEX($CN$6:$CN$53,MATCH($AA32,$BD$6:$BD$53,0)))</f>
        <v/>
      </c>
      <c r="R32" s="694">
        <f>IF(D32="Pendiente","-",INDEX($CN$6:$CN$53,MATCH($AF32,$BD$6:$BD$53,0)))</f>
        <v/>
      </c>
      <c r="S32" s="694" t="n"/>
      <c r="T32" s="694">
        <f>IF(D32="Pendiente","-",INDEX($CS$6:$CS$53,MATCH($AA32,$BD$6:$BD$53,0)))</f>
        <v/>
      </c>
      <c r="U32" s="694">
        <f>IF(D32="Pendiente","-",INDEX($CS$6:$CS$53,MATCH($AF32,$BD$6:$BD$53,0)))</f>
        <v/>
      </c>
      <c r="V32" s="703" t="n"/>
      <c r="W32" s="743" t="n"/>
      <c r="X32" s="725">
        <f>Horarios!C32</f>
        <v/>
      </c>
      <c r="Y32" s="726">
        <f>Horarios!C32</f>
        <v/>
      </c>
      <c r="Z32" s="727">
        <f>$Z$8</f>
        <v/>
      </c>
      <c r="AA32" s="728">
        <f>A32</f>
        <v/>
      </c>
      <c r="AB32" s="729">
        <f t="array" ref="AB32:AB32">Ver_flag_local</f>
        <v/>
      </c>
      <c r="AC32" s="730" t="n">
        <v>1</v>
      </c>
      <c r="AD32" s="731" t="n">
        <v>2</v>
      </c>
      <c r="AE32" s="732">
        <f t="array" ref="AE32:AE32">Ver_flag_visit</f>
        <v/>
      </c>
      <c r="AF32" s="733">
        <f>A29</f>
        <v/>
      </c>
      <c r="AG32" s="734">
        <f>IF(NOT(OR(ISBLANK(AC32),ISBLANK(AD32))),1,0)</f>
        <v/>
      </c>
      <c r="AH32" s="735" t="n">
        <v>59</v>
      </c>
      <c r="AI32" s="736">
        <f>AJ32&amp;$B$28</f>
        <v/>
      </c>
      <c r="AJ32" s="763" t="n">
        <v>3</v>
      </c>
      <c r="AK32" s="813">
        <f t="array" ref="AK32:AK32">Ver_flag_visit</f>
        <v/>
      </c>
      <c r="AL32" s="765">
        <f>IFERROR(INDEX($BD$6:$BD$53,MATCH(AI32,$BN$6:$BN$53,0)),"")</f>
        <v/>
      </c>
      <c r="AM32" s="766">
        <f>INDEX($BE$6:$BN$53,MATCH($AL32,$BD$6:$BD$53,0),MATCH(AM$5,$BE$5:$BN$5,0))</f>
        <v/>
      </c>
      <c r="AN32" s="767">
        <f>INDEX($BE$6:$BN$53,MATCH($AL32,$BD$6:$BD$53,0),MATCH(AN$5,$BE$5:$BN$5,0))</f>
        <v/>
      </c>
      <c r="AO32" s="767">
        <f>INDEX($BE$6:$BN$53,MATCH($AL32,$BD$6:$BD$53,0),MATCH(AO$5,$BE$5:$BN$5,0))</f>
        <v/>
      </c>
      <c r="AP32" s="767">
        <f>INDEX($BE$6:$BN$53,MATCH($AL32,$BD$6:$BD$53,0),MATCH(AP$5,$BE$5:$BN$5,0))</f>
        <v/>
      </c>
      <c r="AQ32" s="767">
        <f>INDEX($BE$6:$BN$53,MATCH($AL32,$BD$6:$BD$53,0),MATCH(AQ$5,$BE$5:$BN$5,0))</f>
        <v/>
      </c>
      <c r="AR32" s="767">
        <f>INDEX($BE$6:$BN$53,MATCH($AL32,$BD$6:$BD$53,0),MATCH(AR$5,$BE$5:$BN$5,0))</f>
        <v/>
      </c>
      <c r="AS32" s="767">
        <f>INDEX($BE$6:$BN$53,MATCH($AL32,$BD$6:$BD$53,0),MATCH(AS$5,$BE$5:$BN$5,0))</f>
        <v/>
      </c>
      <c r="AT32" s="768">
        <f>INDEX($BE$6:$BN$53,MATCH($AL32,$BD$6:$BD$53,0),MATCH(AT$5,$BE$5:$BN$5,0))</f>
        <v/>
      </c>
      <c r="AU32" s="757">
        <f>INDEX($DL$6:$DL$53,MATCH(AI32,$DP$6:$DP$53,0))</f>
        <v/>
      </c>
      <c r="AV32" s="758">
        <f>INDEX($BD$6:$BD$53,MATCH(AI32,$BM$6:$BM$53,0))</f>
        <v/>
      </c>
      <c r="AW32" s="759" t="n"/>
      <c r="AX32" s="760" t="n"/>
      <c r="AY32" s="761">
        <f>+A31</f>
        <v/>
      </c>
      <c r="AZ32" s="762" t="n"/>
      <c r="BA32" s="702" t="n"/>
      <c r="BC32" s="694">
        <f>+INDEX(T_Equipos[Grupo],MATCH(WORLDCUP!BD32,T_Equipos[NombreEquipo],0))</f>
        <v/>
      </c>
      <c r="BD32" s="694">
        <f>+Equipos!B28</f>
        <v/>
      </c>
      <c r="BE32" s="694">
        <f>+BG32*3+BH32+IF($AZ$3="No",0,INDEX($AZ$6:$AZ$97,MATCH(BD32,$AY$6:$AY$97,0)))</f>
        <v/>
      </c>
      <c r="BF32" s="694">
        <f>+BG32+BH32+BI32</f>
        <v/>
      </c>
      <c r="BG32" s="694">
        <f>+COUNTIFS(FGLocal,BD32,Ganador,"Local")+COUNTIFS(FGVisitante,BD32,Ganador,"Visitante")</f>
        <v/>
      </c>
      <c r="BH32" s="694">
        <f>+COUNTIFS(FGLocal,BD32,Ganador,"Empate")+COUNTIFS(FGVisitante,BD32,Ganador,"Empate")</f>
        <v/>
      </c>
      <c r="BI32" s="694">
        <f>+COUNTIFS(FGVisitante,BD32,Ganador,"Local")+COUNTIFS(FGLocal,BD32,Ganador,"Visitante")</f>
        <v/>
      </c>
      <c r="BJ32" s="694">
        <f>+SUMIFS(FG_GolesLocal,FGLocal,BD32,Ganador,"&lt;&gt;"&amp;"Pendiente",FG_GolesLocal,"&lt;&gt;"&amp;"",FG_GolesVisitante,"&lt;&gt;"&amp;"")+SUMIFS(FG_GolesVisitante,FGVisitante,BD32,Ganador,"&lt;&gt;"&amp;"Pendiente",FG_GolesLocal,"&lt;&gt;"&amp;"",FG_GolesVisitante,"&lt;&gt;"&amp;"")</f>
        <v/>
      </c>
      <c r="BK32" s="694">
        <f>+SUMIFS(FG_GolesLocal,FGVisitante,BD32,Ganador,"&lt;&gt;"&amp;"Pendiente",FG_GolesLocal,"&lt;&gt;"&amp;"",FG_GolesVisitante,"&lt;&gt;"&amp;"")+SUMIFS(FG_GolesVisitante,FGLocal,BD32,Ganador,"&lt;&gt;"&amp;"Pendiente",FG_GolesLocal,"&lt;&gt;"&amp;"",FG_GolesVisitante,"&lt;&gt;"&amp;"")</f>
        <v/>
      </c>
      <c r="BL32" s="694">
        <f>+BJ32-BK32</f>
        <v/>
      </c>
      <c r="BM32" s="694">
        <f>DD32&amp;BC32</f>
        <v/>
      </c>
      <c r="BN32" s="694">
        <f>DH32&amp;BC32</f>
        <v/>
      </c>
      <c r="BO32" s="694">
        <f>IF(AND($AJ$99=144,BF32&gt;=1),1,0)</f>
        <v/>
      </c>
      <c r="BP32" s="694">
        <f>COUNTIFS($BO$6:$BO$53,"&gt;"&amp;BO32,$BC$6:$BC$53,INDEX(T_Equipos[Grupo],MATCH(BD32,T_Equipos[NombreEquipo],0)))+1</f>
        <v/>
      </c>
      <c r="BQ32" s="694">
        <f>IF(COUNTIFS($BP$6:$BP$53,BP32,$BC$6:$BC$53,INDEX(T_Equipos[Grupo],MATCH(BD32,T_Equipos[NombreEquipo],0)))=1,"-","P."&amp;BP32&amp;" ("&amp;COUNTIFS($BP$6:$BP$53,BP32,$BC$6:$BC$53,INDEX(T_Equipos[Grupo],MATCH(BD32,T_Equipos[NombreEquipo],0)))&amp;")")</f>
        <v/>
      </c>
      <c r="BR32" s="694">
        <f>IF($BQ32="-","-",BE32)</f>
        <v/>
      </c>
      <c r="BS32" s="694">
        <f>BP32+COUNTIFS($BQ$6:$BQ$53,BQ32,$BR$6:BR$53,"&gt;"&amp;BR32,$BC$6:$BC$53,INDEX(T_Equipos[Grupo],MATCH(BD32,T_Equipos[NombreEquipo],0)))</f>
        <v/>
      </c>
      <c r="BT32" s="694">
        <f>IF(COUNTIFS($BS$6:$BS$53,BS32,$BC$6:$BC$53,INDEX(T_Equipos[Grupo],MATCH(BD32,T_Equipos[NombreEquipo],0)))=1,"-","P."&amp;BS32&amp;" ("&amp;COUNTIFS($BS$6:$BS$53,BS32,$BC$6:$BC$53,INDEX(T_Equipos[Grupo],MATCH(BD32,T_Equipos[NombreEquipo],0)))&amp;")")</f>
        <v/>
      </c>
      <c r="BU32" s="694">
        <f>IF($BT32="-","-",COUNTIFS(FGLocal,$BD32,Ganador,"Local",Part1Empate1V,$BT32)+COUNTIFS(FGVisitante,$BD32,Ganador,"Visitante",Part1Empate1L,$BT32))</f>
        <v/>
      </c>
      <c r="BV32" s="694">
        <f>IF($BT32="-","-",COUNTIFS(FGLocal,$BD32,Ganador,"Empate",Part1Empate1V,$BT32)+COUNTIFS(FGVisitante,$BD32,Ganador,"Empate",Part1Empate1L,$BT32))</f>
        <v/>
      </c>
      <c r="BW32" s="694">
        <f>IF($BT32="-","-",COUNTIFS(FGLocal,$BD32,Ganador,"Visitante",Part1Empate1V,$BT32)+COUNTIFS(FGVisitante,$BD32,Ganador,"Local",Part1Empate1L,$BT32))</f>
        <v/>
      </c>
      <c r="BX32" s="694">
        <f>IF($BT32="-","-",BU32*3+BV32)</f>
        <v/>
      </c>
      <c r="BY32" s="694">
        <f>BS32+COUNTIFS($BT$6:$BT$53,BT32,$BX$6:BX$53,"&gt;"&amp;BX32,$BC$6:$BC$53,INDEX(T_Equipos[Grupo],MATCH(BD32,T_Equipos[NombreEquipo],0)))</f>
        <v/>
      </c>
      <c r="BZ32" s="694">
        <f>IF(COUNTIFS($BY$6:$BY$53,BY32,$BC$6:$BC$53,INDEX(T_Equipos[Grupo],MATCH(BD32,T_Equipos[NombreEquipo],0)))=1,"-","P."&amp;BY32&amp;" ("&amp;COUNTIFS($BY$6:$BY$53,BY32,$BC$6:$BC$53,INDEX(T_Equipos[Grupo],MATCH(BD32,T_Equipos[NombreEquipo],0)))&amp;")")</f>
        <v/>
      </c>
      <c r="CA32" s="694">
        <f>IF($BZ32="-","-",SUMIFS(FG_GolesLocal,FGLocal,$BD32,Part1Empate2V,$BZ32)+SUMIFS(FG_GolesVisitante,FGVisitante,$BD32,Part1Empate2L,$BZ32))</f>
        <v/>
      </c>
      <c r="CB32" s="694">
        <f>IF($BZ32="-","-",SUMIFS(FG_GolesVisitante,FGLocal,$BD32,Part1Empate2V,$BZ32)+SUMIFS(FG_GolesLocal,FGVisitante,$BD32,Part1Empate2L,$BZ32))</f>
        <v/>
      </c>
      <c r="CC32" s="694">
        <f>IF($BZ32="-","-",CA32-CB32)</f>
        <v/>
      </c>
      <c r="CD32" s="694">
        <f>BY32+COUNTIFS($BZ$6:$BZ$53,BZ32,$CC$6:CC$53,"&gt;"&amp;CC32,$BC$6:$BC$53,INDEX(T_Equipos[Grupo],MATCH(BD32,T_Equipos[NombreEquipo],0)))</f>
        <v/>
      </c>
      <c r="CE32" s="694">
        <f>IF(COUNTIFS($CD$6:$CD$53,CD32,$BC$6:$BC$53,INDEX(T_Equipos[Grupo],MATCH(BD32,T_Equipos[NombreEquipo],0)))=1,"-","P."&amp;CD32&amp;" ("&amp;COUNTIFS($CD$6:$CD$53,CD32,$BC$6:$BC$53,INDEX(T_Equipos[Grupo],MATCH(BD32,T_Equipos[NombreEquipo],0)))&amp;")")</f>
        <v/>
      </c>
      <c r="CF32" s="694">
        <f>IF($CE32="-","-",SUMIFS(FG_GolesLocal,FGLocal,$BD32,Part1Empate3V,$CE32)+SUMIFS(FG_GolesVisitante,FGVisitante,$BD32,Part1Empate3L,$CE32))</f>
        <v/>
      </c>
      <c r="CG32" s="694">
        <f>CD32+COUNTIFS($CE$6:$CE$53,CE32,$CF$6:CF$53,"&gt;"&amp;CF32,$BC$6:$BC$53,INDEX(T_Equipos[Grupo],MATCH(BD32,T_Equipos[NombreEquipo],0)))</f>
        <v/>
      </c>
      <c r="CH32" s="694">
        <f>IF(COUNTIFS($CG$6:$CG$53,CG32,$BC$6:$BC$53,INDEX(T_Equipos[Grupo],MATCH(BD32,T_Equipos[NombreEquipo],0)))=1,"-","P."&amp;CG32&amp;" ("&amp;COUNTIFS($CG$6:$CG$53,CG32,$BC$6:$BC$53,INDEX(T_Equipos[Grupo],MATCH(BD32,T_Equipos[NombreEquipo],0)))&amp;")")</f>
        <v/>
      </c>
      <c r="CI32" s="694">
        <f>IF($CH32="-","-",COUNTIFS(FGLocal,$BD32,Ganador,"Local",Part2Empate4V,$CH32)+COUNTIFS(FGVisitante,$BD32,Ganador,"Visitante",Part2Empate4L,$CH32))</f>
        <v/>
      </c>
      <c r="CJ32" s="694">
        <f>IF($CH32="-","-",COUNTIFS(FGLocal,$BD32,Ganador,"Empate",Part2Empate4V,$CH32)+COUNTIFS(FGVisitante,$BD32,Ganador,"Empate",Part2Empate4L,$CH32))</f>
        <v/>
      </c>
      <c r="CK32" s="694">
        <f>IF($CH32="-","-",COUNTIFS(FGLocal,$BD32,Ganador,"Visitante",Part2Empate4V,$CH32)+COUNTIFS(FGVisitante,$BD32,Ganador,"Local",Part2Empate4L,$CH32))</f>
        <v/>
      </c>
      <c r="CL32" s="694">
        <f>IF($CH32="-","-",CI32*3+CJ32)</f>
        <v/>
      </c>
      <c r="CM32" s="694">
        <f>CG32+COUNTIFS($CH$6:$CH$53,CH32,$CL$6:CL$53,"&gt;"&amp;CL32,$BC$6:$BC$53,INDEX(T_Equipos[Grupo],MATCH(BD32,T_Equipos[NombreEquipo],0)))</f>
        <v/>
      </c>
      <c r="CN32" s="694">
        <f>IF(COUNTIFS($CM$6:$CM$53,CM32,$BC$6:$BC$53,INDEX(T_Equipos[Grupo],MATCH(BD32,T_Equipos[NombreEquipo],0)))=1,"-","P."&amp;CM32&amp;" ("&amp;COUNTIFS($CM$6:$CM$53,CM32,$BC$6:$BC$53,INDEX(T_Equipos[Grupo],MATCH(BD32,T_Equipos[NombreEquipo],0)))&amp;")")</f>
        <v/>
      </c>
      <c r="CO32" s="694">
        <f>IF($CN32="-","-",SUMIFS(FG_GolesLocal,FGLocal,$BD32,Part2Empate5V,$CN32)+SUMIFS(FG_GolesVisitante,FGVisitante,$BD32,Part2Empate5L,$CN32))</f>
        <v/>
      </c>
      <c r="CP32" s="694">
        <f>IF($CN32="-","-",SUMIFS(FG_GolesVisitante,FGLocal,$BD32,Part2Empate5V,$CN32)+SUMIFS(FG_GolesLocal,FGVisitante,$BD32,Part2Empate5L,$CN32))</f>
        <v/>
      </c>
      <c r="CQ32" s="694">
        <f>IF($CN32="-","-",CO32-CP32)</f>
        <v/>
      </c>
      <c r="CR32" s="694">
        <f>CM32+COUNTIFS($CN$6:$CN$53,CN32,$CQ$6:CQ$53,"&gt;"&amp;CQ32,$BC$6:$BC$53,INDEX(T_Equipos[Grupo],MATCH(BD32,T_Equipos[NombreEquipo],0)))</f>
        <v/>
      </c>
      <c r="CS32" s="694">
        <f>IF(COUNTIFS($CR$6:$CR$53,CR32,$BC$6:$BC$53,INDEX(T_Equipos[Grupo],MATCH(BD32,T_Equipos[NombreEquipo],0)))=1,"-","P."&amp;CR32&amp;" ("&amp;COUNTIFS($CR$6:$CR$53,CR32,$BC$6:$BC$53,INDEX(T_Equipos[Grupo],MATCH(BD32,T_Equipos[NombreEquipo],0)))&amp;")")</f>
        <v/>
      </c>
      <c r="CT32" s="694">
        <f>IF($CS32="-","-",SUMIFS(FG_GolesLocal,FGLocal,$BD32,Part2Empate6V,$CS32)+SUMIFS(FG_GolesVisitante,FGVisitante,$BD32,Part2Empate6L,$CS32))</f>
        <v/>
      </c>
      <c r="CU32" s="694">
        <f>CR32+COUNTIFS($CS$6:$CS$53,CS32,$CT$6:CT$53,"&gt;"&amp;CT32,$BC$6:$BC$53,INDEX(T_Equipos[Grupo],MATCH(BD32,T_Equipos[NombreEquipo],0)))</f>
        <v/>
      </c>
      <c r="CV32" s="694">
        <f>IF(COUNTIFS($CU$6:$CU$53,CU32,$BC$6:$BC$53,INDEX(T_Equipos[Grupo],MATCH(BD32,T_Equipos[NombreEquipo],0)))=1,"-","P."&amp;CU32&amp;" ("&amp;COUNTIFS($CU$6:$CU$53,CU32,$BC$6:$BC$53,INDEX(T_Equipos[Grupo],MATCH(BD32,T_Equipos[NombreEquipo],0)))&amp;")")</f>
        <v/>
      </c>
      <c r="CW32" s="694">
        <f>IF(CV32="-","-",BL32)</f>
        <v/>
      </c>
      <c r="CX32" s="694">
        <f>CU32+COUNTIFS($CV$6:$CV$53,CV32,$CW$6:CW$53,"&gt;"&amp;CW32,$BC$6:$BC$53,INDEX(T_Equipos[Grupo],MATCH(BD32,T_Equipos[NombreEquipo],0)))</f>
        <v/>
      </c>
      <c r="CY32" s="694">
        <f>IF(COUNTIFS($CX$6:$CX$53,CX32,$BC$6:$BC$53,INDEX(T_Equipos[Grupo],MATCH(BD32,T_Equipos[NombreEquipo],0)))=1,"-","P."&amp;CX32&amp;" ("&amp;COUNTIFS($CX$6:$CX$53,CX32,$BC$6:$BC$53,INDEX(T_Equipos[Grupo],MATCH(BD32,T_Equipos[NombreEquipo],0)))&amp;")")</f>
        <v/>
      </c>
      <c r="CZ32" s="694">
        <f>IF(CY32="-","-",BJ32)</f>
        <v/>
      </c>
      <c r="DA32" s="694">
        <f>CX32+COUNTIFS($CY$6:$CY$53,CY32,$CZ$6:CZ$53,"&gt;"&amp;CZ32,$BC$6:$BC$53,INDEX(T_Equipos[Grupo],MATCH(BD32,T_Equipos[NombreEquipo],0)))</f>
        <v/>
      </c>
      <c r="DB32" s="694">
        <f>IF(COUNTIFS($DA$6:$DA$53,DA32,$BC$6:$BC$53,INDEX(T_Equipos[Grupo],MATCH(BD32,T_Equipos[NombreEquipo],0)))=1,"-","P."&amp;DA32&amp;" ("&amp;COUNTIFS($DA$6:$DA$53,DA32,$BC$6:$BC$53,INDEX(T_Equipos[Grupo],MATCH(BD32,T_Equipos[NombreEquipo],0)))&amp;")")</f>
        <v/>
      </c>
      <c r="DC32" s="694">
        <f>IF(DB32="-","-",COUNTIFS(T_Equipos[Rank],"&lt;"&amp;INDEX(T_Equipos[Rank],MATCH(BD32,T_Equipos[NombreEquipo],0)),$BC$6:$BC$53,INDEX(T_Equipos[Grupo],MATCH(BD32,T_Equipos[NombreEquipo],0)))+1)</f>
        <v/>
      </c>
      <c r="DD32" s="694">
        <f>DA32+COUNTIFS($DB$6:$DB$53,DB32,$DC$6:DC$53,"&lt;"&amp;DC32,$BC$6:$BC$53,INDEX(T_Equipos[Grupo],MATCH(BD32,T_Equipos[NombreEquipo],0)))</f>
        <v/>
      </c>
      <c r="DE32" s="694" t="n"/>
      <c r="DF32" s="694">
        <f>IF(OR(INDEX($AW$6:$AW$97,MATCH($BD32,$AV$6:$AV$97,0))="",DB32="-"),DD32,INDEX($AW$6:$AW$97,MATCH($BD32,$AV$6:$AV$97,0))+DD32/1000)</f>
        <v/>
      </c>
      <c r="DG32" s="694">
        <f>IF(DB32="-","-",COUNTIFS(DF$6:DF$53,"&lt;"&amp;DF32,$BC$6:$BC$53,INDEX(T_Equipos[Grupo],MATCH(BD32,T_Equipos[NombreEquipo],0))))</f>
        <v/>
      </c>
      <c r="DH32" s="694">
        <f>DA32+COUNTIFS(DB$6:DB$53,DB32,DG$6:DG$53,"&lt;"&amp;DG32,$BC$6:$BC$53,INDEX(T_Equipos[Grupo],MATCH(BD32,T_Equipos[NombreEquipo],0)))</f>
        <v/>
      </c>
      <c r="DI32" s="694" t="n"/>
      <c r="DJ32" s="694">
        <f>INDEX($DA$6:$DA$53,MATCH($DQ32,$BD$6:$BD$53,0))</f>
        <v/>
      </c>
      <c r="DK32" s="694">
        <f>+SUMIF($BC$6:$BC$53,BC32,$BF$6:$BF$53)</f>
        <v/>
      </c>
      <c r="DL32" s="694">
        <f>IF(OR(DK32=12,$AJ$99=144),COUNTIFS($DJ$6:$DJ$53,DJ32,$BC$6:$BC$53,BC32),1)</f>
        <v/>
      </c>
      <c r="DM32" s="694">
        <f>DJ32&amp;"."&amp;DL32</f>
        <v/>
      </c>
      <c r="DN32" s="694">
        <f t="array" ref="DN32:DN32">OFFSET(Horarios!$P$3,DJ32-1,0,DL32,1)</f>
        <v/>
      </c>
      <c r="DO32" s="694" t="n"/>
      <c r="DP32" s="694" t="inlineStr">
        <is>
          <t>3G</t>
        </is>
      </c>
      <c r="DQ32" s="694">
        <f>INDEX($BD$6:$BD$53,MATCH(DP32,$BM$6:$BM$53,0))</f>
        <v/>
      </c>
    </row>
    <row r="33" ht="15.75" customHeight="1" s="650">
      <c r="A33" s="694" t="n"/>
      <c r="B33" s="694" t="n"/>
      <c r="C33" s="694" t="n"/>
      <c r="D33" s="694">
        <f>IF(OR(AC33="",AD33=""),"Pendiente",IF(AC33&gt;AD33,"Local",IF(AC33&lt;AD33,"Visitante","Empate")))</f>
        <v/>
      </c>
      <c r="E33" s="694">
        <f>IF(D33="Pendiente","-",INDEX($BT$6:$BT$53,MATCH($AA33,$BD$6:$BD$53,0)))</f>
        <v/>
      </c>
      <c r="F33" s="694">
        <f>IF(D33="Pendiente","-",INDEX($BT$6:$BT$53,MATCH($AF33,$BD$6:$BD$53,0)))</f>
        <v/>
      </c>
      <c r="G33" s="694" t="n"/>
      <c r="H33" s="694">
        <f>IF(D33="Pendiente","-",INDEX($BZ$6:$BZ$53,MATCH($AA33,$BD$6:$BD$53,0)))</f>
        <v/>
      </c>
      <c r="I33" s="694">
        <f>IF(D33="Pendiente","-",INDEX($BZ$6:$BZ$53,MATCH($AF33,$BD$6:$BD$53,0)))</f>
        <v/>
      </c>
      <c r="J33" s="694" t="n"/>
      <c r="K33" s="694">
        <f>IF(D33="Pendiente","-",INDEX($CE$6:$CE$53,MATCH($AA33,$BD$6:$BD$53,0)))</f>
        <v/>
      </c>
      <c r="L33" s="694">
        <f>IF(D33="Pendiente","-",INDEX($CE$6:$CE$53,MATCH($AF33,$BD$6:$BD$53,0)))</f>
        <v/>
      </c>
      <c r="M33" s="694" t="n"/>
      <c r="N33" s="694">
        <f>IF(D33="Pendiente","-",INDEX($CH$6:$CH$53,MATCH($AA33,$BD$6:$BD$53,0)))</f>
        <v/>
      </c>
      <c r="O33" s="694">
        <f>IF(D33="Pendiente","-",INDEX($CH$6:$CH$53,MATCH($AF33,$BD$6:$BD$53,0)))</f>
        <v/>
      </c>
      <c r="P33" s="694" t="n"/>
      <c r="Q33" s="694">
        <f>IF(D33="Pendiente","-",INDEX($CN$6:$CN$53,MATCH($AA33,$BD$6:$BD$53,0)))</f>
        <v/>
      </c>
      <c r="R33" s="694">
        <f>IF(D33="Pendiente","-",INDEX($CN$6:$CN$53,MATCH($AF33,$BD$6:$BD$53,0)))</f>
        <v/>
      </c>
      <c r="S33" s="694" t="n"/>
      <c r="T33" s="694">
        <f>IF(D33="Pendiente","-",INDEX($CS$6:$CS$53,MATCH($AA33,$BD$6:$BD$53,0)))</f>
        <v/>
      </c>
      <c r="U33" s="694">
        <f>IF(D33="Pendiente","-",INDEX($CS$6:$CS$53,MATCH($AF33,$BD$6:$BD$53,0)))</f>
        <v/>
      </c>
      <c r="V33" s="703" t="n"/>
      <c r="W33" s="771" t="n"/>
      <c r="X33" s="772">
        <f>Horarios!C33</f>
        <v/>
      </c>
      <c r="Y33" s="773">
        <f>Horarios!C33</f>
        <v/>
      </c>
      <c r="Z33" s="774">
        <f>$Z$8</f>
        <v/>
      </c>
      <c r="AA33" s="775">
        <f>A30</f>
        <v/>
      </c>
      <c r="AB33" s="776">
        <f t="array" ref="AB33:AB33">Ver_flag_local</f>
        <v/>
      </c>
      <c r="AC33" s="777" t="n">
        <v>1</v>
      </c>
      <c r="AD33" s="778" t="n">
        <v>0</v>
      </c>
      <c r="AE33" s="779">
        <f t="array" ref="AE33:AE33">Ver_flag_visit</f>
        <v/>
      </c>
      <c r="AF33" s="780">
        <f>A31</f>
        <v/>
      </c>
      <c r="AG33" s="734">
        <f>IF(NOT(OR(ISBLANK(AC33),ISBLANK(AD33))),1,0)</f>
        <v/>
      </c>
      <c r="AH33" s="735" t="n">
        <v>60</v>
      </c>
      <c r="AI33" s="736">
        <f>AJ33&amp;$B$28</f>
        <v/>
      </c>
      <c r="AJ33" s="781" t="n">
        <v>4</v>
      </c>
      <c r="AK33" s="823">
        <f t="array" ref="AK33:AK33">Ver_flag_visit</f>
        <v/>
      </c>
      <c r="AL33" s="783">
        <f>IFERROR(INDEX($BD$6:$BD$53,MATCH(AI33,$BN$6:$BN$53,0)),"")</f>
        <v/>
      </c>
      <c r="AM33" s="784">
        <f>INDEX($BE$6:$BN$53,MATCH($AL33,$BD$6:$BD$53,0),MATCH(AM$5,$BE$5:$BN$5,0))</f>
        <v/>
      </c>
      <c r="AN33" s="785">
        <f>INDEX($BE$6:$BN$53,MATCH($AL33,$BD$6:$BD$53,0),MATCH(AN$5,$BE$5:$BN$5,0))</f>
        <v/>
      </c>
      <c r="AO33" s="785">
        <f>INDEX($BE$6:$BN$53,MATCH($AL33,$BD$6:$BD$53,0),MATCH(AO$5,$BE$5:$BN$5,0))</f>
        <v/>
      </c>
      <c r="AP33" s="785">
        <f>INDEX($BE$6:$BN$53,MATCH($AL33,$BD$6:$BD$53,0),MATCH(AP$5,$BE$5:$BN$5,0))</f>
        <v/>
      </c>
      <c r="AQ33" s="785">
        <f>INDEX($BE$6:$BN$53,MATCH($AL33,$BD$6:$BD$53,0),MATCH(AQ$5,$BE$5:$BN$5,0))</f>
        <v/>
      </c>
      <c r="AR33" s="785">
        <f>INDEX($BE$6:$BN$53,MATCH($AL33,$BD$6:$BD$53,0),MATCH(AR$5,$BE$5:$BN$5,0))</f>
        <v/>
      </c>
      <c r="AS33" s="785">
        <f>INDEX($BE$6:$BN$53,MATCH($AL33,$BD$6:$BD$53,0),MATCH(AS$5,$BE$5:$BN$5,0))</f>
        <v/>
      </c>
      <c r="AT33" s="786">
        <f>INDEX($BE$6:$BN$53,MATCH($AL33,$BD$6:$BD$53,0),MATCH(AT$5,$BE$5:$BN$5,0))</f>
        <v/>
      </c>
      <c r="AU33" s="757">
        <f>INDEX($DL$6:$DL$53,MATCH(AI33,$DP$6:$DP$53,0))</f>
        <v/>
      </c>
      <c r="AV33" s="758">
        <f>INDEX($BD$6:$BD$53,MATCH(AI33,$BM$6:$BM$53,0))</f>
        <v/>
      </c>
      <c r="AW33" s="759" t="n"/>
      <c r="AX33" s="760" t="n"/>
      <c r="AY33" s="787">
        <f>+A32</f>
        <v/>
      </c>
      <c r="AZ33" s="788" t="n"/>
      <c r="BA33" s="702" t="n"/>
      <c r="BC33" s="694">
        <f>+INDEX(T_Equipos[Grupo],MATCH(WORLDCUP!BD33,T_Equipos[NombreEquipo],0))</f>
        <v/>
      </c>
      <c r="BD33" s="694">
        <f>+Equipos!B29</f>
        <v/>
      </c>
      <c r="BE33" s="694">
        <f>+BG33*3+BH33+IF($AZ$3="No",0,INDEX($AZ$6:$AZ$97,MATCH(BD33,$AY$6:$AY$97,0)))</f>
        <v/>
      </c>
      <c r="BF33" s="694">
        <f>+BG33+BH33+BI33</f>
        <v/>
      </c>
      <c r="BG33" s="694">
        <f>+COUNTIFS(FGLocal,BD33,Ganador,"Local")+COUNTIFS(FGVisitante,BD33,Ganador,"Visitante")</f>
        <v/>
      </c>
      <c r="BH33" s="694">
        <f>+COUNTIFS(FGLocal,BD33,Ganador,"Empate")+COUNTIFS(FGVisitante,BD33,Ganador,"Empate")</f>
        <v/>
      </c>
      <c r="BI33" s="694">
        <f>+COUNTIFS(FGVisitante,BD33,Ganador,"Local")+COUNTIFS(FGLocal,BD33,Ganador,"Visitante")</f>
        <v/>
      </c>
      <c r="BJ33" s="694">
        <f>+SUMIFS(FG_GolesLocal,FGLocal,BD33,Ganador,"&lt;&gt;"&amp;"Pendiente",FG_GolesLocal,"&lt;&gt;"&amp;"",FG_GolesVisitante,"&lt;&gt;"&amp;"")+SUMIFS(FG_GolesVisitante,FGVisitante,BD33,Ganador,"&lt;&gt;"&amp;"Pendiente",FG_GolesLocal,"&lt;&gt;"&amp;"",FG_GolesVisitante,"&lt;&gt;"&amp;"")</f>
        <v/>
      </c>
      <c r="BK33" s="694">
        <f>+SUMIFS(FG_GolesLocal,FGVisitante,BD33,Ganador,"&lt;&gt;"&amp;"Pendiente",FG_GolesLocal,"&lt;&gt;"&amp;"",FG_GolesVisitante,"&lt;&gt;"&amp;"")+SUMIFS(FG_GolesVisitante,FGLocal,BD33,Ganador,"&lt;&gt;"&amp;"Pendiente",FG_GolesLocal,"&lt;&gt;"&amp;"",FG_GolesVisitante,"&lt;&gt;"&amp;"")</f>
        <v/>
      </c>
      <c r="BL33" s="694">
        <f>+BJ33-BK33</f>
        <v/>
      </c>
      <c r="BM33" s="694">
        <f>DD33&amp;BC33</f>
        <v/>
      </c>
      <c r="BN33" s="694">
        <f>DH33&amp;BC33</f>
        <v/>
      </c>
      <c r="BO33" s="694">
        <f>IF(AND($AJ$99=144,BF33&gt;=1),1,0)</f>
        <v/>
      </c>
      <c r="BP33" s="694">
        <f>COUNTIFS($BO$6:$BO$53,"&gt;"&amp;BO33,$BC$6:$BC$53,INDEX(T_Equipos[Grupo],MATCH(BD33,T_Equipos[NombreEquipo],0)))+1</f>
        <v/>
      </c>
      <c r="BQ33" s="694">
        <f>IF(COUNTIFS($BP$6:$BP$53,BP33,$BC$6:$BC$53,INDEX(T_Equipos[Grupo],MATCH(BD33,T_Equipos[NombreEquipo],0)))=1,"-","P."&amp;BP33&amp;" ("&amp;COUNTIFS($BP$6:$BP$53,BP33,$BC$6:$BC$53,INDEX(T_Equipos[Grupo],MATCH(BD33,T_Equipos[NombreEquipo],0)))&amp;")")</f>
        <v/>
      </c>
      <c r="BR33" s="694">
        <f>IF($BQ33="-","-",BE33)</f>
        <v/>
      </c>
      <c r="BS33" s="694">
        <f>BP33+COUNTIFS($BQ$6:$BQ$53,BQ33,$BR$6:BR$53,"&gt;"&amp;BR33,$BC$6:$BC$53,INDEX(T_Equipos[Grupo],MATCH(BD33,T_Equipos[NombreEquipo],0)))</f>
        <v/>
      </c>
      <c r="BT33" s="694">
        <f>IF(COUNTIFS($BS$6:$BS$53,BS33,$BC$6:$BC$53,INDEX(T_Equipos[Grupo],MATCH(BD33,T_Equipos[NombreEquipo],0)))=1,"-","P."&amp;BS33&amp;" ("&amp;COUNTIFS($BS$6:$BS$53,BS33,$BC$6:$BC$53,INDEX(T_Equipos[Grupo],MATCH(BD33,T_Equipos[NombreEquipo],0)))&amp;")")</f>
        <v/>
      </c>
      <c r="BU33" s="694">
        <f>IF($BT33="-","-",COUNTIFS(FGLocal,$BD33,Ganador,"Local",Part1Empate1V,$BT33)+COUNTIFS(FGVisitante,$BD33,Ganador,"Visitante",Part1Empate1L,$BT33))</f>
        <v/>
      </c>
      <c r="BV33" s="694">
        <f>IF($BT33="-","-",COUNTIFS(FGLocal,$BD33,Ganador,"Empate",Part1Empate1V,$BT33)+COUNTIFS(FGVisitante,$BD33,Ganador,"Empate",Part1Empate1L,$BT33))</f>
        <v/>
      </c>
      <c r="BW33" s="694">
        <f>IF($BT33="-","-",COUNTIFS(FGLocal,$BD33,Ganador,"Visitante",Part1Empate1V,$BT33)+COUNTIFS(FGVisitante,$BD33,Ganador,"Local",Part1Empate1L,$BT33))</f>
        <v/>
      </c>
      <c r="BX33" s="694">
        <f>IF($BT33="-","-",BU33*3+BV33)</f>
        <v/>
      </c>
      <c r="BY33" s="694">
        <f>BS33+COUNTIFS($BT$6:$BT$53,BT33,$BX$6:BX$53,"&gt;"&amp;BX33,$BC$6:$BC$53,INDEX(T_Equipos[Grupo],MATCH(BD33,T_Equipos[NombreEquipo],0)))</f>
        <v/>
      </c>
      <c r="BZ33" s="694">
        <f>IF(COUNTIFS($BY$6:$BY$53,BY33,$BC$6:$BC$53,INDEX(T_Equipos[Grupo],MATCH(BD33,T_Equipos[NombreEquipo],0)))=1,"-","P."&amp;BY33&amp;" ("&amp;COUNTIFS($BY$6:$BY$53,BY33,$BC$6:$BC$53,INDEX(T_Equipos[Grupo],MATCH(BD33,T_Equipos[NombreEquipo],0)))&amp;")")</f>
        <v/>
      </c>
      <c r="CA33" s="694">
        <f>IF($BZ33="-","-",SUMIFS(FG_GolesLocal,FGLocal,$BD33,Part1Empate2V,$BZ33)+SUMIFS(FG_GolesVisitante,FGVisitante,$BD33,Part1Empate2L,$BZ33))</f>
        <v/>
      </c>
      <c r="CB33" s="694">
        <f>IF($BZ33="-","-",SUMIFS(FG_GolesVisitante,FGLocal,$BD33,Part1Empate2V,$BZ33)+SUMIFS(FG_GolesLocal,FGVisitante,$BD33,Part1Empate2L,$BZ33))</f>
        <v/>
      </c>
      <c r="CC33" s="694">
        <f>IF($BZ33="-","-",CA33-CB33)</f>
        <v/>
      </c>
      <c r="CD33" s="694">
        <f>BY33+COUNTIFS($BZ$6:$BZ$53,BZ33,$CC$6:CC$53,"&gt;"&amp;CC33,$BC$6:$BC$53,INDEX(T_Equipos[Grupo],MATCH(BD33,T_Equipos[NombreEquipo],0)))</f>
        <v/>
      </c>
      <c r="CE33" s="694">
        <f>IF(COUNTIFS($CD$6:$CD$53,CD33,$BC$6:$BC$53,INDEX(T_Equipos[Grupo],MATCH(BD33,T_Equipos[NombreEquipo],0)))=1,"-","P."&amp;CD33&amp;" ("&amp;COUNTIFS($CD$6:$CD$53,CD33,$BC$6:$BC$53,INDEX(T_Equipos[Grupo],MATCH(BD33,T_Equipos[NombreEquipo],0)))&amp;")")</f>
        <v/>
      </c>
      <c r="CF33" s="694">
        <f>IF($CE33="-","-",SUMIFS(FG_GolesLocal,FGLocal,$BD33,Part1Empate3V,$CE33)+SUMIFS(FG_GolesVisitante,FGVisitante,$BD33,Part1Empate3L,$CE33))</f>
        <v/>
      </c>
      <c r="CG33" s="694">
        <f>CD33+COUNTIFS($CE$6:$CE$53,CE33,$CF$6:CF$53,"&gt;"&amp;CF33,$BC$6:$BC$53,INDEX(T_Equipos[Grupo],MATCH(BD33,T_Equipos[NombreEquipo],0)))</f>
        <v/>
      </c>
      <c r="CH33" s="694">
        <f>IF(COUNTIFS($CG$6:$CG$53,CG33,$BC$6:$BC$53,INDEX(T_Equipos[Grupo],MATCH(BD33,T_Equipos[NombreEquipo],0)))=1,"-","P."&amp;CG33&amp;" ("&amp;COUNTIFS($CG$6:$CG$53,CG33,$BC$6:$BC$53,INDEX(T_Equipos[Grupo],MATCH(BD33,T_Equipos[NombreEquipo],0)))&amp;")")</f>
        <v/>
      </c>
      <c r="CI33" s="694">
        <f>IF($CH33="-","-",COUNTIFS(FGLocal,$BD33,Ganador,"Local",Part2Empate4V,$CH33)+COUNTIFS(FGVisitante,$BD33,Ganador,"Visitante",Part2Empate4L,$CH33))</f>
        <v/>
      </c>
      <c r="CJ33" s="694">
        <f>IF($CH33="-","-",COUNTIFS(FGLocal,$BD33,Ganador,"Empate",Part2Empate4V,$CH33)+COUNTIFS(FGVisitante,$BD33,Ganador,"Empate",Part2Empate4L,$CH33))</f>
        <v/>
      </c>
      <c r="CK33" s="694">
        <f>IF($CH33="-","-",COUNTIFS(FGLocal,$BD33,Ganador,"Visitante",Part2Empate4V,$CH33)+COUNTIFS(FGVisitante,$BD33,Ganador,"Local",Part2Empate4L,$CH33))</f>
        <v/>
      </c>
      <c r="CL33" s="694">
        <f>IF($CH33="-","-",CI33*3+CJ33)</f>
        <v/>
      </c>
      <c r="CM33" s="694">
        <f>CG33+COUNTIFS($CH$6:$CH$53,CH33,$CL$6:CL$53,"&gt;"&amp;CL33,$BC$6:$BC$53,INDEX(T_Equipos[Grupo],MATCH(BD33,T_Equipos[NombreEquipo],0)))</f>
        <v/>
      </c>
      <c r="CN33" s="694">
        <f>IF(COUNTIFS($CM$6:$CM$53,CM33,$BC$6:$BC$53,INDEX(T_Equipos[Grupo],MATCH(BD33,T_Equipos[NombreEquipo],0)))=1,"-","P."&amp;CM33&amp;" ("&amp;COUNTIFS($CM$6:$CM$53,CM33,$BC$6:$BC$53,INDEX(T_Equipos[Grupo],MATCH(BD33,T_Equipos[NombreEquipo],0)))&amp;")")</f>
        <v/>
      </c>
      <c r="CO33" s="694">
        <f>IF($CN33="-","-",SUMIFS(FG_GolesLocal,FGLocal,$BD33,Part2Empate5V,$CN33)+SUMIFS(FG_GolesVisitante,FGVisitante,$BD33,Part2Empate5L,$CN33))</f>
        <v/>
      </c>
      <c r="CP33" s="694">
        <f>IF($CN33="-","-",SUMIFS(FG_GolesVisitante,FGLocal,$BD33,Part2Empate5V,$CN33)+SUMIFS(FG_GolesLocal,FGVisitante,$BD33,Part2Empate5L,$CN33))</f>
        <v/>
      </c>
      <c r="CQ33" s="694">
        <f>IF($CN33="-","-",CO33-CP33)</f>
        <v/>
      </c>
      <c r="CR33" s="694">
        <f>CM33+COUNTIFS($CN$6:$CN$53,CN33,$CQ$6:CQ$53,"&gt;"&amp;CQ33,$BC$6:$BC$53,INDEX(T_Equipos[Grupo],MATCH(BD33,T_Equipos[NombreEquipo],0)))</f>
        <v/>
      </c>
      <c r="CS33" s="694">
        <f>IF(COUNTIFS($CR$6:$CR$53,CR33,$BC$6:$BC$53,INDEX(T_Equipos[Grupo],MATCH(BD33,T_Equipos[NombreEquipo],0)))=1,"-","P."&amp;CR33&amp;" ("&amp;COUNTIFS($CR$6:$CR$53,CR33,$BC$6:$BC$53,INDEX(T_Equipos[Grupo],MATCH(BD33,T_Equipos[NombreEquipo],0)))&amp;")")</f>
        <v/>
      </c>
      <c r="CT33" s="694">
        <f>IF($CS33="-","-",SUMIFS(FG_GolesLocal,FGLocal,$BD33,Part2Empate6V,$CS33)+SUMIFS(FG_GolesVisitante,FGVisitante,$BD33,Part2Empate6L,$CS33))</f>
        <v/>
      </c>
      <c r="CU33" s="694">
        <f>CR33+COUNTIFS($CS$6:$CS$53,CS33,$CT$6:CT$53,"&gt;"&amp;CT33,$BC$6:$BC$53,INDEX(T_Equipos[Grupo],MATCH(BD33,T_Equipos[NombreEquipo],0)))</f>
        <v/>
      </c>
      <c r="CV33" s="694">
        <f>IF(COUNTIFS($CU$6:$CU$53,CU33,$BC$6:$BC$53,INDEX(T_Equipos[Grupo],MATCH(BD33,T_Equipos[NombreEquipo],0)))=1,"-","P."&amp;CU33&amp;" ("&amp;COUNTIFS($CU$6:$CU$53,CU33,$BC$6:$BC$53,INDEX(T_Equipos[Grupo],MATCH(BD33,T_Equipos[NombreEquipo],0)))&amp;")")</f>
        <v/>
      </c>
      <c r="CW33" s="694">
        <f>IF(CV33="-","-",BL33)</f>
        <v/>
      </c>
      <c r="CX33" s="694">
        <f>CU33+COUNTIFS($CV$6:$CV$53,CV33,$CW$6:CW$53,"&gt;"&amp;CW33,$BC$6:$BC$53,INDEX(T_Equipos[Grupo],MATCH(BD33,T_Equipos[NombreEquipo],0)))</f>
        <v/>
      </c>
      <c r="CY33" s="694">
        <f>IF(COUNTIFS($CX$6:$CX$53,CX33,$BC$6:$BC$53,INDEX(T_Equipos[Grupo],MATCH(BD33,T_Equipos[NombreEquipo],0)))=1,"-","P."&amp;CX33&amp;" ("&amp;COUNTIFS($CX$6:$CX$53,CX33,$BC$6:$BC$53,INDEX(T_Equipos[Grupo],MATCH(BD33,T_Equipos[NombreEquipo],0)))&amp;")")</f>
        <v/>
      </c>
      <c r="CZ33" s="694">
        <f>IF(CY33="-","-",BJ33)</f>
        <v/>
      </c>
      <c r="DA33" s="694">
        <f>CX33+COUNTIFS($CY$6:$CY$53,CY33,$CZ$6:CZ$53,"&gt;"&amp;CZ33,$BC$6:$BC$53,INDEX(T_Equipos[Grupo],MATCH(BD33,T_Equipos[NombreEquipo],0)))</f>
        <v/>
      </c>
      <c r="DB33" s="694">
        <f>IF(COUNTIFS($DA$6:$DA$53,DA33,$BC$6:$BC$53,INDEX(T_Equipos[Grupo],MATCH(BD33,T_Equipos[NombreEquipo],0)))=1,"-","P."&amp;DA33&amp;" ("&amp;COUNTIFS($DA$6:$DA$53,DA33,$BC$6:$BC$53,INDEX(T_Equipos[Grupo],MATCH(BD33,T_Equipos[NombreEquipo],0)))&amp;")")</f>
        <v/>
      </c>
      <c r="DC33" s="694">
        <f>IF(DB33="-","-",COUNTIFS(T_Equipos[Rank],"&lt;"&amp;INDEX(T_Equipos[Rank],MATCH(BD33,T_Equipos[NombreEquipo],0)),$BC$6:$BC$53,INDEX(T_Equipos[Grupo],MATCH(BD33,T_Equipos[NombreEquipo],0)))+1)</f>
        <v/>
      </c>
      <c r="DD33" s="694">
        <f>DA33+COUNTIFS($DB$6:$DB$53,DB33,$DC$6:DC$53,"&lt;"&amp;DC33,$BC$6:$BC$53,INDEX(T_Equipos[Grupo],MATCH(BD33,T_Equipos[NombreEquipo],0)))</f>
        <v/>
      </c>
      <c r="DE33" s="694" t="n"/>
      <c r="DF33" s="694">
        <f>IF(OR(INDEX($AW$6:$AW$97,MATCH($BD33,$AV$6:$AV$97,0))="",DB33="-"),DD33,INDEX($AW$6:$AW$97,MATCH($BD33,$AV$6:$AV$97,0))+DD33/1000)</f>
        <v/>
      </c>
      <c r="DG33" s="694">
        <f>IF(DB33="-","-",COUNTIFS(DF$6:DF$53,"&lt;"&amp;DF33,$BC$6:$BC$53,INDEX(T_Equipos[Grupo],MATCH(BD33,T_Equipos[NombreEquipo],0))))</f>
        <v/>
      </c>
      <c r="DH33" s="694">
        <f>DA33+COUNTIFS(DB$6:DB$53,DB33,DG$6:DG$53,"&lt;"&amp;DG33,$BC$6:$BC$53,INDEX(T_Equipos[Grupo],MATCH(BD33,T_Equipos[NombreEquipo],0)))</f>
        <v/>
      </c>
      <c r="DI33" s="694" t="n"/>
      <c r="DJ33" s="694">
        <f>INDEX($DA$6:$DA$53,MATCH($DQ33,$BD$6:$BD$53,0))</f>
        <v/>
      </c>
      <c r="DK33" s="694">
        <f>+SUMIF($BC$6:$BC$53,BC33,$BF$6:$BF$53)</f>
        <v/>
      </c>
      <c r="DL33" s="694">
        <f>IF(OR(DK33=12,$AJ$99=144),COUNTIFS($DJ$6:$DJ$53,DJ33,$BC$6:$BC$53,BC33),1)</f>
        <v/>
      </c>
      <c r="DM33" s="694">
        <f>DJ33&amp;"."&amp;DL33</f>
        <v/>
      </c>
      <c r="DN33" s="694">
        <f t="array" ref="DN33:DN33">OFFSET(Horarios!$P$3,DJ33-1,0,DL33,1)</f>
        <v/>
      </c>
      <c r="DO33" s="694" t="n"/>
      <c r="DP33" s="694" t="inlineStr">
        <is>
          <t>4G</t>
        </is>
      </c>
      <c r="DQ33" s="694">
        <f>INDEX($BD$6:$BD$53,MATCH(DP33,$BM$6:$BM$53,0))</f>
        <v/>
      </c>
    </row>
    <row r="34" ht="15.75" customHeight="1" s="650">
      <c r="A34" s="694" t="n"/>
      <c r="B34" s="694" t="n"/>
      <c r="C34" s="694" t="n"/>
      <c r="D34" s="694" t="n"/>
      <c r="E34" s="694" t="n"/>
      <c r="F34" s="694" t="n"/>
      <c r="G34" s="694" t="n"/>
      <c r="H34" s="694" t="n"/>
      <c r="I34" s="694" t="n"/>
      <c r="J34" s="694" t="n"/>
      <c r="K34" s="694" t="n"/>
      <c r="L34" s="694" t="n"/>
      <c r="M34" s="694" t="n"/>
      <c r="N34" s="694" t="n"/>
      <c r="O34" s="694" t="n"/>
      <c r="P34" s="694" t="n"/>
      <c r="Q34" s="694" t="n"/>
      <c r="R34" s="694" t="n"/>
      <c r="S34" s="694" t="n"/>
      <c r="T34" s="694" t="n"/>
      <c r="U34" s="694" t="n"/>
      <c r="V34" s="703" t="n"/>
      <c r="W34" s="789" t="n"/>
      <c r="X34" s="790" t="n"/>
      <c r="Y34" s="789" t="n"/>
      <c r="Z34" s="791" t="n"/>
      <c r="AA34" s="792" t="n"/>
      <c r="AB34" s="793" t="n"/>
      <c r="AC34" s="794" t="n"/>
      <c r="AD34" s="794" t="n"/>
      <c r="AE34" s="793" t="n"/>
      <c r="AF34" s="795" t="n"/>
      <c r="AG34" s="821" t="n"/>
      <c r="AH34" s="735" t="n"/>
      <c r="AI34" s="698" t="n"/>
      <c r="AJ34" s="796" t="n"/>
      <c r="AK34" s="797" t="n"/>
      <c r="AL34" s="719" t="n"/>
      <c r="AM34" s="798" t="n"/>
      <c r="AN34" s="796" t="n"/>
      <c r="AO34" s="796" t="n"/>
      <c r="AP34" s="796" t="n"/>
      <c r="AQ34" s="796" t="n"/>
      <c r="AR34" s="796" t="n"/>
      <c r="AS34" s="796" t="n"/>
      <c r="AT34" s="796" t="n"/>
      <c r="AU34" s="757" t="n"/>
      <c r="AV34" s="799" t="n"/>
      <c r="AW34" s="800" t="n"/>
      <c r="AX34" s="760" t="n"/>
      <c r="AY34" s="789" t="n"/>
      <c r="AZ34" s="790" t="n"/>
      <c r="BA34" s="702" t="n"/>
      <c r="BC34" s="694">
        <f>+INDEX(T_Equipos[Grupo],MATCH(WORLDCUP!BD34,T_Equipos[NombreEquipo],0))</f>
        <v/>
      </c>
      <c r="BD34" s="694">
        <f>+Equipos!B30</f>
        <v/>
      </c>
      <c r="BE34" s="694">
        <f>+BG34*3+BH34+IF($AZ$3="No",0,INDEX($AZ$6:$AZ$97,MATCH(BD34,$AY$6:$AY$97,0)))</f>
        <v/>
      </c>
      <c r="BF34" s="694">
        <f>+BG34+BH34+BI34</f>
        <v/>
      </c>
      <c r="BG34" s="694">
        <f>+COUNTIFS(FGLocal,BD34,Ganador,"Local")+COUNTIFS(FGVisitante,BD34,Ganador,"Visitante")</f>
        <v/>
      </c>
      <c r="BH34" s="694">
        <f>+COUNTIFS(FGLocal,BD34,Ganador,"Empate")+COUNTIFS(FGVisitante,BD34,Ganador,"Empate")</f>
        <v/>
      </c>
      <c r="BI34" s="694">
        <f>+COUNTIFS(FGVisitante,BD34,Ganador,"Local")+COUNTIFS(FGLocal,BD34,Ganador,"Visitante")</f>
        <v/>
      </c>
      <c r="BJ34" s="694">
        <f>+SUMIFS(FG_GolesLocal,FGLocal,BD34,Ganador,"&lt;&gt;"&amp;"Pendiente",FG_GolesLocal,"&lt;&gt;"&amp;"",FG_GolesVisitante,"&lt;&gt;"&amp;"")+SUMIFS(FG_GolesVisitante,FGVisitante,BD34,Ganador,"&lt;&gt;"&amp;"Pendiente",FG_GolesLocal,"&lt;&gt;"&amp;"",FG_GolesVisitante,"&lt;&gt;"&amp;"")</f>
        <v/>
      </c>
      <c r="BK34" s="694">
        <f>+SUMIFS(FG_GolesLocal,FGVisitante,BD34,Ganador,"&lt;&gt;"&amp;"Pendiente",FG_GolesLocal,"&lt;&gt;"&amp;"",FG_GolesVisitante,"&lt;&gt;"&amp;"")+SUMIFS(FG_GolesVisitante,FGLocal,BD34,Ganador,"&lt;&gt;"&amp;"Pendiente",FG_GolesLocal,"&lt;&gt;"&amp;"",FG_GolesVisitante,"&lt;&gt;"&amp;"")</f>
        <v/>
      </c>
      <c r="BL34" s="694">
        <f>+BJ34-BK34</f>
        <v/>
      </c>
      <c r="BM34" s="694">
        <f>DD34&amp;BC34</f>
        <v/>
      </c>
      <c r="BN34" s="694">
        <f>DH34&amp;BC34</f>
        <v/>
      </c>
      <c r="BO34" s="694">
        <f>IF(AND($AJ$99=144,BF34&gt;=1),1,0)</f>
        <v/>
      </c>
      <c r="BP34" s="694">
        <f>COUNTIFS($BO$6:$BO$53,"&gt;"&amp;BO34,$BC$6:$BC$53,INDEX(T_Equipos[Grupo],MATCH(BD34,T_Equipos[NombreEquipo],0)))+1</f>
        <v/>
      </c>
      <c r="BQ34" s="694">
        <f>IF(COUNTIFS($BP$6:$BP$53,BP34,$BC$6:$BC$53,INDEX(T_Equipos[Grupo],MATCH(BD34,T_Equipos[NombreEquipo],0)))=1,"-","P."&amp;BP34&amp;" ("&amp;COUNTIFS($BP$6:$BP$53,BP34,$BC$6:$BC$53,INDEX(T_Equipos[Grupo],MATCH(BD34,T_Equipos[NombreEquipo],0)))&amp;")")</f>
        <v/>
      </c>
      <c r="BR34" s="694">
        <f>IF($BQ34="-","-",BE34)</f>
        <v/>
      </c>
      <c r="BS34" s="694">
        <f>BP34+COUNTIFS($BQ$6:$BQ$53,BQ34,$BR$6:BR$53,"&gt;"&amp;BR34,$BC$6:$BC$53,INDEX(T_Equipos[Grupo],MATCH(BD34,T_Equipos[NombreEquipo],0)))</f>
        <v/>
      </c>
      <c r="BT34" s="694">
        <f>IF(COUNTIFS($BS$6:$BS$53,BS34,$BC$6:$BC$53,INDEX(T_Equipos[Grupo],MATCH(BD34,T_Equipos[NombreEquipo],0)))=1,"-","P."&amp;BS34&amp;" ("&amp;COUNTIFS($BS$6:$BS$53,BS34,$BC$6:$BC$53,INDEX(T_Equipos[Grupo],MATCH(BD34,T_Equipos[NombreEquipo],0)))&amp;")")</f>
        <v/>
      </c>
      <c r="BU34" s="694">
        <f>IF($BT34="-","-",COUNTIFS(FGLocal,$BD34,Ganador,"Local",Part1Empate1V,$BT34)+COUNTIFS(FGVisitante,$BD34,Ganador,"Visitante",Part1Empate1L,$BT34))</f>
        <v/>
      </c>
      <c r="BV34" s="694">
        <f>IF($BT34="-","-",COUNTIFS(FGLocal,$BD34,Ganador,"Empate",Part1Empate1V,$BT34)+COUNTIFS(FGVisitante,$BD34,Ganador,"Empate",Part1Empate1L,$BT34))</f>
        <v/>
      </c>
      <c r="BW34" s="694">
        <f>IF($BT34="-","-",COUNTIFS(FGLocal,$BD34,Ganador,"Visitante",Part1Empate1V,$BT34)+COUNTIFS(FGVisitante,$BD34,Ganador,"Local",Part1Empate1L,$BT34))</f>
        <v/>
      </c>
      <c r="BX34" s="694">
        <f>IF($BT34="-","-",BU34*3+BV34)</f>
        <v/>
      </c>
      <c r="BY34" s="694">
        <f>BS34+COUNTIFS($BT$6:$BT$53,BT34,$BX$6:BX$53,"&gt;"&amp;BX34,$BC$6:$BC$53,INDEX(T_Equipos[Grupo],MATCH(BD34,T_Equipos[NombreEquipo],0)))</f>
        <v/>
      </c>
      <c r="BZ34" s="694">
        <f>IF(COUNTIFS($BY$6:$BY$53,BY34,$BC$6:$BC$53,INDEX(T_Equipos[Grupo],MATCH(BD34,T_Equipos[NombreEquipo],0)))=1,"-","P."&amp;BY34&amp;" ("&amp;COUNTIFS($BY$6:$BY$53,BY34,$BC$6:$BC$53,INDEX(T_Equipos[Grupo],MATCH(BD34,T_Equipos[NombreEquipo],0)))&amp;")")</f>
        <v/>
      </c>
      <c r="CA34" s="694">
        <f>IF($BZ34="-","-",SUMIFS(FG_GolesLocal,FGLocal,$BD34,Part1Empate2V,$BZ34)+SUMIFS(FG_GolesVisitante,FGVisitante,$BD34,Part1Empate2L,$BZ34))</f>
        <v/>
      </c>
      <c r="CB34" s="694">
        <f>IF($BZ34="-","-",SUMIFS(FG_GolesVisitante,FGLocal,$BD34,Part1Empate2V,$BZ34)+SUMIFS(FG_GolesLocal,FGVisitante,$BD34,Part1Empate2L,$BZ34))</f>
        <v/>
      </c>
      <c r="CC34" s="694">
        <f>IF($BZ34="-","-",CA34-CB34)</f>
        <v/>
      </c>
      <c r="CD34" s="694">
        <f>BY34+COUNTIFS($BZ$6:$BZ$53,BZ34,$CC$6:CC$53,"&gt;"&amp;CC34,$BC$6:$BC$53,INDEX(T_Equipos[Grupo],MATCH(BD34,T_Equipos[NombreEquipo],0)))</f>
        <v/>
      </c>
      <c r="CE34" s="694">
        <f>IF(COUNTIFS($CD$6:$CD$53,CD34,$BC$6:$BC$53,INDEX(T_Equipos[Grupo],MATCH(BD34,T_Equipos[NombreEquipo],0)))=1,"-","P."&amp;CD34&amp;" ("&amp;COUNTIFS($CD$6:$CD$53,CD34,$BC$6:$BC$53,INDEX(T_Equipos[Grupo],MATCH(BD34,T_Equipos[NombreEquipo],0)))&amp;")")</f>
        <v/>
      </c>
      <c r="CF34" s="694">
        <f>IF($CE34="-","-",SUMIFS(FG_GolesLocal,FGLocal,$BD34,Part1Empate3V,$CE34)+SUMIFS(FG_GolesVisitante,FGVisitante,$BD34,Part1Empate3L,$CE34))</f>
        <v/>
      </c>
      <c r="CG34" s="694">
        <f>CD34+COUNTIFS($CE$6:$CE$53,CE34,$CF$6:CF$53,"&gt;"&amp;CF34,$BC$6:$BC$53,INDEX(T_Equipos[Grupo],MATCH(BD34,T_Equipos[NombreEquipo],0)))</f>
        <v/>
      </c>
      <c r="CH34" s="694">
        <f>IF(COUNTIFS($CG$6:$CG$53,CG34,$BC$6:$BC$53,INDEX(T_Equipos[Grupo],MATCH(BD34,T_Equipos[NombreEquipo],0)))=1,"-","P."&amp;CG34&amp;" ("&amp;COUNTIFS($CG$6:$CG$53,CG34,$BC$6:$BC$53,INDEX(T_Equipos[Grupo],MATCH(BD34,T_Equipos[NombreEquipo],0)))&amp;")")</f>
        <v/>
      </c>
      <c r="CI34" s="694">
        <f>IF($CH34="-","-",COUNTIFS(FGLocal,$BD34,Ganador,"Local",Part2Empate4V,$CH34)+COUNTIFS(FGVisitante,$BD34,Ganador,"Visitante",Part2Empate4L,$CH34))</f>
        <v/>
      </c>
      <c r="CJ34" s="694">
        <f>IF($CH34="-","-",COUNTIFS(FGLocal,$BD34,Ganador,"Empate",Part2Empate4V,$CH34)+COUNTIFS(FGVisitante,$BD34,Ganador,"Empate",Part2Empate4L,$CH34))</f>
        <v/>
      </c>
      <c r="CK34" s="694">
        <f>IF($CH34="-","-",COUNTIFS(FGLocal,$BD34,Ganador,"Visitante",Part2Empate4V,$CH34)+COUNTIFS(FGVisitante,$BD34,Ganador,"Local",Part2Empate4L,$CH34))</f>
        <v/>
      </c>
      <c r="CL34" s="694">
        <f>IF($CH34="-","-",CI34*3+CJ34)</f>
        <v/>
      </c>
      <c r="CM34" s="694">
        <f>CG34+COUNTIFS($CH$6:$CH$53,CH34,$CL$6:CL$53,"&gt;"&amp;CL34,$BC$6:$BC$53,INDEX(T_Equipos[Grupo],MATCH(BD34,T_Equipos[NombreEquipo],0)))</f>
        <v/>
      </c>
      <c r="CN34" s="694">
        <f>IF(COUNTIFS($CM$6:$CM$53,CM34,$BC$6:$BC$53,INDEX(T_Equipos[Grupo],MATCH(BD34,T_Equipos[NombreEquipo],0)))=1,"-","P."&amp;CM34&amp;" ("&amp;COUNTIFS($CM$6:$CM$53,CM34,$BC$6:$BC$53,INDEX(T_Equipos[Grupo],MATCH(BD34,T_Equipos[NombreEquipo],0)))&amp;")")</f>
        <v/>
      </c>
      <c r="CO34" s="694">
        <f>IF($CN34="-","-",SUMIFS(FG_GolesLocal,FGLocal,$BD34,Part2Empate5V,$CN34)+SUMIFS(FG_GolesVisitante,FGVisitante,$BD34,Part2Empate5L,$CN34))</f>
        <v/>
      </c>
      <c r="CP34" s="694">
        <f>IF($CN34="-","-",SUMIFS(FG_GolesVisitante,FGLocal,$BD34,Part2Empate5V,$CN34)+SUMIFS(FG_GolesLocal,FGVisitante,$BD34,Part2Empate5L,$CN34))</f>
        <v/>
      </c>
      <c r="CQ34" s="694">
        <f>IF($CN34="-","-",CO34-CP34)</f>
        <v/>
      </c>
      <c r="CR34" s="694">
        <f>CM34+COUNTIFS($CN$6:$CN$53,CN34,$CQ$6:CQ$53,"&gt;"&amp;CQ34,$BC$6:$BC$53,INDEX(T_Equipos[Grupo],MATCH(BD34,T_Equipos[NombreEquipo],0)))</f>
        <v/>
      </c>
      <c r="CS34" s="694">
        <f>IF(COUNTIFS($CR$6:$CR$53,CR34,$BC$6:$BC$53,INDEX(T_Equipos[Grupo],MATCH(BD34,T_Equipos[NombreEquipo],0)))=1,"-","P."&amp;CR34&amp;" ("&amp;COUNTIFS($CR$6:$CR$53,CR34,$BC$6:$BC$53,INDEX(T_Equipos[Grupo],MATCH(BD34,T_Equipos[NombreEquipo],0)))&amp;")")</f>
        <v/>
      </c>
      <c r="CT34" s="694">
        <f>IF($CS34="-","-",SUMIFS(FG_GolesLocal,FGLocal,$BD34,Part2Empate6V,$CS34)+SUMIFS(FG_GolesVisitante,FGVisitante,$BD34,Part2Empate6L,$CS34))</f>
        <v/>
      </c>
      <c r="CU34" s="694">
        <f>CR34+COUNTIFS($CS$6:$CS$53,CS34,$CT$6:CT$53,"&gt;"&amp;CT34,$BC$6:$BC$53,INDEX(T_Equipos[Grupo],MATCH(BD34,T_Equipos[NombreEquipo],0)))</f>
        <v/>
      </c>
      <c r="CV34" s="694">
        <f>IF(COUNTIFS($CU$6:$CU$53,CU34,$BC$6:$BC$53,INDEX(T_Equipos[Grupo],MATCH(BD34,T_Equipos[NombreEquipo],0)))=1,"-","P."&amp;CU34&amp;" ("&amp;COUNTIFS($CU$6:$CU$53,CU34,$BC$6:$BC$53,INDEX(T_Equipos[Grupo],MATCH(BD34,T_Equipos[NombreEquipo],0)))&amp;")")</f>
        <v/>
      </c>
      <c r="CW34" s="694">
        <f>IF(CV34="-","-",BL34)</f>
        <v/>
      </c>
      <c r="CX34" s="694">
        <f>CU34+COUNTIFS($CV$6:$CV$53,CV34,$CW$6:CW$53,"&gt;"&amp;CW34,$BC$6:$BC$53,INDEX(T_Equipos[Grupo],MATCH(BD34,T_Equipos[NombreEquipo],0)))</f>
        <v/>
      </c>
      <c r="CY34" s="694">
        <f>IF(COUNTIFS($CX$6:$CX$53,CX34,$BC$6:$BC$53,INDEX(T_Equipos[Grupo],MATCH(BD34,T_Equipos[NombreEquipo],0)))=1,"-","P."&amp;CX34&amp;" ("&amp;COUNTIFS($CX$6:$CX$53,CX34,$BC$6:$BC$53,INDEX(T_Equipos[Grupo],MATCH(BD34,T_Equipos[NombreEquipo],0)))&amp;")")</f>
        <v/>
      </c>
      <c r="CZ34" s="694">
        <f>IF(CY34="-","-",BJ34)</f>
        <v/>
      </c>
      <c r="DA34" s="694">
        <f>CX34+COUNTIFS($CY$6:$CY$53,CY34,$CZ$6:CZ$53,"&gt;"&amp;CZ34,$BC$6:$BC$53,INDEX(T_Equipos[Grupo],MATCH(BD34,T_Equipos[NombreEquipo],0)))</f>
        <v/>
      </c>
      <c r="DB34" s="694">
        <f>IF(COUNTIFS($DA$6:$DA$53,DA34,$BC$6:$BC$53,INDEX(T_Equipos[Grupo],MATCH(BD34,T_Equipos[NombreEquipo],0)))=1,"-","P."&amp;DA34&amp;" ("&amp;COUNTIFS($DA$6:$DA$53,DA34,$BC$6:$BC$53,INDEX(T_Equipos[Grupo],MATCH(BD34,T_Equipos[NombreEquipo],0)))&amp;")")</f>
        <v/>
      </c>
      <c r="DC34" s="694">
        <f>IF(DB34="-","-",COUNTIFS(T_Equipos[Rank],"&lt;"&amp;INDEX(T_Equipos[Rank],MATCH(BD34,T_Equipos[NombreEquipo],0)),$BC$6:$BC$53,INDEX(T_Equipos[Grupo],MATCH(BD34,T_Equipos[NombreEquipo],0)))+1)</f>
        <v/>
      </c>
      <c r="DD34" s="694">
        <f>DA34+COUNTIFS($DB$6:$DB$53,DB34,$DC$6:DC$53,"&lt;"&amp;DC34,$BC$6:$BC$53,INDEX(T_Equipos[Grupo],MATCH(BD34,T_Equipos[NombreEquipo],0)))</f>
        <v/>
      </c>
      <c r="DE34" s="694" t="n"/>
      <c r="DF34" s="694">
        <f>IF(OR(INDEX($AW$6:$AW$97,MATCH($BD34,$AV$6:$AV$97,0))="",DB34="-"),DD34,INDEX($AW$6:$AW$97,MATCH($BD34,$AV$6:$AV$97,0))+DD34/1000)</f>
        <v/>
      </c>
      <c r="DG34" s="694">
        <f>IF(DB34="-","-",COUNTIFS(DF$6:DF$53,"&lt;"&amp;DF34,$BC$6:$BC$53,INDEX(T_Equipos[Grupo],MATCH(BD34,T_Equipos[NombreEquipo],0))))</f>
        <v/>
      </c>
      <c r="DH34" s="694">
        <f>DA34+COUNTIFS(DB$6:DB$53,DB34,DG$6:DG$53,"&lt;"&amp;DG34,$BC$6:$BC$53,INDEX(T_Equipos[Grupo],MATCH(BD34,T_Equipos[NombreEquipo],0)))</f>
        <v/>
      </c>
      <c r="DI34" s="694" t="n"/>
      <c r="DJ34" s="694">
        <f>INDEX($DA$6:$DA$53,MATCH($DQ34,$BD$6:$BD$53,0))</f>
        <v/>
      </c>
      <c r="DK34" s="694">
        <f>+SUMIF($BC$6:$BC$53,BC34,$BF$6:$BF$53)</f>
        <v/>
      </c>
      <c r="DL34" s="694">
        <f>IF(OR(DK34=12,$AJ$99=144),COUNTIFS($DJ$6:$DJ$53,DJ34,$BC$6:$BC$53,BC34),1)</f>
        <v/>
      </c>
      <c r="DM34" s="694">
        <f>DJ34&amp;"."&amp;DL34</f>
        <v/>
      </c>
      <c r="DN34" s="694">
        <f t="array" ref="DN34:DN34">OFFSET(Horarios!$P$3,DJ34-1,0,DL34,1)</f>
        <v/>
      </c>
      <c r="DO34" s="694" t="n"/>
      <c r="DP34" s="694" t="inlineStr">
        <is>
          <t>1H</t>
        </is>
      </c>
      <c r="DQ34" s="694">
        <f>INDEX($BD$6:$BD$53,MATCH(DP34,$BM$6:$BM$53,0))</f>
        <v/>
      </c>
    </row>
    <row r="35" ht="15.75" customHeight="1" s="650">
      <c r="A35" s="694" t="n"/>
      <c r="B35" s="694" t="n"/>
      <c r="C35" s="694" t="n"/>
      <c r="D35" s="694" t="n"/>
      <c r="E35" s="694" t="n"/>
      <c r="F35" s="694" t="n"/>
      <c r="G35" s="694" t="n"/>
      <c r="H35" s="694" t="n"/>
      <c r="I35" s="694" t="n"/>
      <c r="J35" s="694" t="n"/>
      <c r="K35" s="694" t="n"/>
      <c r="L35" s="694" t="n"/>
      <c r="M35" s="694" t="n"/>
      <c r="N35" s="694" t="n"/>
      <c r="O35" s="694" t="n"/>
      <c r="P35" s="694" t="n"/>
      <c r="Q35" s="694" t="n"/>
      <c r="R35" s="694" t="n"/>
      <c r="S35" s="694" t="n"/>
      <c r="T35" s="694" t="n"/>
      <c r="U35" s="694" t="n"/>
      <c r="V35" s="703" t="n"/>
      <c r="W35" s="712" t="n"/>
      <c r="X35" s="713">
        <f>X19</f>
        <v/>
      </c>
      <c r="Y35" s="713">
        <f>Y19</f>
        <v/>
      </c>
      <c r="Z35" s="714">
        <f>Z19</f>
        <v/>
      </c>
      <c r="AA35" s="715">
        <f>AA19</f>
        <v/>
      </c>
      <c r="AB35" s="716" t="n"/>
      <c r="AC35" s="714">
        <f>AC3</f>
        <v/>
      </c>
      <c r="AD35" s="714">
        <f>AD3</f>
        <v/>
      </c>
      <c r="AE35" s="716" t="n"/>
      <c r="AF35" s="717">
        <f>AF19</f>
        <v/>
      </c>
      <c r="AG35" s="801" t="n"/>
      <c r="AH35" s="735" t="n"/>
      <c r="AI35" s="707" t="n"/>
      <c r="AJ35" s="719" t="n"/>
      <c r="AK35" s="802" t="n"/>
      <c r="AL35" s="719" t="n"/>
      <c r="AM35" s="719" t="n"/>
      <c r="AN35" s="719" t="n"/>
      <c r="AO35" s="719" t="n"/>
      <c r="AP35" s="719" t="n"/>
      <c r="AQ35" s="719" t="n"/>
      <c r="AR35" s="719" t="n"/>
      <c r="AS35" s="719" t="n"/>
      <c r="AT35" s="719" t="n"/>
      <c r="AU35" s="803" t="n"/>
      <c r="AV35" s="708" t="n"/>
      <c r="AW35" s="804" t="n"/>
      <c r="AX35" s="805" t="n"/>
      <c r="AY35" s="789" t="n"/>
      <c r="AZ35" s="790" t="n"/>
      <c r="BA35" s="702" t="n"/>
      <c r="BC35" s="694">
        <f>+INDEX(T_Equipos[Grupo],MATCH(WORLDCUP!BD35,T_Equipos[NombreEquipo],0))</f>
        <v/>
      </c>
      <c r="BD35" s="694">
        <f>+Equipos!B31</f>
        <v/>
      </c>
      <c r="BE35" s="694">
        <f>+BG35*3+BH35+IF($AZ$3="No",0,INDEX($AZ$6:$AZ$97,MATCH(BD35,$AY$6:$AY$97,0)))</f>
        <v/>
      </c>
      <c r="BF35" s="694">
        <f>+BG35+BH35+BI35</f>
        <v/>
      </c>
      <c r="BG35" s="694">
        <f>+COUNTIFS(FGLocal,BD35,Ganador,"Local")+COUNTIFS(FGVisitante,BD35,Ganador,"Visitante")</f>
        <v/>
      </c>
      <c r="BH35" s="694">
        <f>+COUNTIFS(FGLocal,BD35,Ganador,"Empate")+COUNTIFS(FGVisitante,BD35,Ganador,"Empate")</f>
        <v/>
      </c>
      <c r="BI35" s="694">
        <f>+COUNTIFS(FGVisitante,BD35,Ganador,"Local")+COUNTIFS(FGLocal,BD35,Ganador,"Visitante")</f>
        <v/>
      </c>
      <c r="BJ35" s="694">
        <f>+SUMIFS(FG_GolesLocal,FGLocal,BD35,Ganador,"&lt;&gt;"&amp;"Pendiente",FG_GolesLocal,"&lt;&gt;"&amp;"",FG_GolesVisitante,"&lt;&gt;"&amp;"")+SUMIFS(FG_GolesVisitante,FGVisitante,BD35,Ganador,"&lt;&gt;"&amp;"Pendiente",FG_GolesLocal,"&lt;&gt;"&amp;"",FG_GolesVisitante,"&lt;&gt;"&amp;"")</f>
        <v/>
      </c>
      <c r="BK35" s="694">
        <f>+SUMIFS(FG_GolesLocal,FGVisitante,BD35,Ganador,"&lt;&gt;"&amp;"Pendiente",FG_GolesLocal,"&lt;&gt;"&amp;"",FG_GolesVisitante,"&lt;&gt;"&amp;"")+SUMIFS(FG_GolesVisitante,FGLocal,BD35,Ganador,"&lt;&gt;"&amp;"Pendiente",FG_GolesLocal,"&lt;&gt;"&amp;"",FG_GolesVisitante,"&lt;&gt;"&amp;"")</f>
        <v/>
      </c>
      <c r="BL35" s="694">
        <f>+BJ35-BK35</f>
        <v/>
      </c>
      <c r="BM35" s="694">
        <f>DD35&amp;BC35</f>
        <v/>
      </c>
      <c r="BN35" s="694">
        <f>DH35&amp;BC35</f>
        <v/>
      </c>
      <c r="BO35" s="694">
        <f>IF(AND($AJ$99=144,BF35&gt;=1),1,0)</f>
        <v/>
      </c>
      <c r="BP35" s="694">
        <f>COUNTIFS($BO$6:$BO$53,"&gt;"&amp;BO35,$BC$6:$BC$53,INDEX(T_Equipos[Grupo],MATCH(BD35,T_Equipos[NombreEquipo],0)))+1</f>
        <v/>
      </c>
      <c r="BQ35" s="694">
        <f>IF(COUNTIFS($BP$6:$BP$53,BP35,$BC$6:$BC$53,INDEX(T_Equipos[Grupo],MATCH(BD35,T_Equipos[NombreEquipo],0)))=1,"-","P."&amp;BP35&amp;" ("&amp;COUNTIFS($BP$6:$BP$53,BP35,$BC$6:$BC$53,INDEX(T_Equipos[Grupo],MATCH(BD35,T_Equipos[NombreEquipo],0)))&amp;")")</f>
        <v/>
      </c>
      <c r="BR35" s="694">
        <f>IF($BQ35="-","-",BE35)</f>
        <v/>
      </c>
      <c r="BS35" s="694">
        <f>BP35+COUNTIFS($BQ$6:$BQ$53,BQ35,$BR$6:BR$53,"&gt;"&amp;BR35,$BC$6:$BC$53,INDEX(T_Equipos[Grupo],MATCH(BD35,T_Equipos[NombreEquipo],0)))</f>
        <v/>
      </c>
      <c r="BT35" s="694">
        <f>IF(COUNTIFS($BS$6:$BS$53,BS35,$BC$6:$BC$53,INDEX(T_Equipos[Grupo],MATCH(BD35,T_Equipos[NombreEquipo],0)))=1,"-","P."&amp;BS35&amp;" ("&amp;COUNTIFS($BS$6:$BS$53,BS35,$BC$6:$BC$53,INDEX(T_Equipos[Grupo],MATCH(BD35,T_Equipos[NombreEquipo],0)))&amp;")")</f>
        <v/>
      </c>
      <c r="BU35" s="694">
        <f>IF($BT35="-","-",COUNTIFS(FGLocal,$BD35,Ganador,"Local",Part1Empate1V,$BT35)+COUNTIFS(FGVisitante,$BD35,Ganador,"Visitante",Part1Empate1L,$BT35))</f>
        <v/>
      </c>
      <c r="BV35" s="694">
        <f>IF($BT35="-","-",COUNTIFS(FGLocal,$BD35,Ganador,"Empate",Part1Empate1V,$BT35)+COUNTIFS(FGVisitante,$BD35,Ganador,"Empate",Part1Empate1L,$BT35))</f>
        <v/>
      </c>
      <c r="BW35" s="694">
        <f>IF($BT35="-","-",COUNTIFS(FGLocal,$BD35,Ganador,"Visitante",Part1Empate1V,$BT35)+COUNTIFS(FGVisitante,$BD35,Ganador,"Local",Part1Empate1L,$BT35))</f>
        <v/>
      </c>
      <c r="BX35" s="694">
        <f>IF($BT35="-","-",BU35*3+BV35)</f>
        <v/>
      </c>
      <c r="BY35" s="694">
        <f>BS35+COUNTIFS($BT$6:$BT$53,BT35,$BX$6:BX$53,"&gt;"&amp;BX35,$BC$6:$BC$53,INDEX(T_Equipos[Grupo],MATCH(BD35,T_Equipos[NombreEquipo],0)))</f>
        <v/>
      </c>
      <c r="BZ35" s="694">
        <f>IF(COUNTIFS($BY$6:$BY$53,BY35,$BC$6:$BC$53,INDEX(T_Equipos[Grupo],MATCH(BD35,T_Equipos[NombreEquipo],0)))=1,"-","P."&amp;BY35&amp;" ("&amp;COUNTIFS($BY$6:$BY$53,BY35,$BC$6:$BC$53,INDEX(T_Equipos[Grupo],MATCH(BD35,T_Equipos[NombreEquipo],0)))&amp;")")</f>
        <v/>
      </c>
      <c r="CA35" s="694">
        <f>IF($BZ35="-","-",SUMIFS(FG_GolesLocal,FGLocal,$BD35,Part1Empate2V,$BZ35)+SUMIFS(FG_GolesVisitante,FGVisitante,$BD35,Part1Empate2L,$BZ35))</f>
        <v/>
      </c>
      <c r="CB35" s="694">
        <f>IF($BZ35="-","-",SUMIFS(FG_GolesVisitante,FGLocal,$BD35,Part1Empate2V,$BZ35)+SUMIFS(FG_GolesLocal,FGVisitante,$BD35,Part1Empate2L,$BZ35))</f>
        <v/>
      </c>
      <c r="CC35" s="694">
        <f>IF($BZ35="-","-",CA35-CB35)</f>
        <v/>
      </c>
      <c r="CD35" s="694">
        <f>BY35+COUNTIFS($BZ$6:$BZ$53,BZ35,$CC$6:CC$53,"&gt;"&amp;CC35,$BC$6:$BC$53,INDEX(T_Equipos[Grupo],MATCH(BD35,T_Equipos[NombreEquipo],0)))</f>
        <v/>
      </c>
      <c r="CE35" s="694">
        <f>IF(COUNTIFS($CD$6:$CD$53,CD35,$BC$6:$BC$53,INDEX(T_Equipos[Grupo],MATCH(BD35,T_Equipos[NombreEquipo],0)))=1,"-","P."&amp;CD35&amp;" ("&amp;COUNTIFS($CD$6:$CD$53,CD35,$BC$6:$BC$53,INDEX(T_Equipos[Grupo],MATCH(BD35,T_Equipos[NombreEquipo],0)))&amp;")")</f>
        <v/>
      </c>
      <c r="CF35" s="694">
        <f>IF($CE35="-","-",SUMIFS(FG_GolesLocal,FGLocal,$BD35,Part1Empate3V,$CE35)+SUMIFS(FG_GolesVisitante,FGVisitante,$BD35,Part1Empate3L,$CE35))</f>
        <v/>
      </c>
      <c r="CG35" s="694">
        <f>CD35+COUNTIFS($CE$6:$CE$53,CE35,$CF$6:CF$53,"&gt;"&amp;CF35,$BC$6:$BC$53,INDEX(T_Equipos[Grupo],MATCH(BD35,T_Equipos[NombreEquipo],0)))</f>
        <v/>
      </c>
      <c r="CH35" s="694">
        <f>IF(COUNTIFS($CG$6:$CG$53,CG35,$BC$6:$BC$53,INDEX(T_Equipos[Grupo],MATCH(BD35,T_Equipos[NombreEquipo],0)))=1,"-","P."&amp;CG35&amp;" ("&amp;COUNTIFS($CG$6:$CG$53,CG35,$BC$6:$BC$53,INDEX(T_Equipos[Grupo],MATCH(BD35,T_Equipos[NombreEquipo],0)))&amp;")")</f>
        <v/>
      </c>
      <c r="CI35" s="694">
        <f>IF($CH35="-","-",COUNTIFS(FGLocal,$BD35,Ganador,"Local",Part2Empate4V,$CH35)+COUNTIFS(FGVisitante,$BD35,Ganador,"Visitante",Part2Empate4L,$CH35))</f>
        <v/>
      </c>
      <c r="CJ35" s="694">
        <f>IF($CH35="-","-",COUNTIFS(FGLocal,$BD35,Ganador,"Empate",Part2Empate4V,$CH35)+COUNTIFS(FGVisitante,$BD35,Ganador,"Empate",Part2Empate4L,$CH35))</f>
        <v/>
      </c>
      <c r="CK35" s="694">
        <f>IF($CH35="-","-",COUNTIFS(FGLocal,$BD35,Ganador,"Visitante",Part2Empate4V,$CH35)+COUNTIFS(FGVisitante,$BD35,Ganador,"Local",Part2Empate4L,$CH35))</f>
        <v/>
      </c>
      <c r="CL35" s="694">
        <f>IF($CH35="-","-",CI35*3+CJ35)</f>
        <v/>
      </c>
      <c r="CM35" s="694">
        <f>CG35+COUNTIFS($CH$6:$CH$53,CH35,$CL$6:CL$53,"&gt;"&amp;CL35,$BC$6:$BC$53,INDEX(T_Equipos[Grupo],MATCH(BD35,T_Equipos[NombreEquipo],0)))</f>
        <v/>
      </c>
      <c r="CN35" s="694">
        <f>IF(COUNTIFS($CM$6:$CM$53,CM35,$BC$6:$BC$53,INDEX(T_Equipos[Grupo],MATCH(BD35,T_Equipos[NombreEquipo],0)))=1,"-","P."&amp;CM35&amp;" ("&amp;COUNTIFS($CM$6:$CM$53,CM35,$BC$6:$BC$53,INDEX(T_Equipos[Grupo],MATCH(BD35,T_Equipos[NombreEquipo],0)))&amp;")")</f>
        <v/>
      </c>
      <c r="CO35" s="694">
        <f>IF($CN35="-","-",SUMIFS(FG_GolesLocal,FGLocal,$BD35,Part2Empate5V,$CN35)+SUMIFS(FG_GolesVisitante,FGVisitante,$BD35,Part2Empate5L,$CN35))</f>
        <v/>
      </c>
      <c r="CP35" s="694">
        <f>IF($CN35="-","-",SUMIFS(FG_GolesVisitante,FGLocal,$BD35,Part2Empate5V,$CN35)+SUMIFS(FG_GolesLocal,FGVisitante,$BD35,Part2Empate5L,$CN35))</f>
        <v/>
      </c>
      <c r="CQ35" s="694">
        <f>IF($CN35="-","-",CO35-CP35)</f>
        <v/>
      </c>
      <c r="CR35" s="694">
        <f>CM35+COUNTIFS($CN$6:$CN$53,CN35,$CQ$6:CQ$53,"&gt;"&amp;CQ35,$BC$6:$BC$53,INDEX(T_Equipos[Grupo],MATCH(BD35,T_Equipos[NombreEquipo],0)))</f>
        <v/>
      </c>
      <c r="CS35" s="694">
        <f>IF(COUNTIFS($CR$6:$CR$53,CR35,$BC$6:$BC$53,INDEX(T_Equipos[Grupo],MATCH(BD35,T_Equipos[NombreEquipo],0)))=1,"-","P."&amp;CR35&amp;" ("&amp;COUNTIFS($CR$6:$CR$53,CR35,$BC$6:$BC$53,INDEX(T_Equipos[Grupo],MATCH(BD35,T_Equipos[NombreEquipo],0)))&amp;")")</f>
        <v/>
      </c>
      <c r="CT35" s="694">
        <f>IF($CS35="-","-",SUMIFS(FG_GolesLocal,FGLocal,$BD35,Part2Empate6V,$CS35)+SUMIFS(FG_GolesVisitante,FGVisitante,$BD35,Part2Empate6L,$CS35))</f>
        <v/>
      </c>
      <c r="CU35" s="694">
        <f>CR35+COUNTIFS($CS$6:$CS$53,CS35,$CT$6:CT$53,"&gt;"&amp;CT35,$BC$6:$BC$53,INDEX(T_Equipos[Grupo],MATCH(BD35,T_Equipos[NombreEquipo],0)))</f>
        <v/>
      </c>
      <c r="CV35" s="694">
        <f>IF(COUNTIFS($CU$6:$CU$53,CU35,$BC$6:$BC$53,INDEX(T_Equipos[Grupo],MATCH(BD35,T_Equipos[NombreEquipo],0)))=1,"-","P."&amp;CU35&amp;" ("&amp;COUNTIFS($CU$6:$CU$53,CU35,$BC$6:$BC$53,INDEX(T_Equipos[Grupo],MATCH(BD35,T_Equipos[NombreEquipo],0)))&amp;")")</f>
        <v/>
      </c>
      <c r="CW35" s="694">
        <f>IF(CV35="-","-",BL35)</f>
        <v/>
      </c>
      <c r="CX35" s="694">
        <f>CU35+COUNTIFS($CV$6:$CV$53,CV35,$CW$6:CW$53,"&gt;"&amp;CW35,$BC$6:$BC$53,INDEX(T_Equipos[Grupo],MATCH(BD35,T_Equipos[NombreEquipo],0)))</f>
        <v/>
      </c>
      <c r="CY35" s="694">
        <f>IF(COUNTIFS($CX$6:$CX$53,CX35,$BC$6:$BC$53,INDEX(T_Equipos[Grupo],MATCH(BD35,T_Equipos[NombreEquipo],0)))=1,"-","P."&amp;CX35&amp;" ("&amp;COUNTIFS($CX$6:$CX$53,CX35,$BC$6:$BC$53,INDEX(T_Equipos[Grupo],MATCH(BD35,T_Equipos[NombreEquipo],0)))&amp;")")</f>
        <v/>
      </c>
      <c r="CZ35" s="694">
        <f>IF(CY35="-","-",BJ35)</f>
        <v/>
      </c>
      <c r="DA35" s="694">
        <f>CX35+COUNTIFS($CY$6:$CY$53,CY35,$CZ$6:CZ$53,"&gt;"&amp;CZ35,$BC$6:$BC$53,INDEX(T_Equipos[Grupo],MATCH(BD35,T_Equipos[NombreEquipo],0)))</f>
        <v/>
      </c>
      <c r="DB35" s="694">
        <f>IF(COUNTIFS($DA$6:$DA$53,DA35,$BC$6:$BC$53,INDEX(T_Equipos[Grupo],MATCH(BD35,T_Equipos[NombreEquipo],0)))=1,"-","P."&amp;DA35&amp;" ("&amp;COUNTIFS($DA$6:$DA$53,DA35,$BC$6:$BC$53,INDEX(T_Equipos[Grupo],MATCH(BD35,T_Equipos[NombreEquipo],0)))&amp;")")</f>
        <v/>
      </c>
      <c r="DC35" s="694">
        <f>IF(DB35="-","-",COUNTIFS(T_Equipos[Rank],"&lt;"&amp;INDEX(T_Equipos[Rank],MATCH(BD35,T_Equipos[NombreEquipo],0)),$BC$6:$BC$53,INDEX(T_Equipos[Grupo],MATCH(BD35,T_Equipos[NombreEquipo],0)))+1)</f>
        <v/>
      </c>
      <c r="DD35" s="694">
        <f>DA35+COUNTIFS($DB$6:$DB$53,DB35,$DC$6:DC$53,"&lt;"&amp;DC35,$BC$6:$BC$53,INDEX(T_Equipos[Grupo],MATCH(BD35,T_Equipos[NombreEquipo],0)))</f>
        <v/>
      </c>
      <c r="DE35" s="694" t="n"/>
      <c r="DF35" s="694">
        <f>IF(OR(INDEX($AW$6:$AW$97,MATCH($BD35,$AV$6:$AV$97,0))="",DB35="-"),DD35,INDEX($AW$6:$AW$97,MATCH($BD35,$AV$6:$AV$97,0))+DD35/1000)</f>
        <v/>
      </c>
      <c r="DG35" s="694">
        <f>IF(DB35="-","-",COUNTIFS(DF$6:DF$53,"&lt;"&amp;DF35,$BC$6:$BC$53,INDEX(T_Equipos[Grupo],MATCH(BD35,T_Equipos[NombreEquipo],0))))</f>
        <v/>
      </c>
      <c r="DH35" s="694">
        <f>DA35+COUNTIFS(DB$6:DB$53,DB35,DG$6:DG$53,"&lt;"&amp;DG35,$BC$6:$BC$53,INDEX(T_Equipos[Grupo],MATCH(BD35,T_Equipos[NombreEquipo],0)))</f>
        <v/>
      </c>
      <c r="DI35" s="694" t="n"/>
      <c r="DJ35" s="694">
        <f>INDEX($DA$6:$DA$53,MATCH($DQ35,$BD$6:$BD$53,0))</f>
        <v/>
      </c>
      <c r="DK35" s="694">
        <f>+SUMIF($BC$6:$BC$53,BC35,$BF$6:$BF$53)</f>
        <v/>
      </c>
      <c r="DL35" s="694">
        <f>IF(OR(DK35=12,$AJ$99=144),COUNTIFS($DJ$6:$DJ$53,DJ35,$BC$6:$BC$53,BC35),1)</f>
        <v/>
      </c>
      <c r="DM35" s="694">
        <f>DJ35&amp;"."&amp;DL35</f>
        <v/>
      </c>
      <c r="DN35" s="694">
        <f t="array" ref="DN35:DN35">OFFSET(Horarios!$P$3,DJ35-1,0,DL35,1)</f>
        <v/>
      </c>
      <c r="DO35" s="694" t="n"/>
      <c r="DP35" s="694" t="inlineStr">
        <is>
          <t>2H</t>
        </is>
      </c>
      <c r="DQ35" s="694">
        <f>INDEX($BD$6:$BD$53,MATCH(DP35,$BM$6:$BM$53,0))</f>
        <v/>
      </c>
    </row>
    <row r="36" ht="15.75" customHeight="1" s="650">
      <c r="A36" s="694" t="inlineStr">
        <is>
          <t>NombreEquipo</t>
        </is>
      </c>
      <c r="B36" s="694" t="inlineStr">
        <is>
          <t>E</t>
        </is>
      </c>
      <c r="C36" s="694">
        <f>COUNTIF(Equipos!$C$2:$C$49,WORLDCUP!B36)</f>
        <v/>
      </c>
      <c r="D36" s="694">
        <f>IF(OR(AC36="",AD36=""),"Pendiente",IF(AC36&gt;AD36,"Local",IF(AC36&lt;AD36,"Visitante","Empate")))</f>
        <v/>
      </c>
      <c r="E36" s="694">
        <f>IF(D36="Pendiente","-",INDEX($BT$6:$BT$53,MATCH($AA36,$BD$6:$BD$53,0)))</f>
        <v/>
      </c>
      <c r="F36" s="694">
        <f>IF(D36="Pendiente","-",INDEX($BT$6:$BT$53,MATCH($AF36,$BD$6:$BD$53,0)))</f>
        <v/>
      </c>
      <c r="G36" s="694" t="n"/>
      <c r="H36" s="694">
        <f>IF(D36="Pendiente","-",INDEX($BZ$6:$BZ$53,MATCH($AA36,$BD$6:$BD$53,0)))</f>
        <v/>
      </c>
      <c r="I36" s="694">
        <f>IF(D36="Pendiente","-",INDEX($BZ$6:$BZ$53,MATCH($AF36,$BD$6:$BD$53,0)))</f>
        <v/>
      </c>
      <c r="J36" s="694" t="n"/>
      <c r="K36" s="694">
        <f>IF(D36="Pendiente","-",INDEX($CE$6:$CE$53,MATCH($AA36,$BD$6:$BD$53,0)))</f>
        <v/>
      </c>
      <c r="L36" s="694">
        <f>IF(D36="Pendiente","-",INDEX($CE$6:$CE$53,MATCH($AF36,$BD$6:$BD$53,0)))</f>
        <v/>
      </c>
      <c r="M36" s="694" t="n"/>
      <c r="N36" s="694">
        <f>IF(D36="Pendiente","-",INDEX($CH$6:$CH$53,MATCH($AA36,$BD$6:$BD$53,0)))</f>
        <v/>
      </c>
      <c r="O36" s="694">
        <f>IF(D36="Pendiente","-",INDEX($CH$6:$CH$53,MATCH($AF36,$BD$6:$BD$53,0)))</f>
        <v/>
      </c>
      <c r="P36" s="694" t="n"/>
      <c r="Q36" s="694">
        <f>IF(D36="Pendiente","-",INDEX($CN$6:$CN$53,MATCH($AA36,$BD$6:$BD$53,0)))</f>
        <v/>
      </c>
      <c r="R36" s="694">
        <f>IF(D36="Pendiente","-",INDEX($CN$6:$CN$53,MATCH($AF36,$BD$6:$BD$53,0)))</f>
        <v/>
      </c>
      <c r="S36" s="694" t="n"/>
      <c r="T36" s="694">
        <f>IF(D36="Pendiente","-",INDEX($CS$6:$CS$53,MATCH($AA36,$BD$6:$BD$53,0)))</f>
        <v/>
      </c>
      <c r="U36" s="694">
        <f>IF(D36="Pendiente","-",INDEX($CS$6:$CS$53,MATCH($AF36,$BD$6:$BD$53,0)))</f>
        <v/>
      </c>
      <c r="V36" s="703" t="n"/>
      <c r="W36" s="825" t="inlineStr">
        <is>
          <t>E</t>
        </is>
      </c>
      <c r="X36" s="725">
        <f>Horarios!C36</f>
        <v/>
      </c>
      <c r="Y36" s="726">
        <f>Horarios!C36</f>
        <v/>
      </c>
      <c r="Z36" s="727">
        <f>$Z$4</f>
        <v/>
      </c>
      <c r="AA36" s="728">
        <f>A37</f>
        <v/>
      </c>
      <c r="AB36" s="729">
        <f t="array" ref="AB36:AB36">Ver_flag_local</f>
        <v/>
      </c>
      <c r="AC36" s="730" t="n">
        <v>3</v>
      </c>
      <c r="AD36" s="731" t="n">
        <v>0</v>
      </c>
      <c r="AE36" s="732">
        <f t="array" ref="AE36:AE36">Ver_flag_visit</f>
        <v/>
      </c>
      <c r="AF36" s="733">
        <f>A38</f>
        <v/>
      </c>
      <c r="AG36" s="734">
        <f>IF(NOT(OR(ISBLANK(AC36),ISBLANK(AD36))),1,0)</f>
        <v/>
      </c>
      <c r="AH36" s="735" t="n">
        <v>10</v>
      </c>
      <c r="AI36" s="736" t="n"/>
      <c r="AJ36" s="737">
        <f>CONCATENATE(AJ3," ",B36)</f>
        <v/>
      </c>
      <c r="AK36" s="738" t="n"/>
      <c r="AL36" s="738" t="n"/>
      <c r="AM36" s="738" t="n"/>
      <c r="AN36" s="738" t="n"/>
      <c r="AO36" s="738" t="n"/>
      <c r="AP36" s="738" t="n"/>
      <c r="AQ36" s="738" t="n"/>
      <c r="AR36" s="738" t="n"/>
      <c r="AS36" s="738" t="n"/>
      <c r="AT36" s="739" t="n"/>
      <c r="AU36" s="803" t="n"/>
      <c r="AV36" s="740">
        <f>IF(AU37&gt;0,$AV$3,"")</f>
        <v/>
      </c>
      <c r="AW36" s="808" t="n"/>
      <c r="AX36" s="808" t="n"/>
      <c r="AY36" s="789" t="n"/>
      <c r="AZ36" s="790" t="n"/>
      <c r="BA36" s="702" t="n"/>
      <c r="BC36" s="694">
        <f>+INDEX(T_Equipos[Grupo],MATCH(WORLDCUP!BD36,T_Equipos[NombreEquipo],0))</f>
        <v/>
      </c>
      <c r="BD36" s="694">
        <f>+Equipos!B32</f>
        <v/>
      </c>
      <c r="BE36" s="694">
        <f>+BG36*3+BH36+IF($AZ$3="No",0,INDEX($AZ$6:$AZ$97,MATCH(BD36,$AY$6:$AY$97,0)))</f>
        <v/>
      </c>
      <c r="BF36" s="694">
        <f>+BG36+BH36+BI36</f>
        <v/>
      </c>
      <c r="BG36" s="694">
        <f>+COUNTIFS(FGLocal,BD36,Ganador,"Local")+COUNTIFS(FGVisitante,BD36,Ganador,"Visitante")</f>
        <v/>
      </c>
      <c r="BH36" s="694">
        <f>+COUNTIFS(FGLocal,BD36,Ganador,"Empate")+COUNTIFS(FGVisitante,BD36,Ganador,"Empate")</f>
        <v/>
      </c>
      <c r="BI36" s="694">
        <f>+COUNTIFS(FGVisitante,BD36,Ganador,"Local")+COUNTIFS(FGLocal,BD36,Ganador,"Visitante")</f>
        <v/>
      </c>
      <c r="BJ36" s="694">
        <f>+SUMIFS(FG_GolesLocal,FGLocal,BD36,Ganador,"&lt;&gt;"&amp;"Pendiente",FG_GolesLocal,"&lt;&gt;"&amp;"",FG_GolesVisitante,"&lt;&gt;"&amp;"")+SUMIFS(FG_GolesVisitante,FGVisitante,BD36,Ganador,"&lt;&gt;"&amp;"Pendiente",FG_GolesLocal,"&lt;&gt;"&amp;"",FG_GolesVisitante,"&lt;&gt;"&amp;"")</f>
        <v/>
      </c>
      <c r="BK36" s="694">
        <f>+SUMIFS(FG_GolesLocal,FGVisitante,BD36,Ganador,"&lt;&gt;"&amp;"Pendiente",FG_GolesLocal,"&lt;&gt;"&amp;"",FG_GolesVisitante,"&lt;&gt;"&amp;"")+SUMIFS(FG_GolesVisitante,FGLocal,BD36,Ganador,"&lt;&gt;"&amp;"Pendiente",FG_GolesLocal,"&lt;&gt;"&amp;"",FG_GolesVisitante,"&lt;&gt;"&amp;"")</f>
        <v/>
      </c>
      <c r="BL36" s="694">
        <f>+BJ36-BK36</f>
        <v/>
      </c>
      <c r="BM36" s="694">
        <f>DD36&amp;BC36</f>
        <v/>
      </c>
      <c r="BN36" s="694">
        <f>DH36&amp;BC36</f>
        <v/>
      </c>
      <c r="BO36" s="694">
        <f>IF(AND($AJ$99=144,BF36&gt;=1),1,0)</f>
        <v/>
      </c>
      <c r="BP36" s="694">
        <f>COUNTIFS($BO$6:$BO$53,"&gt;"&amp;BO36,$BC$6:$BC$53,INDEX(T_Equipos[Grupo],MATCH(BD36,T_Equipos[NombreEquipo],0)))+1</f>
        <v/>
      </c>
      <c r="BQ36" s="694">
        <f>IF(COUNTIFS($BP$6:$BP$53,BP36,$BC$6:$BC$53,INDEX(T_Equipos[Grupo],MATCH(BD36,T_Equipos[NombreEquipo],0)))=1,"-","P."&amp;BP36&amp;" ("&amp;COUNTIFS($BP$6:$BP$53,BP36,$BC$6:$BC$53,INDEX(T_Equipos[Grupo],MATCH(BD36,T_Equipos[NombreEquipo],0)))&amp;")")</f>
        <v/>
      </c>
      <c r="BR36" s="694">
        <f>IF($BQ36="-","-",BE36)</f>
        <v/>
      </c>
      <c r="BS36" s="694">
        <f>BP36+COUNTIFS($BQ$6:$BQ$53,BQ36,$BR$6:BR$53,"&gt;"&amp;BR36,$BC$6:$BC$53,INDEX(T_Equipos[Grupo],MATCH(BD36,T_Equipos[NombreEquipo],0)))</f>
        <v/>
      </c>
      <c r="BT36" s="694">
        <f>IF(COUNTIFS($BS$6:$BS$53,BS36,$BC$6:$BC$53,INDEX(T_Equipos[Grupo],MATCH(BD36,T_Equipos[NombreEquipo],0)))=1,"-","P."&amp;BS36&amp;" ("&amp;COUNTIFS($BS$6:$BS$53,BS36,$BC$6:$BC$53,INDEX(T_Equipos[Grupo],MATCH(BD36,T_Equipos[NombreEquipo],0)))&amp;")")</f>
        <v/>
      </c>
      <c r="BU36" s="694">
        <f>IF($BT36="-","-",COUNTIFS(FGLocal,$BD36,Ganador,"Local",Part1Empate1V,$BT36)+COUNTIFS(FGVisitante,$BD36,Ganador,"Visitante",Part1Empate1L,$BT36))</f>
        <v/>
      </c>
      <c r="BV36" s="694">
        <f>IF($BT36="-","-",COUNTIFS(FGLocal,$BD36,Ganador,"Empate",Part1Empate1V,$BT36)+COUNTIFS(FGVisitante,$BD36,Ganador,"Empate",Part1Empate1L,$BT36))</f>
        <v/>
      </c>
      <c r="BW36" s="694">
        <f>IF($BT36="-","-",COUNTIFS(FGLocal,$BD36,Ganador,"Visitante",Part1Empate1V,$BT36)+COUNTIFS(FGVisitante,$BD36,Ganador,"Local",Part1Empate1L,$BT36))</f>
        <v/>
      </c>
      <c r="BX36" s="694">
        <f>IF($BT36="-","-",BU36*3+BV36)</f>
        <v/>
      </c>
      <c r="BY36" s="694">
        <f>BS36+COUNTIFS($BT$6:$BT$53,BT36,$BX$6:BX$53,"&gt;"&amp;BX36,$BC$6:$BC$53,INDEX(T_Equipos[Grupo],MATCH(BD36,T_Equipos[NombreEquipo],0)))</f>
        <v/>
      </c>
      <c r="BZ36" s="694">
        <f>IF(COUNTIFS($BY$6:$BY$53,BY36,$BC$6:$BC$53,INDEX(T_Equipos[Grupo],MATCH(BD36,T_Equipos[NombreEquipo],0)))=1,"-","P."&amp;BY36&amp;" ("&amp;COUNTIFS($BY$6:$BY$53,BY36,$BC$6:$BC$53,INDEX(T_Equipos[Grupo],MATCH(BD36,T_Equipos[NombreEquipo],0)))&amp;")")</f>
        <v/>
      </c>
      <c r="CA36" s="694">
        <f>IF($BZ36="-","-",SUMIFS(FG_GolesLocal,FGLocal,$BD36,Part1Empate2V,$BZ36)+SUMIFS(FG_GolesVisitante,FGVisitante,$BD36,Part1Empate2L,$BZ36))</f>
        <v/>
      </c>
      <c r="CB36" s="694">
        <f>IF($BZ36="-","-",SUMIFS(FG_GolesVisitante,FGLocal,$BD36,Part1Empate2V,$BZ36)+SUMIFS(FG_GolesLocal,FGVisitante,$BD36,Part1Empate2L,$BZ36))</f>
        <v/>
      </c>
      <c r="CC36" s="694">
        <f>IF($BZ36="-","-",CA36-CB36)</f>
        <v/>
      </c>
      <c r="CD36" s="694">
        <f>BY36+COUNTIFS($BZ$6:$BZ$53,BZ36,$CC$6:CC$53,"&gt;"&amp;CC36,$BC$6:$BC$53,INDEX(T_Equipos[Grupo],MATCH(BD36,T_Equipos[NombreEquipo],0)))</f>
        <v/>
      </c>
      <c r="CE36" s="694">
        <f>IF(COUNTIFS($CD$6:$CD$53,CD36,$BC$6:$BC$53,INDEX(T_Equipos[Grupo],MATCH(BD36,T_Equipos[NombreEquipo],0)))=1,"-","P."&amp;CD36&amp;" ("&amp;COUNTIFS($CD$6:$CD$53,CD36,$BC$6:$BC$53,INDEX(T_Equipos[Grupo],MATCH(BD36,T_Equipos[NombreEquipo],0)))&amp;")")</f>
        <v/>
      </c>
      <c r="CF36" s="694">
        <f>IF($CE36="-","-",SUMIFS(FG_GolesLocal,FGLocal,$BD36,Part1Empate3V,$CE36)+SUMIFS(FG_GolesVisitante,FGVisitante,$BD36,Part1Empate3L,$CE36))</f>
        <v/>
      </c>
      <c r="CG36" s="694">
        <f>CD36+COUNTIFS($CE$6:$CE$53,CE36,$CF$6:CF$53,"&gt;"&amp;CF36,$BC$6:$BC$53,INDEX(T_Equipos[Grupo],MATCH(BD36,T_Equipos[NombreEquipo],0)))</f>
        <v/>
      </c>
      <c r="CH36" s="694">
        <f>IF(COUNTIFS($CG$6:$CG$53,CG36,$BC$6:$BC$53,INDEX(T_Equipos[Grupo],MATCH(BD36,T_Equipos[NombreEquipo],0)))=1,"-","P."&amp;CG36&amp;" ("&amp;COUNTIFS($CG$6:$CG$53,CG36,$BC$6:$BC$53,INDEX(T_Equipos[Grupo],MATCH(BD36,T_Equipos[NombreEquipo],0)))&amp;")")</f>
        <v/>
      </c>
      <c r="CI36" s="694">
        <f>IF($CH36="-","-",COUNTIFS(FGLocal,$BD36,Ganador,"Local",Part2Empate4V,$CH36)+COUNTIFS(FGVisitante,$BD36,Ganador,"Visitante",Part2Empate4L,$CH36))</f>
        <v/>
      </c>
      <c r="CJ36" s="694">
        <f>IF($CH36="-","-",COUNTIFS(FGLocal,$BD36,Ganador,"Empate",Part2Empate4V,$CH36)+COUNTIFS(FGVisitante,$BD36,Ganador,"Empate",Part2Empate4L,$CH36))</f>
        <v/>
      </c>
      <c r="CK36" s="694">
        <f>IF($CH36="-","-",COUNTIFS(FGLocal,$BD36,Ganador,"Visitante",Part2Empate4V,$CH36)+COUNTIFS(FGVisitante,$BD36,Ganador,"Local",Part2Empate4L,$CH36))</f>
        <v/>
      </c>
      <c r="CL36" s="694">
        <f>IF($CH36="-","-",CI36*3+CJ36)</f>
        <v/>
      </c>
      <c r="CM36" s="694">
        <f>CG36+COUNTIFS($CH$6:$CH$53,CH36,$CL$6:CL$53,"&gt;"&amp;CL36,$BC$6:$BC$53,INDEX(T_Equipos[Grupo],MATCH(BD36,T_Equipos[NombreEquipo],0)))</f>
        <v/>
      </c>
      <c r="CN36" s="694">
        <f>IF(COUNTIFS($CM$6:$CM$53,CM36,$BC$6:$BC$53,INDEX(T_Equipos[Grupo],MATCH(BD36,T_Equipos[NombreEquipo],0)))=1,"-","P."&amp;CM36&amp;" ("&amp;COUNTIFS($CM$6:$CM$53,CM36,$BC$6:$BC$53,INDEX(T_Equipos[Grupo],MATCH(BD36,T_Equipos[NombreEquipo],0)))&amp;")")</f>
        <v/>
      </c>
      <c r="CO36" s="694">
        <f>IF($CN36="-","-",SUMIFS(FG_GolesLocal,FGLocal,$BD36,Part2Empate5V,$CN36)+SUMIFS(FG_GolesVisitante,FGVisitante,$BD36,Part2Empate5L,$CN36))</f>
        <v/>
      </c>
      <c r="CP36" s="694">
        <f>IF($CN36="-","-",SUMIFS(FG_GolesVisitante,FGLocal,$BD36,Part2Empate5V,$CN36)+SUMIFS(FG_GolesLocal,FGVisitante,$BD36,Part2Empate5L,$CN36))</f>
        <v/>
      </c>
      <c r="CQ36" s="694">
        <f>IF($CN36="-","-",CO36-CP36)</f>
        <v/>
      </c>
      <c r="CR36" s="694">
        <f>CM36+COUNTIFS($CN$6:$CN$53,CN36,$CQ$6:CQ$53,"&gt;"&amp;CQ36,$BC$6:$BC$53,INDEX(T_Equipos[Grupo],MATCH(BD36,T_Equipos[NombreEquipo],0)))</f>
        <v/>
      </c>
      <c r="CS36" s="694">
        <f>IF(COUNTIFS($CR$6:$CR$53,CR36,$BC$6:$BC$53,INDEX(T_Equipos[Grupo],MATCH(BD36,T_Equipos[NombreEquipo],0)))=1,"-","P."&amp;CR36&amp;" ("&amp;COUNTIFS($CR$6:$CR$53,CR36,$BC$6:$BC$53,INDEX(T_Equipos[Grupo],MATCH(BD36,T_Equipos[NombreEquipo],0)))&amp;")")</f>
        <v/>
      </c>
      <c r="CT36" s="694">
        <f>IF($CS36="-","-",SUMIFS(FG_GolesLocal,FGLocal,$BD36,Part2Empate6V,$CS36)+SUMIFS(FG_GolesVisitante,FGVisitante,$BD36,Part2Empate6L,$CS36))</f>
        <v/>
      </c>
      <c r="CU36" s="694">
        <f>CR36+COUNTIFS($CS$6:$CS$53,CS36,$CT$6:CT$53,"&gt;"&amp;CT36,$BC$6:$BC$53,INDEX(T_Equipos[Grupo],MATCH(BD36,T_Equipos[NombreEquipo],0)))</f>
        <v/>
      </c>
      <c r="CV36" s="694">
        <f>IF(COUNTIFS($CU$6:$CU$53,CU36,$BC$6:$BC$53,INDEX(T_Equipos[Grupo],MATCH(BD36,T_Equipos[NombreEquipo],0)))=1,"-","P."&amp;CU36&amp;" ("&amp;COUNTIFS($CU$6:$CU$53,CU36,$BC$6:$BC$53,INDEX(T_Equipos[Grupo],MATCH(BD36,T_Equipos[NombreEquipo],0)))&amp;")")</f>
        <v/>
      </c>
      <c r="CW36" s="694">
        <f>IF(CV36="-","-",BL36)</f>
        <v/>
      </c>
      <c r="CX36" s="694">
        <f>CU36+COUNTIFS($CV$6:$CV$53,CV36,$CW$6:CW$53,"&gt;"&amp;CW36,$BC$6:$BC$53,INDEX(T_Equipos[Grupo],MATCH(BD36,T_Equipos[NombreEquipo],0)))</f>
        <v/>
      </c>
      <c r="CY36" s="694">
        <f>IF(COUNTIFS($CX$6:$CX$53,CX36,$BC$6:$BC$53,INDEX(T_Equipos[Grupo],MATCH(BD36,T_Equipos[NombreEquipo],0)))=1,"-","P."&amp;CX36&amp;" ("&amp;COUNTIFS($CX$6:$CX$53,CX36,$BC$6:$BC$53,INDEX(T_Equipos[Grupo],MATCH(BD36,T_Equipos[NombreEquipo],0)))&amp;")")</f>
        <v/>
      </c>
      <c r="CZ36" s="694">
        <f>IF(CY36="-","-",BJ36)</f>
        <v/>
      </c>
      <c r="DA36" s="694">
        <f>CX36+COUNTIFS($CY$6:$CY$53,CY36,$CZ$6:CZ$53,"&gt;"&amp;CZ36,$BC$6:$BC$53,INDEX(T_Equipos[Grupo],MATCH(BD36,T_Equipos[NombreEquipo],0)))</f>
        <v/>
      </c>
      <c r="DB36" s="694">
        <f>IF(COUNTIFS($DA$6:$DA$53,DA36,$BC$6:$BC$53,INDEX(T_Equipos[Grupo],MATCH(BD36,T_Equipos[NombreEquipo],0)))=1,"-","P."&amp;DA36&amp;" ("&amp;COUNTIFS($DA$6:$DA$53,DA36,$BC$6:$BC$53,INDEX(T_Equipos[Grupo],MATCH(BD36,T_Equipos[NombreEquipo],0)))&amp;")")</f>
        <v/>
      </c>
      <c r="DC36" s="694">
        <f>IF(DB36="-","-",COUNTIFS(T_Equipos[Rank],"&lt;"&amp;INDEX(T_Equipos[Rank],MATCH(BD36,T_Equipos[NombreEquipo],0)),$BC$6:$BC$53,INDEX(T_Equipos[Grupo],MATCH(BD36,T_Equipos[NombreEquipo],0)))+1)</f>
        <v/>
      </c>
      <c r="DD36" s="694">
        <f>DA36+COUNTIFS($DB$6:$DB$53,DB36,$DC$6:DC$53,"&lt;"&amp;DC36,$BC$6:$BC$53,INDEX(T_Equipos[Grupo],MATCH(BD36,T_Equipos[NombreEquipo],0)))</f>
        <v/>
      </c>
      <c r="DE36" s="694" t="n"/>
      <c r="DF36" s="694">
        <f>IF(OR(INDEX($AW$6:$AW$97,MATCH($BD36,$AV$6:$AV$97,0))="",DB36="-"),DD36,INDEX($AW$6:$AW$97,MATCH($BD36,$AV$6:$AV$97,0))+DD36/1000)</f>
        <v/>
      </c>
      <c r="DG36" s="694">
        <f>IF(DB36="-","-",COUNTIFS(DF$6:DF$53,"&lt;"&amp;DF36,$BC$6:$BC$53,INDEX(T_Equipos[Grupo],MATCH(BD36,T_Equipos[NombreEquipo],0))))</f>
        <v/>
      </c>
      <c r="DH36" s="694">
        <f>DA36+COUNTIFS(DB$6:DB$53,DB36,DG$6:DG$53,"&lt;"&amp;DG36,$BC$6:$BC$53,INDEX(T_Equipos[Grupo],MATCH(BD36,T_Equipos[NombreEquipo],0)))</f>
        <v/>
      </c>
      <c r="DI36" s="694" t="n"/>
      <c r="DJ36" s="694">
        <f>INDEX($DA$6:$DA$53,MATCH($DQ36,$BD$6:$BD$53,0))</f>
        <v/>
      </c>
      <c r="DK36" s="694">
        <f>+SUMIF($BC$6:$BC$53,BC36,$BF$6:$BF$53)</f>
        <v/>
      </c>
      <c r="DL36" s="694">
        <f>IF(OR(DK36=12,$AJ$99=144),COUNTIFS($DJ$6:$DJ$53,DJ36,$BC$6:$BC$53,BC36),1)</f>
        <v/>
      </c>
      <c r="DM36" s="694">
        <f>DJ36&amp;"."&amp;DL36</f>
        <v/>
      </c>
      <c r="DN36" s="694">
        <f t="array" ref="DN36:DN36">OFFSET(Horarios!$P$3,DJ36-1,0,DL36,1)</f>
        <v/>
      </c>
      <c r="DO36" s="694" t="n"/>
      <c r="DP36" s="694" t="inlineStr">
        <is>
          <t>3H</t>
        </is>
      </c>
      <c r="DQ36" s="694">
        <f>INDEX($BD$6:$BD$53,MATCH(DP36,$BM$6:$BM$53,0))</f>
        <v/>
      </c>
    </row>
    <row r="37" ht="15.75" customHeight="1" s="650">
      <c r="A37" s="694">
        <f>+Equipos!B18</f>
        <v/>
      </c>
      <c r="B37" s="694" t="n"/>
      <c r="C37" s="694" t="n"/>
      <c r="D37" s="694">
        <f>IF(OR(AC37="",AD37=""),"Pendiente",IF(AC37&gt;AD37,"Local",IF(AC37&lt;AD37,"Visitante","Empate")))</f>
        <v/>
      </c>
      <c r="E37" s="694">
        <f>IF(D37="Pendiente","-",INDEX($BT$6:$BT$53,MATCH($AA37,$BD$6:$BD$53,0)))</f>
        <v/>
      </c>
      <c r="F37" s="694">
        <f>IF(D37="Pendiente","-",INDEX($BT$6:$BT$53,MATCH($AF37,$BD$6:$BD$53,0)))</f>
        <v/>
      </c>
      <c r="G37" s="694" t="n"/>
      <c r="H37" s="694">
        <f>IF(D37="Pendiente","-",INDEX($BZ$6:$BZ$53,MATCH($AA37,$BD$6:$BD$53,0)))</f>
        <v/>
      </c>
      <c r="I37" s="694">
        <f>IF(D37="Pendiente","-",INDEX($BZ$6:$BZ$53,MATCH($AF37,$BD$6:$BD$53,0)))</f>
        <v/>
      </c>
      <c r="J37" s="694" t="n"/>
      <c r="K37" s="694">
        <f>IF(D37="Pendiente","-",INDEX($CE$6:$CE$53,MATCH($AA37,$BD$6:$BD$53,0)))</f>
        <v/>
      </c>
      <c r="L37" s="694">
        <f>IF(D37="Pendiente","-",INDEX($CE$6:$CE$53,MATCH($AF37,$BD$6:$BD$53,0)))</f>
        <v/>
      </c>
      <c r="M37" s="694" t="n"/>
      <c r="N37" s="694">
        <f>IF(D37="Pendiente","-",INDEX($CH$6:$CH$53,MATCH($AA37,$BD$6:$BD$53,0)))</f>
        <v/>
      </c>
      <c r="O37" s="694">
        <f>IF(D37="Pendiente","-",INDEX($CH$6:$CH$53,MATCH($AF37,$BD$6:$BD$53,0)))</f>
        <v/>
      </c>
      <c r="P37" s="694" t="n"/>
      <c r="Q37" s="694">
        <f>IF(D37="Pendiente","-",INDEX($CN$6:$CN$53,MATCH($AA37,$BD$6:$BD$53,0)))</f>
        <v/>
      </c>
      <c r="R37" s="694">
        <f>IF(D37="Pendiente","-",INDEX($CN$6:$CN$53,MATCH($AF37,$BD$6:$BD$53,0)))</f>
        <v/>
      </c>
      <c r="S37" s="694" t="n"/>
      <c r="T37" s="694">
        <f>IF(D37="Pendiente","-",INDEX($CS$6:$CS$53,MATCH($AA37,$BD$6:$BD$53,0)))</f>
        <v/>
      </c>
      <c r="U37" s="694">
        <f>IF(D37="Pendiente","-",INDEX($CS$6:$CS$53,MATCH($AF37,$BD$6:$BD$53,0)))</f>
        <v/>
      </c>
      <c r="V37" s="703" t="n"/>
      <c r="W37" s="743" t="n"/>
      <c r="X37" s="725">
        <f>Horarios!C37</f>
        <v/>
      </c>
      <c r="Y37" s="726">
        <f>Horarios!C37</f>
        <v/>
      </c>
      <c r="Z37" s="727">
        <f>$Z$4</f>
        <v/>
      </c>
      <c r="AA37" s="728">
        <f>A39</f>
        <v/>
      </c>
      <c r="AB37" s="729">
        <f t="array" ref="AB37:AB37">Ver_flag_local</f>
        <v/>
      </c>
      <c r="AC37" s="730" t="n">
        <v>1</v>
      </c>
      <c r="AD37" s="731" t="n">
        <v>2</v>
      </c>
      <c r="AE37" s="732">
        <f t="array" ref="AE37:AE37">Ver_flag_visit</f>
        <v/>
      </c>
      <c r="AF37" s="733">
        <f>A40</f>
        <v/>
      </c>
      <c r="AG37" s="734">
        <f>IF(NOT(OR(ISBLANK(AC37),ISBLANK(AD37))),1,0)</f>
        <v/>
      </c>
      <c r="AH37" s="735" t="n">
        <v>9</v>
      </c>
      <c r="AI37" s="736" t="n"/>
      <c r="AJ37" s="744">
        <f>AJ5</f>
        <v/>
      </c>
      <c r="AK37" s="745" t="n"/>
      <c r="AL37" s="746">
        <f>AL5</f>
        <v/>
      </c>
      <c r="AM37" s="745">
        <f>AM5</f>
        <v/>
      </c>
      <c r="AN37" s="745">
        <f>AN5</f>
        <v/>
      </c>
      <c r="AO37" s="745">
        <f>AO5</f>
        <v/>
      </c>
      <c r="AP37" s="745">
        <f>AP5</f>
        <v/>
      </c>
      <c r="AQ37" s="745">
        <f>AQ5</f>
        <v/>
      </c>
      <c r="AR37" s="745">
        <f>AR5</f>
        <v/>
      </c>
      <c r="AS37" s="745">
        <f>AS5</f>
        <v/>
      </c>
      <c r="AT37" s="747">
        <f>AT5</f>
        <v/>
      </c>
      <c r="AU37" s="803">
        <f>COUNTIF(AU38:AU41,"&gt;1")</f>
        <v/>
      </c>
      <c r="AV37" s="748" t="n"/>
      <c r="AW37" s="808" t="n"/>
      <c r="AX37" s="808" t="n"/>
      <c r="AY37" s="749">
        <f>AL37</f>
        <v/>
      </c>
      <c r="AZ37" s="750">
        <f>+Idiomas!$D$67</f>
        <v/>
      </c>
      <c r="BA37" s="702" t="n"/>
      <c r="BC37" s="694">
        <f>+INDEX(T_Equipos[Grupo],MATCH(WORLDCUP!BD37,T_Equipos[NombreEquipo],0))</f>
        <v/>
      </c>
      <c r="BD37" s="694">
        <f>+Equipos!B33</f>
        <v/>
      </c>
      <c r="BE37" s="694">
        <f>+BG37*3+BH37+IF($AZ$3="No",0,INDEX($AZ$6:$AZ$97,MATCH(BD37,$AY$6:$AY$97,0)))</f>
        <v/>
      </c>
      <c r="BF37" s="694">
        <f>+BG37+BH37+BI37</f>
        <v/>
      </c>
      <c r="BG37" s="694">
        <f>+COUNTIFS(FGLocal,BD37,Ganador,"Local")+COUNTIFS(FGVisitante,BD37,Ganador,"Visitante")</f>
        <v/>
      </c>
      <c r="BH37" s="694">
        <f>+COUNTIFS(FGLocal,BD37,Ganador,"Empate")+COUNTIFS(FGVisitante,BD37,Ganador,"Empate")</f>
        <v/>
      </c>
      <c r="BI37" s="694">
        <f>+COUNTIFS(FGVisitante,BD37,Ganador,"Local")+COUNTIFS(FGLocal,BD37,Ganador,"Visitante")</f>
        <v/>
      </c>
      <c r="BJ37" s="694">
        <f>+SUMIFS(FG_GolesLocal,FGLocal,BD37,Ganador,"&lt;&gt;"&amp;"Pendiente",FG_GolesLocal,"&lt;&gt;"&amp;"",FG_GolesVisitante,"&lt;&gt;"&amp;"")+SUMIFS(FG_GolesVisitante,FGVisitante,BD37,Ganador,"&lt;&gt;"&amp;"Pendiente",FG_GolesLocal,"&lt;&gt;"&amp;"",FG_GolesVisitante,"&lt;&gt;"&amp;"")</f>
        <v/>
      </c>
      <c r="BK37" s="694">
        <f>+SUMIFS(FG_GolesLocal,FGVisitante,BD37,Ganador,"&lt;&gt;"&amp;"Pendiente",FG_GolesLocal,"&lt;&gt;"&amp;"",FG_GolesVisitante,"&lt;&gt;"&amp;"")+SUMIFS(FG_GolesVisitante,FGLocal,BD37,Ganador,"&lt;&gt;"&amp;"Pendiente",FG_GolesLocal,"&lt;&gt;"&amp;"",FG_GolesVisitante,"&lt;&gt;"&amp;"")</f>
        <v/>
      </c>
      <c r="BL37" s="694">
        <f>+BJ37-BK37</f>
        <v/>
      </c>
      <c r="BM37" s="694">
        <f>DD37&amp;BC37</f>
        <v/>
      </c>
      <c r="BN37" s="694">
        <f>DH37&amp;BC37</f>
        <v/>
      </c>
      <c r="BO37" s="694">
        <f>IF(AND($AJ$99=144,BF37&gt;=1),1,0)</f>
        <v/>
      </c>
      <c r="BP37" s="694">
        <f>COUNTIFS($BO$6:$BO$53,"&gt;"&amp;BO37,$BC$6:$BC$53,INDEX(T_Equipos[Grupo],MATCH(BD37,T_Equipos[NombreEquipo],0)))+1</f>
        <v/>
      </c>
      <c r="BQ37" s="694">
        <f>IF(COUNTIFS($BP$6:$BP$53,BP37,$BC$6:$BC$53,INDEX(T_Equipos[Grupo],MATCH(BD37,T_Equipos[NombreEquipo],0)))=1,"-","P."&amp;BP37&amp;" ("&amp;COUNTIFS($BP$6:$BP$53,BP37,$BC$6:$BC$53,INDEX(T_Equipos[Grupo],MATCH(BD37,T_Equipos[NombreEquipo],0)))&amp;")")</f>
        <v/>
      </c>
      <c r="BR37" s="694">
        <f>IF($BQ37="-","-",BE37)</f>
        <v/>
      </c>
      <c r="BS37" s="694">
        <f>BP37+COUNTIFS($BQ$6:$BQ$53,BQ37,$BR$6:BR$53,"&gt;"&amp;BR37,$BC$6:$BC$53,INDEX(T_Equipos[Grupo],MATCH(BD37,T_Equipos[NombreEquipo],0)))</f>
        <v/>
      </c>
      <c r="BT37" s="694">
        <f>IF(COUNTIFS($BS$6:$BS$53,BS37,$BC$6:$BC$53,INDEX(T_Equipos[Grupo],MATCH(BD37,T_Equipos[NombreEquipo],0)))=1,"-","P."&amp;BS37&amp;" ("&amp;COUNTIFS($BS$6:$BS$53,BS37,$BC$6:$BC$53,INDEX(T_Equipos[Grupo],MATCH(BD37,T_Equipos[NombreEquipo],0)))&amp;")")</f>
        <v/>
      </c>
      <c r="BU37" s="694">
        <f>IF($BT37="-","-",COUNTIFS(FGLocal,$BD37,Ganador,"Local",Part1Empate1V,$BT37)+COUNTIFS(FGVisitante,$BD37,Ganador,"Visitante",Part1Empate1L,$BT37))</f>
        <v/>
      </c>
      <c r="BV37" s="694">
        <f>IF($BT37="-","-",COUNTIFS(FGLocal,$BD37,Ganador,"Empate",Part1Empate1V,$BT37)+COUNTIFS(FGVisitante,$BD37,Ganador,"Empate",Part1Empate1L,$BT37))</f>
        <v/>
      </c>
      <c r="BW37" s="694">
        <f>IF($BT37="-","-",COUNTIFS(FGLocal,$BD37,Ganador,"Visitante",Part1Empate1V,$BT37)+COUNTIFS(FGVisitante,$BD37,Ganador,"Local",Part1Empate1L,$BT37))</f>
        <v/>
      </c>
      <c r="BX37" s="694">
        <f>IF($BT37="-","-",BU37*3+BV37)</f>
        <v/>
      </c>
      <c r="BY37" s="694">
        <f>BS37+COUNTIFS($BT$6:$BT$53,BT37,$BX$6:BX$53,"&gt;"&amp;BX37,$BC$6:$BC$53,INDEX(T_Equipos[Grupo],MATCH(BD37,T_Equipos[NombreEquipo],0)))</f>
        <v/>
      </c>
      <c r="BZ37" s="694">
        <f>IF(COUNTIFS($BY$6:$BY$53,BY37,$BC$6:$BC$53,INDEX(T_Equipos[Grupo],MATCH(BD37,T_Equipos[NombreEquipo],0)))=1,"-","P."&amp;BY37&amp;" ("&amp;COUNTIFS($BY$6:$BY$53,BY37,$BC$6:$BC$53,INDEX(T_Equipos[Grupo],MATCH(BD37,T_Equipos[NombreEquipo],0)))&amp;")")</f>
        <v/>
      </c>
      <c r="CA37" s="694">
        <f>IF($BZ37="-","-",SUMIFS(FG_GolesLocal,FGLocal,$BD37,Part1Empate2V,$BZ37)+SUMIFS(FG_GolesVisitante,FGVisitante,$BD37,Part1Empate2L,$BZ37))</f>
        <v/>
      </c>
      <c r="CB37" s="694">
        <f>IF($BZ37="-","-",SUMIFS(FG_GolesVisitante,FGLocal,$BD37,Part1Empate2V,$BZ37)+SUMIFS(FG_GolesLocal,FGVisitante,$BD37,Part1Empate2L,$BZ37))</f>
        <v/>
      </c>
      <c r="CC37" s="694">
        <f>IF($BZ37="-","-",CA37-CB37)</f>
        <v/>
      </c>
      <c r="CD37" s="694">
        <f>BY37+COUNTIFS($BZ$6:$BZ$53,BZ37,$CC$6:CC$53,"&gt;"&amp;CC37,$BC$6:$BC$53,INDEX(T_Equipos[Grupo],MATCH(BD37,T_Equipos[NombreEquipo],0)))</f>
        <v/>
      </c>
      <c r="CE37" s="694">
        <f>IF(COUNTIFS($CD$6:$CD$53,CD37,$BC$6:$BC$53,INDEX(T_Equipos[Grupo],MATCH(BD37,T_Equipos[NombreEquipo],0)))=1,"-","P."&amp;CD37&amp;" ("&amp;COUNTIFS($CD$6:$CD$53,CD37,$BC$6:$BC$53,INDEX(T_Equipos[Grupo],MATCH(BD37,T_Equipos[NombreEquipo],0)))&amp;")")</f>
        <v/>
      </c>
      <c r="CF37" s="694">
        <f>IF($CE37="-","-",SUMIFS(FG_GolesLocal,FGLocal,$BD37,Part1Empate3V,$CE37)+SUMIFS(FG_GolesVisitante,FGVisitante,$BD37,Part1Empate3L,$CE37))</f>
        <v/>
      </c>
      <c r="CG37" s="694">
        <f>CD37+COUNTIFS($CE$6:$CE$53,CE37,$CF$6:CF$53,"&gt;"&amp;CF37,$BC$6:$BC$53,INDEX(T_Equipos[Grupo],MATCH(BD37,T_Equipos[NombreEquipo],0)))</f>
        <v/>
      </c>
      <c r="CH37" s="694">
        <f>IF(COUNTIFS($CG$6:$CG$53,CG37,$BC$6:$BC$53,INDEX(T_Equipos[Grupo],MATCH(BD37,T_Equipos[NombreEquipo],0)))=1,"-","P."&amp;CG37&amp;" ("&amp;COUNTIFS($CG$6:$CG$53,CG37,$BC$6:$BC$53,INDEX(T_Equipos[Grupo],MATCH(BD37,T_Equipos[NombreEquipo],0)))&amp;")")</f>
        <v/>
      </c>
      <c r="CI37" s="694">
        <f>IF($CH37="-","-",COUNTIFS(FGLocal,$BD37,Ganador,"Local",Part2Empate4V,$CH37)+COUNTIFS(FGVisitante,$BD37,Ganador,"Visitante",Part2Empate4L,$CH37))</f>
        <v/>
      </c>
      <c r="CJ37" s="694">
        <f>IF($CH37="-","-",COUNTIFS(FGLocal,$BD37,Ganador,"Empate",Part2Empate4V,$CH37)+COUNTIFS(FGVisitante,$BD37,Ganador,"Empate",Part2Empate4L,$CH37))</f>
        <v/>
      </c>
      <c r="CK37" s="694">
        <f>IF($CH37="-","-",COUNTIFS(FGLocal,$BD37,Ganador,"Visitante",Part2Empate4V,$CH37)+COUNTIFS(FGVisitante,$BD37,Ganador,"Local",Part2Empate4L,$CH37))</f>
        <v/>
      </c>
      <c r="CL37" s="694">
        <f>IF($CH37="-","-",CI37*3+CJ37)</f>
        <v/>
      </c>
      <c r="CM37" s="694">
        <f>CG37+COUNTIFS($CH$6:$CH$53,CH37,$CL$6:CL$53,"&gt;"&amp;CL37,$BC$6:$BC$53,INDEX(T_Equipos[Grupo],MATCH(BD37,T_Equipos[NombreEquipo],0)))</f>
        <v/>
      </c>
      <c r="CN37" s="694">
        <f>IF(COUNTIFS($CM$6:$CM$53,CM37,$BC$6:$BC$53,INDEX(T_Equipos[Grupo],MATCH(BD37,T_Equipos[NombreEquipo],0)))=1,"-","P."&amp;CM37&amp;" ("&amp;COUNTIFS($CM$6:$CM$53,CM37,$BC$6:$BC$53,INDEX(T_Equipos[Grupo],MATCH(BD37,T_Equipos[NombreEquipo],0)))&amp;")")</f>
        <v/>
      </c>
      <c r="CO37" s="694">
        <f>IF($CN37="-","-",SUMIFS(FG_GolesLocal,FGLocal,$BD37,Part2Empate5V,$CN37)+SUMIFS(FG_GolesVisitante,FGVisitante,$BD37,Part2Empate5L,$CN37))</f>
        <v/>
      </c>
      <c r="CP37" s="694">
        <f>IF($CN37="-","-",SUMIFS(FG_GolesVisitante,FGLocal,$BD37,Part2Empate5V,$CN37)+SUMIFS(FG_GolesLocal,FGVisitante,$BD37,Part2Empate5L,$CN37))</f>
        <v/>
      </c>
      <c r="CQ37" s="694">
        <f>IF($CN37="-","-",CO37-CP37)</f>
        <v/>
      </c>
      <c r="CR37" s="694">
        <f>CM37+COUNTIFS($CN$6:$CN$53,CN37,$CQ$6:CQ$53,"&gt;"&amp;CQ37,$BC$6:$BC$53,INDEX(T_Equipos[Grupo],MATCH(BD37,T_Equipos[NombreEquipo],0)))</f>
        <v/>
      </c>
      <c r="CS37" s="694">
        <f>IF(COUNTIFS($CR$6:$CR$53,CR37,$BC$6:$BC$53,INDEX(T_Equipos[Grupo],MATCH(BD37,T_Equipos[NombreEquipo],0)))=1,"-","P."&amp;CR37&amp;" ("&amp;COUNTIFS($CR$6:$CR$53,CR37,$BC$6:$BC$53,INDEX(T_Equipos[Grupo],MATCH(BD37,T_Equipos[NombreEquipo],0)))&amp;")")</f>
        <v/>
      </c>
      <c r="CT37" s="694">
        <f>IF($CS37="-","-",SUMIFS(FG_GolesLocal,FGLocal,$BD37,Part2Empate6V,$CS37)+SUMIFS(FG_GolesVisitante,FGVisitante,$BD37,Part2Empate6L,$CS37))</f>
        <v/>
      </c>
      <c r="CU37" s="694">
        <f>CR37+COUNTIFS($CS$6:$CS$53,CS37,$CT$6:CT$53,"&gt;"&amp;CT37,$BC$6:$BC$53,INDEX(T_Equipos[Grupo],MATCH(BD37,T_Equipos[NombreEquipo],0)))</f>
        <v/>
      </c>
      <c r="CV37" s="694">
        <f>IF(COUNTIFS($CU$6:$CU$53,CU37,$BC$6:$BC$53,INDEX(T_Equipos[Grupo],MATCH(BD37,T_Equipos[NombreEquipo],0)))=1,"-","P."&amp;CU37&amp;" ("&amp;COUNTIFS($CU$6:$CU$53,CU37,$BC$6:$BC$53,INDEX(T_Equipos[Grupo],MATCH(BD37,T_Equipos[NombreEquipo],0)))&amp;")")</f>
        <v/>
      </c>
      <c r="CW37" s="694">
        <f>IF(CV37="-","-",BL37)</f>
        <v/>
      </c>
      <c r="CX37" s="694">
        <f>CU37+COUNTIFS($CV$6:$CV$53,CV37,$CW$6:CW$53,"&gt;"&amp;CW37,$BC$6:$BC$53,INDEX(T_Equipos[Grupo],MATCH(BD37,T_Equipos[NombreEquipo],0)))</f>
        <v/>
      </c>
      <c r="CY37" s="694">
        <f>IF(COUNTIFS($CX$6:$CX$53,CX37,$BC$6:$BC$53,INDEX(T_Equipos[Grupo],MATCH(BD37,T_Equipos[NombreEquipo],0)))=1,"-","P."&amp;CX37&amp;" ("&amp;COUNTIFS($CX$6:$CX$53,CX37,$BC$6:$BC$53,INDEX(T_Equipos[Grupo],MATCH(BD37,T_Equipos[NombreEquipo],0)))&amp;")")</f>
        <v/>
      </c>
      <c r="CZ37" s="694">
        <f>IF(CY37="-","-",BJ37)</f>
        <v/>
      </c>
      <c r="DA37" s="694">
        <f>CX37+COUNTIFS($CY$6:$CY$53,CY37,$CZ$6:CZ$53,"&gt;"&amp;CZ37,$BC$6:$BC$53,INDEX(T_Equipos[Grupo],MATCH(BD37,T_Equipos[NombreEquipo],0)))</f>
        <v/>
      </c>
      <c r="DB37" s="694">
        <f>IF(COUNTIFS($DA$6:$DA$53,DA37,$BC$6:$BC$53,INDEX(T_Equipos[Grupo],MATCH(BD37,T_Equipos[NombreEquipo],0)))=1,"-","P."&amp;DA37&amp;" ("&amp;COUNTIFS($DA$6:$DA$53,DA37,$BC$6:$BC$53,INDEX(T_Equipos[Grupo],MATCH(BD37,T_Equipos[NombreEquipo],0)))&amp;")")</f>
        <v/>
      </c>
      <c r="DC37" s="694">
        <f>IF(DB37="-","-",COUNTIFS(T_Equipos[Rank],"&lt;"&amp;INDEX(T_Equipos[Rank],MATCH(BD37,T_Equipos[NombreEquipo],0)),$BC$6:$BC$53,INDEX(T_Equipos[Grupo],MATCH(BD37,T_Equipos[NombreEquipo],0)))+1)</f>
        <v/>
      </c>
      <c r="DD37" s="694">
        <f>DA37+COUNTIFS($DB$6:$DB$53,DB37,$DC$6:DC$53,"&lt;"&amp;DC37,$BC$6:$BC$53,INDEX(T_Equipos[Grupo],MATCH(BD37,T_Equipos[NombreEquipo],0)))</f>
        <v/>
      </c>
      <c r="DE37" s="694" t="n"/>
      <c r="DF37" s="694">
        <f>IF(OR(INDEX($AW$6:$AW$97,MATCH($BD37,$AV$6:$AV$97,0))="",DB37="-"),DD37,INDEX($AW$6:$AW$97,MATCH($BD37,$AV$6:$AV$97,0))+DD37/1000)</f>
        <v/>
      </c>
      <c r="DG37" s="694">
        <f>IF(DB37="-","-",COUNTIFS(DF$6:DF$53,"&lt;"&amp;DF37,$BC$6:$BC$53,INDEX(T_Equipos[Grupo],MATCH(BD37,T_Equipos[NombreEquipo],0))))</f>
        <v/>
      </c>
      <c r="DH37" s="694">
        <f>DA37+COUNTIFS(DB$6:DB$53,DB37,DG$6:DG$53,"&lt;"&amp;DG37,$BC$6:$BC$53,INDEX(T_Equipos[Grupo],MATCH(BD37,T_Equipos[NombreEquipo],0)))</f>
        <v/>
      </c>
      <c r="DI37" s="694" t="n"/>
      <c r="DJ37" s="694">
        <f>INDEX($DA$6:$DA$53,MATCH($DQ37,$BD$6:$BD$53,0))</f>
        <v/>
      </c>
      <c r="DK37" s="694">
        <f>+SUMIF($BC$6:$BC$53,BC37,$BF$6:$BF$53)</f>
        <v/>
      </c>
      <c r="DL37" s="694">
        <f>IF(OR(DK37=12,$AJ$99=144),COUNTIFS($DJ$6:$DJ$53,DJ37,$BC$6:$BC$53,BC37),1)</f>
        <v/>
      </c>
      <c r="DM37" s="694">
        <f>DJ37&amp;"."&amp;DL37</f>
        <v/>
      </c>
      <c r="DN37" s="694">
        <f t="array" ref="DN37:DN37">OFFSET(Horarios!$P$3,DJ37-1,0,DL37,1)</f>
        <v/>
      </c>
      <c r="DO37" s="694" t="n"/>
      <c r="DP37" s="694" t="inlineStr">
        <is>
          <t>4H</t>
        </is>
      </c>
      <c r="DQ37" s="694">
        <f>INDEX($BD$6:$BD$53,MATCH(DP37,$BM$6:$BM$53,0))</f>
        <v/>
      </c>
    </row>
    <row r="38" ht="15.75" customHeight="1" s="650">
      <c r="A38" s="694">
        <f>+Equipos!B19</f>
        <v/>
      </c>
      <c r="B38" s="694" t="n"/>
      <c r="C38" s="694" t="n"/>
      <c r="D38" s="694">
        <f>IF(OR(AC38="",AD38=""),"Pendiente",IF(AC38&gt;AD38,"Local",IF(AC38&lt;AD38,"Visitante","Empate")))</f>
        <v/>
      </c>
      <c r="E38" s="694">
        <f>IF(D38="Pendiente","-",INDEX($BT$6:$BT$53,MATCH($AA38,$BD$6:$BD$53,0)))</f>
        <v/>
      </c>
      <c r="F38" s="694">
        <f>IF(D38="Pendiente","-",INDEX($BT$6:$BT$53,MATCH($AF38,$BD$6:$BD$53,0)))</f>
        <v/>
      </c>
      <c r="G38" s="694" t="n"/>
      <c r="H38" s="694">
        <f>IF(D38="Pendiente","-",INDEX($BZ$6:$BZ$53,MATCH($AA38,$BD$6:$BD$53,0)))</f>
        <v/>
      </c>
      <c r="I38" s="694">
        <f>IF(D38="Pendiente","-",INDEX($BZ$6:$BZ$53,MATCH($AF38,$BD$6:$BD$53,0)))</f>
        <v/>
      </c>
      <c r="J38" s="694" t="n"/>
      <c r="K38" s="694">
        <f>IF(D38="Pendiente","-",INDEX($CE$6:$CE$53,MATCH($AA38,$BD$6:$BD$53,0)))</f>
        <v/>
      </c>
      <c r="L38" s="694">
        <f>IF(D38="Pendiente","-",INDEX($CE$6:$CE$53,MATCH($AF38,$BD$6:$BD$53,0)))</f>
        <v/>
      </c>
      <c r="M38" s="694" t="n"/>
      <c r="N38" s="694">
        <f>IF(D38="Pendiente","-",INDEX($CH$6:$CH$53,MATCH($AA38,$BD$6:$BD$53,0)))</f>
        <v/>
      </c>
      <c r="O38" s="694">
        <f>IF(D38="Pendiente","-",INDEX($CH$6:$CH$53,MATCH($AF38,$BD$6:$BD$53,0)))</f>
        <v/>
      </c>
      <c r="P38" s="694" t="n"/>
      <c r="Q38" s="694">
        <f>IF(D38="Pendiente","-",INDEX($CN$6:$CN$53,MATCH($AA38,$BD$6:$BD$53,0)))</f>
        <v/>
      </c>
      <c r="R38" s="694">
        <f>IF(D38="Pendiente","-",INDEX($CN$6:$CN$53,MATCH($AF38,$BD$6:$BD$53,0)))</f>
        <v/>
      </c>
      <c r="S38" s="694" t="n"/>
      <c r="T38" s="694">
        <f>IF(D38="Pendiente","-",INDEX($CS$6:$CS$53,MATCH($AA38,$BD$6:$BD$53,0)))</f>
        <v/>
      </c>
      <c r="U38" s="694">
        <f>IF(D38="Pendiente","-",INDEX($CS$6:$CS$53,MATCH($AF38,$BD$6:$BD$53,0)))</f>
        <v/>
      </c>
      <c r="V38" s="703" t="n"/>
      <c r="W38" s="743" t="n"/>
      <c r="X38" s="725">
        <f>Horarios!C38</f>
        <v/>
      </c>
      <c r="Y38" s="726">
        <f>Horarios!C38</f>
        <v/>
      </c>
      <c r="Z38" s="727">
        <f>$Z$6</f>
        <v/>
      </c>
      <c r="AA38" s="728">
        <f>A37</f>
        <v/>
      </c>
      <c r="AB38" s="729">
        <f t="array" ref="AB38:AB38">Ver_flag_local</f>
        <v/>
      </c>
      <c r="AC38" s="730" t="n">
        <v>2</v>
      </c>
      <c r="AD38" s="731" t="n">
        <v>0</v>
      </c>
      <c r="AE38" s="732">
        <f t="array" ref="AE38:AE38">Ver_flag_visit</f>
        <v/>
      </c>
      <c r="AF38" s="733">
        <f>A39</f>
        <v/>
      </c>
      <c r="AG38" s="734">
        <f>IF(NOT(OR(ISBLANK(AC38),ISBLANK(AD38))),1,0)</f>
        <v/>
      </c>
      <c r="AH38" s="735" t="n">
        <v>33</v>
      </c>
      <c r="AI38" s="736">
        <f>AJ38&amp;$B$36</f>
        <v/>
      </c>
      <c r="AJ38" s="751" t="n">
        <v>1</v>
      </c>
      <c r="AK38" s="810">
        <f t="array" ref="AK38:AK38">Ver_flag_visit</f>
        <v/>
      </c>
      <c r="AL38" s="753">
        <f>IFERROR(INDEX($BD$6:$BD$53,MATCH(AI38,$BN$6:$BN$53,0)),"")</f>
        <v/>
      </c>
      <c r="AM38" s="754">
        <f>INDEX($BE$6:$BN$53,MATCH($AL38,$BD$6:$BD$53,0),MATCH(AM$5,$BE$5:$BN$5,0))</f>
        <v/>
      </c>
      <c r="AN38" s="755">
        <f>INDEX($BE$6:$BN$53,MATCH($AL38,$BD$6:$BD$53,0),MATCH(AN$5,$BE$5:$BN$5,0))</f>
        <v/>
      </c>
      <c r="AO38" s="755">
        <f>INDEX($BE$6:$BN$53,MATCH($AL38,$BD$6:$BD$53,0),MATCH(AO$5,$BE$5:$BN$5,0))</f>
        <v/>
      </c>
      <c r="AP38" s="755">
        <f>INDEX($BE$6:$BN$53,MATCH($AL38,$BD$6:$BD$53,0),MATCH(AP$5,$BE$5:$BN$5,0))</f>
        <v/>
      </c>
      <c r="AQ38" s="755">
        <f>INDEX($BE$6:$BN$53,MATCH($AL38,$BD$6:$BD$53,0),MATCH(AQ$5,$BE$5:$BN$5,0))</f>
        <v/>
      </c>
      <c r="AR38" s="755">
        <f>INDEX($BE$6:$BN$53,MATCH($AL38,$BD$6:$BD$53,0),MATCH(AR$5,$BE$5:$BN$5,0))</f>
        <v/>
      </c>
      <c r="AS38" s="755">
        <f>INDEX($BE$6:$BN$53,MATCH($AL38,$BD$6:$BD$53,0),MATCH(AS$5,$BE$5:$BN$5,0))</f>
        <v/>
      </c>
      <c r="AT38" s="756">
        <f>INDEX($BE$6:$BN$53,MATCH($AL38,$BD$6:$BD$53,0),MATCH(AT$5,$BE$5:$BN$5,0))</f>
        <v/>
      </c>
      <c r="AU38" s="757">
        <f>INDEX($DL$6:$DL$53,MATCH(AI38,$DP$6:$DP$53,0))</f>
        <v/>
      </c>
      <c r="AV38" s="758">
        <f>INDEX($BD$6:$BD$53,MATCH(AI38,$BM$6:$BM$53,0))</f>
        <v/>
      </c>
      <c r="AW38" s="759" t="n"/>
      <c r="AX38" s="760" t="n"/>
      <c r="AY38" s="761">
        <f>+A37</f>
        <v/>
      </c>
      <c r="AZ38" s="762" t="n"/>
      <c r="BA38" s="702" t="n"/>
      <c r="BC38" s="694">
        <f>+INDEX(T_Equipos[Grupo],MATCH(WORLDCUP!BD38,T_Equipos[NombreEquipo],0))</f>
        <v/>
      </c>
      <c r="BD38" s="694">
        <f>+Equipos!B34</f>
        <v/>
      </c>
      <c r="BE38" s="694">
        <f>+BG38*3+BH38+IF($AZ$3="No",0,INDEX($AZ$6:$AZ$97,MATCH(BD38,$AY$6:$AY$97,0)))</f>
        <v/>
      </c>
      <c r="BF38" s="694">
        <f>+BG38+BH38+BI38</f>
        <v/>
      </c>
      <c r="BG38" s="694">
        <f>+COUNTIFS(FGLocal,BD38,Ganador,"Local")+COUNTIFS(FGVisitante,BD38,Ganador,"Visitante")</f>
        <v/>
      </c>
      <c r="BH38" s="694">
        <f>+COUNTIFS(FGLocal,BD38,Ganador,"Empate")+COUNTIFS(FGVisitante,BD38,Ganador,"Empate")</f>
        <v/>
      </c>
      <c r="BI38" s="694">
        <f>+COUNTIFS(FGVisitante,BD38,Ganador,"Local")+COUNTIFS(FGLocal,BD38,Ganador,"Visitante")</f>
        <v/>
      </c>
      <c r="BJ38" s="694">
        <f>+SUMIFS(FG_GolesLocal,FGLocal,BD38,Ganador,"&lt;&gt;"&amp;"Pendiente",FG_GolesLocal,"&lt;&gt;"&amp;"",FG_GolesVisitante,"&lt;&gt;"&amp;"")+SUMIFS(FG_GolesVisitante,FGVisitante,BD38,Ganador,"&lt;&gt;"&amp;"Pendiente",FG_GolesLocal,"&lt;&gt;"&amp;"",FG_GolesVisitante,"&lt;&gt;"&amp;"")</f>
        <v/>
      </c>
      <c r="BK38" s="694">
        <f>+SUMIFS(FG_GolesLocal,FGVisitante,BD38,Ganador,"&lt;&gt;"&amp;"Pendiente",FG_GolesLocal,"&lt;&gt;"&amp;"",FG_GolesVisitante,"&lt;&gt;"&amp;"")+SUMIFS(FG_GolesVisitante,FGLocal,BD38,Ganador,"&lt;&gt;"&amp;"Pendiente",FG_GolesLocal,"&lt;&gt;"&amp;"",FG_GolesVisitante,"&lt;&gt;"&amp;"")</f>
        <v/>
      </c>
      <c r="BL38" s="694">
        <f>+BJ38-BK38</f>
        <v/>
      </c>
      <c r="BM38" s="694">
        <f>DD38&amp;BC38</f>
        <v/>
      </c>
      <c r="BN38" s="694">
        <f>DH38&amp;BC38</f>
        <v/>
      </c>
      <c r="BO38" s="694">
        <f>IF(AND($AJ$99=144,BF38&gt;=1),1,0)</f>
        <v/>
      </c>
      <c r="BP38" s="694">
        <f>COUNTIFS($BO$6:$BO$53,"&gt;"&amp;BO38,$BC$6:$BC$53,INDEX(T_Equipos[Grupo],MATCH(BD38,T_Equipos[NombreEquipo],0)))+1</f>
        <v/>
      </c>
      <c r="BQ38" s="694">
        <f>IF(COUNTIFS($BP$6:$BP$53,BP38,$BC$6:$BC$53,INDEX(T_Equipos[Grupo],MATCH(BD38,T_Equipos[NombreEquipo],0)))=1,"-","P."&amp;BP38&amp;" ("&amp;COUNTIFS($BP$6:$BP$53,BP38,$BC$6:$BC$53,INDEX(T_Equipos[Grupo],MATCH(BD38,T_Equipos[NombreEquipo],0)))&amp;")")</f>
        <v/>
      </c>
      <c r="BR38" s="694">
        <f>IF($BQ38="-","-",BE38)</f>
        <v/>
      </c>
      <c r="BS38" s="694">
        <f>BP38+COUNTIFS($BQ$6:$BQ$53,BQ38,$BR$6:BR$53,"&gt;"&amp;BR38,$BC$6:$BC$53,INDEX(T_Equipos[Grupo],MATCH(BD38,T_Equipos[NombreEquipo],0)))</f>
        <v/>
      </c>
      <c r="BT38" s="694">
        <f>IF(COUNTIFS($BS$6:$BS$53,BS38,$BC$6:$BC$53,INDEX(T_Equipos[Grupo],MATCH(BD38,T_Equipos[NombreEquipo],0)))=1,"-","P."&amp;BS38&amp;" ("&amp;COUNTIFS($BS$6:$BS$53,BS38,$BC$6:$BC$53,INDEX(T_Equipos[Grupo],MATCH(BD38,T_Equipos[NombreEquipo],0)))&amp;")")</f>
        <v/>
      </c>
      <c r="BU38" s="694">
        <f>IF($BT38="-","-",COUNTIFS(FGLocal,$BD38,Ganador,"Local",Part1Empate1V,$BT38)+COUNTIFS(FGVisitante,$BD38,Ganador,"Visitante",Part1Empate1L,$BT38))</f>
        <v/>
      </c>
      <c r="BV38" s="694">
        <f>IF($BT38="-","-",COUNTIFS(FGLocal,$BD38,Ganador,"Empate",Part1Empate1V,$BT38)+COUNTIFS(FGVisitante,$BD38,Ganador,"Empate",Part1Empate1L,$BT38))</f>
        <v/>
      </c>
      <c r="BW38" s="694">
        <f>IF($BT38="-","-",COUNTIFS(FGLocal,$BD38,Ganador,"Visitante",Part1Empate1V,$BT38)+COUNTIFS(FGVisitante,$BD38,Ganador,"Local",Part1Empate1L,$BT38))</f>
        <v/>
      </c>
      <c r="BX38" s="694">
        <f>IF($BT38="-","-",BU38*3+BV38)</f>
        <v/>
      </c>
      <c r="BY38" s="694">
        <f>BS38+COUNTIFS($BT$6:$BT$53,BT38,$BX$6:BX$53,"&gt;"&amp;BX38,$BC$6:$BC$53,INDEX(T_Equipos[Grupo],MATCH(BD38,T_Equipos[NombreEquipo],0)))</f>
        <v/>
      </c>
      <c r="BZ38" s="694">
        <f>IF(COUNTIFS($BY$6:$BY$53,BY38,$BC$6:$BC$53,INDEX(T_Equipos[Grupo],MATCH(BD38,T_Equipos[NombreEquipo],0)))=1,"-","P."&amp;BY38&amp;" ("&amp;COUNTIFS($BY$6:$BY$53,BY38,$BC$6:$BC$53,INDEX(T_Equipos[Grupo],MATCH(BD38,T_Equipos[NombreEquipo],0)))&amp;")")</f>
        <v/>
      </c>
      <c r="CA38" s="694">
        <f>IF($BZ38="-","-",SUMIFS(FG_GolesLocal,FGLocal,$BD38,Part1Empate2V,$BZ38)+SUMIFS(FG_GolesVisitante,FGVisitante,$BD38,Part1Empate2L,$BZ38))</f>
        <v/>
      </c>
      <c r="CB38" s="694">
        <f>IF($BZ38="-","-",SUMIFS(FG_GolesVisitante,FGLocal,$BD38,Part1Empate2V,$BZ38)+SUMIFS(FG_GolesLocal,FGVisitante,$BD38,Part1Empate2L,$BZ38))</f>
        <v/>
      </c>
      <c r="CC38" s="694">
        <f>IF($BZ38="-","-",CA38-CB38)</f>
        <v/>
      </c>
      <c r="CD38" s="694">
        <f>BY38+COUNTIFS($BZ$6:$BZ$53,BZ38,$CC$6:CC$53,"&gt;"&amp;CC38,$BC$6:$BC$53,INDEX(T_Equipos[Grupo],MATCH(BD38,T_Equipos[NombreEquipo],0)))</f>
        <v/>
      </c>
      <c r="CE38" s="694">
        <f>IF(COUNTIFS($CD$6:$CD$53,CD38,$BC$6:$BC$53,INDEX(T_Equipos[Grupo],MATCH(BD38,T_Equipos[NombreEquipo],0)))=1,"-","P."&amp;CD38&amp;" ("&amp;COUNTIFS($CD$6:$CD$53,CD38,$BC$6:$BC$53,INDEX(T_Equipos[Grupo],MATCH(BD38,T_Equipos[NombreEquipo],0)))&amp;")")</f>
        <v/>
      </c>
      <c r="CF38" s="694">
        <f>IF($CE38="-","-",SUMIFS(FG_GolesLocal,FGLocal,$BD38,Part1Empate3V,$CE38)+SUMIFS(FG_GolesVisitante,FGVisitante,$BD38,Part1Empate3L,$CE38))</f>
        <v/>
      </c>
      <c r="CG38" s="694">
        <f>CD38+COUNTIFS($CE$6:$CE$53,CE38,$CF$6:CF$53,"&gt;"&amp;CF38,$BC$6:$BC$53,INDEX(T_Equipos[Grupo],MATCH(BD38,T_Equipos[NombreEquipo],0)))</f>
        <v/>
      </c>
      <c r="CH38" s="694">
        <f>IF(COUNTIFS($CG$6:$CG$53,CG38,$BC$6:$BC$53,INDEX(T_Equipos[Grupo],MATCH(BD38,T_Equipos[NombreEquipo],0)))=1,"-","P."&amp;CG38&amp;" ("&amp;COUNTIFS($CG$6:$CG$53,CG38,$BC$6:$BC$53,INDEX(T_Equipos[Grupo],MATCH(BD38,T_Equipos[NombreEquipo],0)))&amp;")")</f>
        <v/>
      </c>
      <c r="CI38" s="694">
        <f>IF($CH38="-","-",COUNTIFS(FGLocal,$BD38,Ganador,"Local",Part2Empate4V,$CH38)+COUNTIFS(FGVisitante,$BD38,Ganador,"Visitante",Part2Empate4L,$CH38))</f>
        <v/>
      </c>
      <c r="CJ38" s="694">
        <f>IF($CH38="-","-",COUNTIFS(FGLocal,$BD38,Ganador,"Empate",Part2Empate4V,$CH38)+COUNTIFS(FGVisitante,$BD38,Ganador,"Empate",Part2Empate4L,$CH38))</f>
        <v/>
      </c>
      <c r="CK38" s="694">
        <f>IF($CH38="-","-",COUNTIFS(FGLocal,$BD38,Ganador,"Visitante",Part2Empate4V,$CH38)+COUNTIFS(FGVisitante,$BD38,Ganador,"Local",Part2Empate4L,$CH38))</f>
        <v/>
      </c>
      <c r="CL38" s="694">
        <f>IF($CH38="-","-",CI38*3+CJ38)</f>
        <v/>
      </c>
      <c r="CM38" s="694">
        <f>CG38+COUNTIFS($CH$6:$CH$53,CH38,$CL$6:CL$53,"&gt;"&amp;CL38,$BC$6:$BC$53,INDEX(T_Equipos[Grupo],MATCH(BD38,T_Equipos[NombreEquipo],0)))</f>
        <v/>
      </c>
      <c r="CN38" s="694">
        <f>IF(COUNTIFS($CM$6:$CM$53,CM38,$BC$6:$BC$53,INDEX(T_Equipos[Grupo],MATCH(BD38,T_Equipos[NombreEquipo],0)))=1,"-","P."&amp;CM38&amp;" ("&amp;COUNTIFS($CM$6:$CM$53,CM38,$BC$6:$BC$53,INDEX(T_Equipos[Grupo],MATCH(BD38,T_Equipos[NombreEquipo],0)))&amp;")")</f>
        <v/>
      </c>
      <c r="CO38" s="694">
        <f>IF($CN38="-","-",SUMIFS(FG_GolesLocal,FGLocal,$BD38,Part2Empate5V,$CN38)+SUMIFS(FG_GolesVisitante,FGVisitante,$BD38,Part2Empate5L,$CN38))</f>
        <v/>
      </c>
      <c r="CP38" s="694">
        <f>IF($CN38="-","-",SUMIFS(FG_GolesVisitante,FGLocal,$BD38,Part2Empate5V,$CN38)+SUMIFS(FG_GolesLocal,FGVisitante,$BD38,Part2Empate5L,$CN38))</f>
        <v/>
      </c>
      <c r="CQ38" s="694">
        <f>IF($CN38="-","-",CO38-CP38)</f>
        <v/>
      </c>
      <c r="CR38" s="694">
        <f>CM38+COUNTIFS($CN$6:$CN$53,CN38,$CQ$6:CQ$53,"&gt;"&amp;CQ38,$BC$6:$BC$53,INDEX(T_Equipos[Grupo],MATCH(BD38,T_Equipos[NombreEquipo],0)))</f>
        <v/>
      </c>
      <c r="CS38" s="694">
        <f>IF(COUNTIFS($CR$6:$CR$53,CR38,$BC$6:$BC$53,INDEX(T_Equipos[Grupo],MATCH(BD38,T_Equipos[NombreEquipo],0)))=1,"-","P."&amp;CR38&amp;" ("&amp;COUNTIFS($CR$6:$CR$53,CR38,$BC$6:$BC$53,INDEX(T_Equipos[Grupo],MATCH(BD38,T_Equipos[NombreEquipo],0)))&amp;")")</f>
        <v/>
      </c>
      <c r="CT38" s="694">
        <f>IF($CS38="-","-",SUMIFS(FG_GolesLocal,FGLocal,$BD38,Part2Empate6V,$CS38)+SUMIFS(FG_GolesVisitante,FGVisitante,$BD38,Part2Empate6L,$CS38))</f>
        <v/>
      </c>
      <c r="CU38" s="694">
        <f>CR38+COUNTIFS($CS$6:$CS$53,CS38,$CT$6:CT$53,"&gt;"&amp;CT38,$BC$6:$BC$53,INDEX(T_Equipos[Grupo],MATCH(BD38,T_Equipos[NombreEquipo],0)))</f>
        <v/>
      </c>
      <c r="CV38" s="694">
        <f>IF(COUNTIFS($CU$6:$CU$53,CU38,$BC$6:$BC$53,INDEX(T_Equipos[Grupo],MATCH(BD38,T_Equipos[NombreEquipo],0)))=1,"-","P."&amp;CU38&amp;" ("&amp;COUNTIFS($CU$6:$CU$53,CU38,$BC$6:$BC$53,INDEX(T_Equipos[Grupo],MATCH(BD38,T_Equipos[NombreEquipo],0)))&amp;")")</f>
        <v/>
      </c>
      <c r="CW38" s="694">
        <f>IF(CV38="-","-",BL38)</f>
        <v/>
      </c>
      <c r="CX38" s="694">
        <f>CU38+COUNTIFS($CV$6:$CV$53,CV38,$CW$6:CW$53,"&gt;"&amp;CW38,$BC$6:$BC$53,INDEX(T_Equipos[Grupo],MATCH(BD38,T_Equipos[NombreEquipo],0)))</f>
        <v/>
      </c>
      <c r="CY38" s="694">
        <f>IF(COUNTIFS($CX$6:$CX$53,CX38,$BC$6:$BC$53,INDEX(T_Equipos[Grupo],MATCH(BD38,T_Equipos[NombreEquipo],0)))=1,"-","P."&amp;CX38&amp;" ("&amp;COUNTIFS($CX$6:$CX$53,CX38,$BC$6:$BC$53,INDEX(T_Equipos[Grupo],MATCH(BD38,T_Equipos[NombreEquipo],0)))&amp;")")</f>
        <v/>
      </c>
      <c r="CZ38" s="694">
        <f>IF(CY38="-","-",BJ38)</f>
        <v/>
      </c>
      <c r="DA38" s="694">
        <f>CX38+COUNTIFS($CY$6:$CY$53,CY38,$CZ$6:CZ$53,"&gt;"&amp;CZ38,$BC$6:$BC$53,INDEX(T_Equipos[Grupo],MATCH(BD38,T_Equipos[NombreEquipo],0)))</f>
        <v/>
      </c>
      <c r="DB38" s="694">
        <f>IF(COUNTIFS($DA$6:$DA$53,DA38,$BC$6:$BC$53,INDEX(T_Equipos[Grupo],MATCH(BD38,T_Equipos[NombreEquipo],0)))=1,"-","P."&amp;DA38&amp;" ("&amp;COUNTIFS($DA$6:$DA$53,DA38,$BC$6:$BC$53,INDEX(T_Equipos[Grupo],MATCH(BD38,T_Equipos[NombreEquipo],0)))&amp;")")</f>
        <v/>
      </c>
      <c r="DC38" s="694">
        <f>IF(DB38="-","-",COUNTIFS(T_Equipos[Rank],"&lt;"&amp;INDEX(T_Equipos[Rank],MATCH(BD38,T_Equipos[NombreEquipo],0)),$BC$6:$BC$53,INDEX(T_Equipos[Grupo],MATCH(BD38,T_Equipos[NombreEquipo],0)))+1)</f>
        <v/>
      </c>
      <c r="DD38" s="694">
        <f>DA38+COUNTIFS($DB$6:$DB$53,DB38,$DC$6:DC$53,"&lt;"&amp;DC38,$BC$6:$BC$53,INDEX(T_Equipos[Grupo],MATCH(BD38,T_Equipos[NombreEquipo],0)))</f>
        <v/>
      </c>
      <c r="DE38" s="694" t="n"/>
      <c r="DF38" s="694">
        <f>IF(OR(INDEX($AW$6:$AW$97,MATCH($BD38,$AV$6:$AV$97,0))="",DB38="-"),DD38,INDEX($AW$6:$AW$97,MATCH($BD38,$AV$6:$AV$97,0))+DD38/1000)</f>
        <v/>
      </c>
      <c r="DG38" s="694">
        <f>IF(DB38="-","-",COUNTIFS(DF$6:DF$53,"&lt;"&amp;DF38,$BC$6:$BC$53,INDEX(T_Equipos[Grupo],MATCH(BD38,T_Equipos[NombreEquipo],0))))</f>
        <v/>
      </c>
      <c r="DH38" s="694">
        <f>DA38+COUNTIFS(DB$6:DB$53,DB38,DG$6:DG$53,"&lt;"&amp;DG38,$BC$6:$BC$53,INDEX(T_Equipos[Grupo],MATCH(BD38,T_Equipos[NombreEquipo],0)))</f>
        <v/>
      </c>
      <c r="DI38" s="694" t="n"/>
      <c r="DJ38" s="694">
        <f>INDEX($DA$6:$DA$53,MATCH($DQ38,$BD$6:$BD$53,0))</f>
        <v/>
      </c>
      <c r="DK38" s="694">
        <f>+SUMIF($BC$6:$BC$53,BC38,$BF$6:$BF$53)</f>
        <v/>
      </c>
      <c r="DL38" s="694">
        <f>IF(OR(DK38=12,$AJ$99=144),COUNTIFS($DJ$6:$DJ$53,DJ38,$BC$6:$BC$53,BC38),1)</f>
        <v/>
      </c>
      <c r="DM38" s="694">
        <f>DJ38&amp;"."&amp;DL38</f>
        <v/>
      </c>
      <c r="DN38" s="694">
        <f t="array" ref="DN38:DN38">OFFSET(Horarios!$P$3,DJ38-1,0,DL38,1)</f>
        <v/>
      </c>
      <c r="DO38" s="694" t="n"/>
      <c r="DP38" s="694" t="inlineStr">
        <is>
          <t>1I</t>
        </is>
      </c>
      <c r="DQ38" s="694">
        <f>INDEX($BD$6:$BD$53,MATCH(DP38,$BM$6:$BM$53,0))</f>
        <v/>
      </c>
    </row>
    <row r="39" ht="15.75" customHeight="1" s="650">
      <c r="A39" s="694">
        <f>+Equipos!B20</f>
        <v/>
      </c>
      <c r="B39" s="694" t="n"/>
      <c r="C39" s="694" t="n"/>
      <c r="D39" s="694">
        <f>IF(OR(AC39="",AD39=""),"Pendiente",IF(AC39&gt;AD39,"Local",IF(AC39&lt;AD39,"Visitante","Empate")))</f>
        <v/>
      </c>
      <c r="E39" s="694">
        <f>IF(D39="Pendiente","-",INDEX($BT$6:$BT$53,MATCH($AA39,$BD$6:$BD$53,0)))</f>
        <v/>
      </c>
      <c r="F39" s="694">
        <f>IF(D39="Pendiente","-",INDEX($BT$6:$BT$53,MATCH($AF39,$BD$6:$BD$53,0)))</f>
        <v/>
      </c>
      <c r="G39" s="694" t="n"/>
      <c r="H39" s="694">
        <f>IF(D39="Pendiente","-",INDEX($BZ$6:$BZ$53,MATCH($AA39,$BD$6:$BD$53,0)))</f>
        <v/>
      </c>
      <c r="I39" s="694">
        <f>IF(D39="Pendiente","-",INDEX($BZ$6:$BZ$53,MATCH($AF39,$BD$6:$BD$53,0)))</f>
        <v/>
      </c>
      <c r="J39" s="694" t="n"/>
      <c r="K39" s="694">
        <f>IF(D39="Pendiente","-",INDEX($CE$6:$CE$53,MATCH($AA39,$BD$6:$BD$53,0)))</f>
        <v/>
      </c>
      <c r="L39" s="694">
        <f>IF(D39="Pendiente","-",INDEX($CE$6:$CE$53,MATCH($AF39,$BD$6:$BD$53,0)))</f>
        <v/>
      </c>
      <c r="M39" s="694" t="n"/>
      <c r="N39" s="694">
        <f>IF(D39="Pendiente","-",INDEX($CH$6:$CH$53,MATCH($AA39,$BD$6:$BD$53,0)))</f>
        <v/>
      </c>
      <c r="O39" s="694">
        <f>IF(D39="Pendiente","-",INDEX($CH$6:$CH$53,MATCH($AF39,$BD$6:$BD$53,0)))</f>
        <v/>
      </c>
      <c r="P39" s="694" t="n"/>
      <c r="Q39" s="694">
        <f>IF(D39="Pendiente","-",INDEX($CN$6:$CN$53,MATCH($AA39,$BD$6:$BD$53,0)))</f>
        <v/>
      </c>
      <c r="R39" s="694">
        <f>IF(D39="Pendiente","-",INDEX($CN$6:$CN$53,MATCH($AF39,$BD$6:$BD$53,0)))</f>
        <v/>
      </c>
      <c r="S39" s="694" t="n"/>
      <c r="T39" s="694">
        <f>IF(D39="Pendiente","-",INDEX($CS$6:$CS$53,MATCH($AA39,$BD$6:$BD$53,0)))</f>
        <v/>
      </c>
      <c r="U39" s="694">
        <f>IF(D39="Pendiente","-",INDEX($CS$6:$CS$53,MATCH($AF39,$BD$6:$BD$53,0)))</f>
        <v/>
      </c>
      <c r="V39" s="703" t="n"/>
      <c r="W39" s="743" t="n"/>
      <c r="X39" s="725">
        <f>Horarios!C39</f>
        <v/>
      </c>
      <c r="Y39" s="726">
        <f>Horarios!C39</f>
        <v/>
      </c>
      <c r="Z39" s="727">
        <f>$Z$6</f>
        <v/>
      </c>
      <c r="AA39" s="728">
        <f>A40</f>
        <v/>
      </c>
      <c r="AB39" s="729">
        <f t="array" ref="AB39:AB39">Ver_flag_local</f>
        <v/>
      </c>
      <c r="AC39" s="730" t="n">
        <v>2</v>
      </c>
      <c r="AD39" s="731" t="n">
        <v>0</v>
      </c>
      <c r="AE39" s="732">
        <f t="array" ref="AE39:AE39">Ver_flag_visit</f>
        <v/>
      </c>
      <c r="AF39" s="733">
        <f>A38</f>
        <v/>
      </c>
      <c r="AG39" s="734">
        <f>IF(NOT(OR(ISBLANK(AC39),ISBLANK(AD39))),1,0)</f>
        <v/>
      </c>
      <c r="AH39" s="735" t="n">
        <v>34</v>
      </c>
      <c r="AI39" s="736">
        <f>AJ39&amp;$B$36</f>
        <v/>
      </c>
      <c r="AJ39" s="763" t="n">
        <v>2</v>
      </c>
      <c r="AK39" s="813">
        <f t="array" ref="AK39:AK39">Ver_flag_visit</f>
        <v/>
      </c>
      <c r="AL39" s="765">
        <f>IFERROR(INDEX($BD$6:$BD$53,MATCH(AI39,$BN$6:$BN$53,0)),"")</f>
        <v/>
      </c>
      <c r="AM39" s="766">
        <f>INDEX($BE$6:$BN$53,MATCH($AL39,$BD$6:$BD$53,0),MATCH(AM$5,$BE$5:$BN$5,0))</f>
        <v/>
      </c>
      <c r="AN39" s="767">
        <f>INDEX($BE$6:$BN$53,MATCH($AL39,$BD$6:$BD$53,0),MATCH(AN$5,$BE$5:$BN$5,0))</f>
        <v/>
      </c>
      <c r="AO39" s="767">
        <f>INDEX($BE$6:$BN$53,MATCH($AL39,$BD$6:$BD$53,0),MATCH(AO$5,$BE$5:$BN$5,0))</f>
        <v/>
      </c>
      <c r="AP39" s="767">
        <f>INDEX($BE$6:$BN$53,MATCH($AL39,$BD$6:$BD$53,0),MATCH(AP$5,$BE$5:$BN$5,0))</f>
        <v/>
      </c>
      <c r="AQ39" s="767">
        <f>INDEX($BE$6:$BN$53,MATCH($AL39,$BD$6:$BD$53,0),MATCH(AQ$5,$BE$5:$BN$5,0))</f>
        <v/>
      </c>
      <c r="AR39" s="767">
        <f>INDEX($BE$6:$BN$53,MATCH($AL39,$BD$6:$BD$53,0),MATCH(AR$5,$BE$5:$BN$5,0))</f>
        <v/>
      </c>
      <c r="AS39" s="767">
        <f>INDEX($BE$6:$BN$53,MATCH($AL39,$BD$6:$BD$53,0),MATCH(AS$5,$BE$5:$BN$5,0))</f>
        <v/>
      </c>
      <c r="AT39" s="768">
        <f>INDEX($BE$6:$BN$53,MATCH($AL39,$BD$6:$BD$53,0),MATCH(AT$5,$BE$5:$BN$5,0))</f>
        <v/>
      </c>
      <c r="AU39" s="757">
        <f>INDEX($DL$6:$DL$53,MATCH(AI39,$DP$6:$DP$53,0))</f>
        <v/>
      </c>
      <c r="AV39" s="758">
        <f>INDEX($BD$6:$BD$53,MATCH(AI39,$BM$6:$BM$53,0))</f>
        <v/>
      </c>
      <c r="AW39" s="759" t="n"/>
      <c r="AX39" s="760" t="n"/>
      <c r="AY39" s="769">
        <f>+A38</f>
        <v/>
      </c>
      <c r="AZ39" s="770" t="n"/>
      <c r="BA39" s="702" t="n"/>
      <c r="BC39" s="694">
        <f>+INDEX(T_Equipos[Grupo],MATCH(WORLDCUP!BD39,T_Equipos[NombreEquipo],0))</f>
        <v/>
      </c>
      <c r="BD39" s="694">
        <f>+Equipos!B35</f>
        <v/>
      </c>
      <c r="BE39" s="694">
        <f>+BG39*3+BH39+IF($AZ$3="No",0,INDEX($AZ$6:$AZ$97,MATCH(BD39,$AY$6:$AY$97,0)))</f>
        <v/>
      </c>
      <c r="BF39" s="694">
        <f>+BG39+BH39+BI39</f>
        <v/>
      </c>
      <c r="BG39" s="694">
        <f>+COUNTIFS(FGLocal,BD39,Ganador,"Local")+COUNTIFS(FGVisitante,BD39,Ganador,"Visitante")</f>
        <v/>
      </c>
      <c r="BH39" s="694">
        <f>+COUNTIFS(FGLocal,BD39,Ganador,"Empate")+COUNTIFS(FGVisitante,BD39,Ganador,"Empate")</f>
        <v/>
      </c>
      <c r="BI39" s="694">
        <f>+COUNTIFS(FGVisitante,BD39,Ganador,"Local")+COUNTIFS(FGLocal,BD39,Ganador,"Visitante")</f>
        <v/>
      </c>
      <c r="BJ39" s="694">
        <f>+SUMIFS(FG_GolesLocal,FGLocal,BD39,Ganador,"&lt;&gt;"&amp;"Pendiente",FG_GolesLocal,"&lt;&gt;"&amp;"",FG_GolesVisitante,"&lt;&gt;"&amp;"")+SUMIFS(FG_GolesVisitante,FGVisitante,BD39,Ganador,"&lt;&gt;"&amp;"Pendiente",FG_GolesLocal,"&lt;&gt;"&amp;"",FG_GolesVisitante,"&lt;&gt;"&amp;"")</f>
        <v/>
      </c>
      <c r="BK39" s="694">
        <f>+SUMIFS(FG_GolesLocal,FGVisitante,BD39,Ganador,"&lt;&gt;"&amp;"Pendiente",FG_GolesLocal,"&lt;&gt;"&amp;"",FG_GolesVisitante,"&lt;&gt;"&amp;"")+SUMIFS(FG_GolesVisitante,FGLocal,BD39,Ganador,"&lt;&gt;"&amp;"Pendiente",FG_GolesLocal,"&lt;&gt;"&amp;"",FG_GolesVisitante,"&lt;&gt;"&amp;"")</f>
        <v/>
      </c>
      <c r="BL39" s="694">
        <f>+BJ39-BK39</f>
        <v/>
      </c>
      <c r="BM39" s="694">
        <f>DD39&amp;BC39</f>
        <v/>
      </c>
      <c r="BN39" s="694">
        <f>DH39&amp;BC39</f>
        <v/>
      </c>
      <c r="BO39" s="694">
        <f>IF(AND($AJ$99=144,BF39&gt;=1),1,0)</f>
        <v/>
      </c>
      <c r="BP39" s="694">
        <f>COUNTIFS($BO$6:$BO$53,"&gt;"&amp;BO39,$BC$6:$BC$53,INDEX(T_Equipos[Grupo],MATCH(BD39,T_Equipos[NombreEquipo],0)))+1</f>
        <v/>
      </c>
      <c r="BQ39" s="694">
        <f>IF(COUNTIFS($BP$6:$BP$53,BP39,$BC$6:$BC$53,INDEX(T_Equipos[Grupo],MATCH(BD39,T_Equipos[NombreEquipo],0)))=1,"-","P."&amp;BP39&amp;" ("&amp;COUNTIFS($BP$6:$BP$53,BP39,$BC$6:$BC$53,INDEX(T_Equipos[Grupo],MATCH(BD39,T_Equipos[NombreEquipo],0)))&amp;")")</f>
        <v/>
      </c>
      <c r="BR39" s="694">
        <f>IF($BQ39="-","-",BE39)</f>
        <v/>
      </c>
      <c r="BS39" s="694">
        <f>BP39+COUNTIFS($BQ$6:$BQ$53,BQ39,$BR$6:BR$53,"&gt;"&amp;BR39,$BC$6:$BC$53,INDEX(T_Equipos[Grupo],MATCH(BD39,T_Equipos[NombreEquipo],0)))</f>
        <v/>
      </c>
      <c r="BT39" s="694">
        <f>IF(COUNTIFS($BS$6:$BS$53,BS39,$BC$6:$BC$53,INDEX(T_Equipos[Grupo],MATCH(BD39,T_Equipos[NombreEquipo],0)))=1,"-","P."&amp;BS39&amp;" ("&amp;COUNTIFS($BS$6:$BS$53,BS39,$BC$6:$BC$53,INDEX(T_Equipos[Grupo],MATCH(BD39,T_Equipos[NombreEquipo],0)))&amp;")")</f>
        <v/>
      </c>
      <c r="BU39" s="694">
        <f>IF($BT39="-","-",COUNTIFS(FGLocal,$BD39,Ganador,"Local",Part1Empate1V,$BT39)+COUNTIFS(FGVisitante,$BD39,Ganador,"Visitante",Part1Empate1L,$BT39))</f>
        <v/>
      </c>
      <c r="BV39" s="694">
        <f>IF($BT39="-","-",COUNTIFS(FGLocal,$BD39,Ganador,"Empate",Part1Empate1V,$BT39)+COUNTIFS(FGVisitante,$BD39,Ganador,"Empate",Part1Empate1L,$BT39))</f>
        <v/>
      </c>
      <c r="BW39" s="694">
        <f>IF($BT39="-","-",COUNTIFS(FGLocal,$BD39,Ganador,"Visitante",Part1Empate1V,$BT39)+COUNTIFS(FGVisitante,$BD39,Ganador,"Local",Part1Empate1L,$BT39))</f>
        <v/>
      </c>
      <c r="BX39" s="694">
        <f>IF($BT39="-","-",BU39*3+BV39)</f>
        <v/>
      </c>
      <c r="BY39" s="694">
        <f>BS39+COUNTIFS($BT$6:$BT$53,BT39,$BX$6:BX$53,"&gt;"&amp;BX39,$BC$6:$BC$53,INDEX(T_Equipos[Grupo],MATCH(BD39,T_Equipos[NombreEquipo],0)))</f>
        <v/>
      </c>
      <c r="BZ39" s="694">
        <f>IF(COUNTIFS($BY$6:$BY$53,BY39,$BC$6:$BC$53,INDEX(T_Equipos[Grupo],MATCH(BD39,T_Equipos[NombreEquipo],0)))=1,"-","P."&amp;BY39&amp;" ("&amp;COUNTIFS($BY$6:$BY$53,BY39,$BC$6:$BC$53,INDEX(T_Equipos[Grupo],MATCH(BD39,T_Equipos[NombreEquipo],0)))&amp;")")</f>
        <v/>
      </c>
      <c r="CA39" s="694">
        <f>IF($BZ39="-","-",SUMIFS(FG_GolesLocal,FGLocal,$BD39,Part1Empate2V,$BZ39)+SUMIFS(FG_GolesVisitante,FGVisitante,$BD39,Part1Empate2L,$BZ39))</f>
        <v/>
      </c>
      <c r="CB39" s="694">
        <f>IF($BZ39="-","-",SUMIFS(FG_GolesVisitante,FGLocal,$BD39,Part1Empate2V,$BZ39)+SUMIFS(FG_GolesLocal,FGVisitante,$BD39,Part1Empate2L,$BZ39))</f>
        <v/>
      </c>
      <c r="CC39" s="694">
        <f>IF($BZ39="-","-",CA39-CB39)</f>
        <v/>
      </c>
      <c r="CD39" s="694">
        <f>BY39+COUNTIFS($BZ$6:$BZ$53,BZ39,$CC$6:CC$53,"&gt;"&amp;CC39,$BC$6:$BC$53,INDEX(T_Equipos[Grupo],MATCH(BD39,T_Equipos[NombreEquipo],0)))</f>
        <v/>
      </c>
      <c r="CE39" s="694">
        <f>IF(COUNTIFS($CD$6:$CD$53,CD39,$BC$6:$BC$53,INDEX(T_Equipos[Grupo],MATCH(BD39,T_Equipos[NombreEquipo],0)))=1,"-","P."&amp;CD39&amp;" ("&amp;COUNTIFS($CD$6:$CD$53,CD39,$BC$6:$BC$53,INDEX(T_Equipos[Grupo],MATCH(BD39,T_Equipos[NombreEquipo],0)))&amp;")")</f>
        <v/>
      </c>
      <c r="CF39" s="694">
        <f>IF($CE39="-","-",SUMIFS(FG_GolesLocal,FGLocal,$BD39,Part1Empate3V,$CE39)+SUMIFS(FG_GolesVisitante,FGVisitante,$BD39,Part1Empate3L,$CE39))</f>
        <v/>
      </c>
      <c r="CG39" s="694">
        <f>CD39+COUNTIFS($CE$6:$CE$53,CE39,$CF$6:CF$53,"&gt;"&amp;CF39,$BC$6:$BC$53,INDEX(T_Equipos[Grupo],MATCH(BD39,T_Equipos[NombreEquipo],0)))</f>
        <v/>
      </c>
      <c r="CH39" s="694">
        <f>IF(COUNTIFS($CG$6:$CG$53,CG39,$BC$6:$BC$53,INDEX(T_Equipos[Grupo],MATCH(BD39,T_Equipos[NombreEquipo],0)))=1,"-","P."&amp;CG39&amp;" ("&amp;COUNTIFS($CG$6:$CG$53,CG39,$BC$6:$BC$53,INDEX(T_Equipos[Grupo],MATCH(BD39,T_Equipos[NombreEquipo],0)))&amp;")")</f>
        <v/>
      </c>
      <c r="CI39" s="694">
        <f>IF($CH39="-","-",COUNTIFS(FGLocal,$BD39,Ganador,"Local",Part2Empate4V,$CH39)+COUNTIFS(FGVisitante,$BD39,Ganador,"Visitante",Part2Empate4L,$CH39))</f>
        <v/>
      </c>
      <c r="CJ39" s="694">
        <f>IF($CH39="-","-",COUNTIFS(FGLocal,$BD39,Ganador,"Empate",Part2Empate4V,$CH39)+COUNTIFS(FGVisitante,$BD39,Ganador,"Empate",Part2Empate4L,$CH39))</f>
        <v/>
      </c>
      <c r="CK39" s="694">
        <f>IF($CH39="-","-",COUNTIFS(FGLocal,$BD39,Ganador,"Visitante",Part2Empate4V,$CH39)+COUNTIFS(FGVisitante,$BD39,Ganador,"Local",Part2Empate4L,$CH39))</f>
        <v/>
      </c>
      <c r="CL39" s="694">
        <f>IF($CH39="-","-",CI39*3+CJ39)</f>
        <v/>
      </c>
      <c r="CM39" s="694">
        <f>CG39+COUNTIFS($CH$6:$CH$53,CH39,$CL$6:CL$53,"&gt;"&amp;CL39,$BC$6:$BC$53,INDEX(T_Equipos[Grupo],MATCH(BD39,T_Equipos[NombreEquipo],0)))</f>
        <v/>
      </c>
      <c r="CN39" s="694">
        <f>IF(COUNTIFS($CM$6:$CM$53,CM39,$BC$6:$BC$53,INDEX(T_Equipos[Grupo],MATCH(BD39,T_Equipos[NombreEquipo],0)))=1,"-","P."&amp;CM39&amp;" ("&amp;COUNTIFS($CM$6:$CM$53,CM39,$BC$6:$BC$53,INDEX(T_Equipos[Grupo],MATCH(BD39,T_Equipos[NombreEquipo],0)))&amp;")")</f>
        <v/>
      </c>
      <c r="CO39" s="694">
        <f>IF($CN39="-","-",SUMIFS(FG_GolesLocal,FGLocal,$BD39,Part2Empate5V,$CN39)+SUMIFS(FG_GolesVisitante,FGVisitante,$BD39,Part2Empate5L,$CN39))</f>
        <v/>
      </c>
      <c r="CP39" s="694">
        <f>IF($CN39="-","-",SUMIFS(FG_GolesVisitante,FGLocal,$BD39,Part2Empate5V,$CN39)+SUMIFS(FG_GolesLocal,FGVisitante,$BD39,Part2Empate5L,$CN39))</f>
        <v/>
      </c>
      <c r="CQ39" s="694">
        <f>IF($CN39="-","-",CO39-CP39)</f>
        <v/>
      </c>
      <c r="CR39" s="694">
        <f>CM39+COUNTIFS($CN$6:$CN$53,CN39,$CQ$6:CQ$53,"&gt;"&amp;CQ39,$BC$6:$BC$53,INDEX(T_Equipos[Grupo],MATCH(BD39,T_Equipos[NombreEquipo],0)))</f>
        <v/>
      </c>
      <c r="CS39" s="694">
        <f>IF(COUNTIFS($CR$6:$CR$53,CR39,$BC$6:$BC$53,INDEX(T_Equipos[Grupo],MATCH(BD39,T_Equipos[NombreEquipo],0)))=1,"-","P."&amp;CR39&amp;" ("&amp;COUNTIFS($CR$6:$CR$53,CR39,$BC$6:$BC$53,INDEX(T_Equipos[Grupo],MATCH(BD39,T_Equipos[NombreEquipo],0)))&amp;")")</f>
        <v/>
      </c>
      <c r="CT39" s="694">
        <f>IF($CS39="-","-",SUMIFS(FG_GolesLocal,FGLocal,$BD39,Part2Empate6V,$CS39)+SUMIFS(FG_GolesVisitante,FGVisitante,$BD39,Part2Empate6L,$CS39))</f>
        <v/>
      </c>
      <c r="CU39" s="694">
        <f>CR39+COUNTIFS($CS$6:$CS$53,CS39,$CT$6:CT$53,"&gt;"&amp;CT39,$BC$6:$BC$53,INDEX(T_Equipos[Grupo],MATCH(BD39,T_Equipos[NombreEquipo],0)))</f>
        <v/>
      </c>
      <c r="CV39" s="694">
        <f>IF(COUNTIFS($CU$6:$CU$53,CU39,$BC$6:$BC$53,INDEX(T_Equipos[Grupo],MATCH(BD39,T_Equipos[NombreEquipo],0)))=1,"-","P."&amp;CU39&amp;" ("&amp;COUNTIFS($CU$6:$CU$53,CU39,$BC$6:$BC$53,INDEX(T_Equipos[Grupo],MATCH(BD39,T_Equipos[NombreEquipo],0)))&amp;")")</f>
        <v/>
      </c>
      <c r="CW39" s="694">
        <f>IF(CV39="-","-",BL39)</f>
        <v/>
      </c>
      <c r="CX39" s="694">
        <f>CU39+COUNTIFS($CV$6:$CV$53,CV39,$CW$6:CW$53,"&gt;"&amp;CW39,$BC$6:$BC$53,INDEX(T_Equipos[Grupo],MATCH(BD39,T_Equipos[NombreEquipo],0)))</f>
        <v/>
      </c>
      <c r="CY39" s="694">
        <f>IF(COUNTIFS($CX$6:$CX$53,CX39,$BC$6:$BC$53,INDEX(T_Equipos[Grupo],MATCH(BD39,T_Equipos[NombreEquipo],0)))=1,"-","P."&amp;CX39&amp;" ("&amp;COUNTIFS($CX$6:$CX$53,CX39,$BC$6:$BC$53,INDEX(T_Equipos[Grupo],MATCH(BD39,T_Equipos[NombreEquipo],0)))&amp;")")</f>
        <v/>
      </c>
      <c r="CZ39" s="694">
        <f>IF(CY39="-","-",BJ39)</f>
        <v/>
      </c>
      <c r="DA39" s="694">
        <f>CX39+COUNTIFS($CY$6:$CY$53,CY39,$CZ$6:CZ$53,"&gt;"&amp;CZ39,$BC$6:$BC$53,INDEX(T_Equipos[Grupo],MATCH(BD39,T_Equipos[NombreEquipo],0)))</f>
        <v/>
      </c>
      <c r="DB39" s="694">
        <f>IF(COUNTIFS($DA$6:$DA$53,DA39,$BC$6:$BC$53,INDEX(T_Equipos[Grupo],MATCH(BD39,T_Equipos[NombreEquipo],0)))=1,"-","P."&amp;DA39&amp;" ("&amp;COUNTIFS($DA$6:$DA$53,DA39,$BC$6:$BC$53,INDEX(T_Equipos[Grupo],MATCH(BD39,T_Equipos[NombreEquipo],0)))&amp;")")</f>
        <v/>
      </c>
      <c r="DC39" s="694">
        <f>IF(DB39="-","-",COUNTIFS(T_Equipos[Rank],"&lt;"&amp;INDEX(T_Equipos[Rank],MATCH(BD39,T_Equipos[NombreEquipo],0)),$BC$6:$BC$53,INDEX(T_Equipos[Grupo],MATCH(BD39,T_Equipos[NombreEquipo],0)))+1)</f>
        <v/>
      </c>
      <c r="DD39" s="694">
        <f>DA39+COUNTIFS($DB$6:$DB$53,DB39,$DC$6:DC$53,"&lt;"&amp;DC39,$BC$6:$BC$53,INDEX(T_Equipos[Grupo],MATCH(BD39,T_Equipos[NombreEquipo],0)))</f>
        <v/>
      </c>
      <c r="DE39" s="694" t="n"/>
      <c r="DF39" s="694">
        <f>IF(OR(INDEX($AW$6:$AW$97,MATCH($BD39,$AV$6:$AV$97,0))="",DB39="-"),DD39,INDEX($AW$6:$AW$97,MATCH($BD39,$AV$6:$AV$97,0))+DD39/1000)</f>
        <v/>
      </c>
      <c r="DG39" s="694">
        <f>IF(DB39="-","-",COUNTIFS(DF$6:DF$53,"&lt;"&amp;DF39,$BC$6:$BC$53,INDEX(T_Equipos[Grupo],MATCH(BD39,T_Equipos[NombreEquipo],0))))</f>
        <v/>
      </c>
      <c r="DH39" s="694">
        <f>DA39+COUNTIFS(DB$6:DB$53,DB39,DG$6:DG$53,"&lt;"&amp;DG39,$BC$6:$BC$53,INDEX(T_Equipos[Grupo],MATCH(BD39,T_Equipos[NombreEquipo],0)))</f>
        <v/>
      </c>
      <c r="DI39" s="694" t="n"/>
      <c r="DJ39" s="694">
        <f>INDEX($DA$6:$DA$53,MATCH($DQ39,$BD$6:$BD$53,0))</f>
        <v/>
      </c>
      <c r="DK39" s="694">
        <f>+SUMIF($BC$6:$BC$53,BC39,$BF$6:$BF$53)</f>
        <v/>
      </c>
      <c r="DL39" s="694">
        <f>IF(OR(DK39=12,$AJ$99=144),COUNTIFS($DJ$6:$DJ$53,DJ39,$BC$6:$BC$53,BC39),1)</f>
        <v/>
      </c>
      <c r="DM39" s="694">
        <f>DJ39&amp;"."&amp;DL39</f>
        <v/>
      </c>
      <c r="DN39" s="694">
        <f t="array" ref="DN39:DN39">OFFSET(Horarios!$P$3,DJ39-1,0,DL39,1)</f>
        <v/>
      </c>
      <c r="DO39" s="694" t="n"/>
      <c r="DP39" s="694" t="inlineStr">
        <is>
          <t>2I</t>
        </is>
      </c>
      <c r="DQ39" s="694">
        <f>INDEX($BD$6:$BD$53,MATCH(DP39,$BM$6:$BM$53,0))</f>
        <v/>
      </c>
    </row>
    <row r="40" ht="15.75" customHeight="1" s="650">
      <c r="A40" s="694">
        <f>+Equipos!B21</f>
        <v/>
      </c>
      <c r="B40" s="694" t="n"/>
      <c r="C40" s="694" t="n"/>
      <c r="D40" s="694">
        <f>IF(OR(AC40="",AD40=""),"Pendiente",IF(AC40&gt;AD40,"Local",IF(AC40&lt;AD40,"Visitante","Empate")))</f>
        <v/>
      </c>
      <c r="E40" s="694">
        <f>IF(D40="Pendiente","-",INDEX($BT$6:$BT$53,MATCH($AA40,$BD$6:$BD$53,0)))</f>
        <v/>
      </c>
      <c r="F40" s="694">
        <f>IF(D40="Pendiente","-",INDEX($BT$6:$BT$53,MATCH($AF40,$BD$6:$BD$53,0)))</f>
        <v/>
      </c>
      <c r="G40" s="694" t="n"/>
      <c r="H40" s="694">
        <f>IF(D40="Pendiente","-",INDEX($BZ$6:$BZ$53,MATCH($AA40,$BD$6:$BD$53,0)))</f>
        <v/>
      </c>
      <c r="I40" s="694">
        <f>IF(D40="Pendiente","-",INDEX($BZ$6:$BZ$53,MATCH($AF40,$BD$6:$BD$53,0)))</f>
        <v/>
      </c>
      <c r="J40" s="694" t="n"/>
      <c r="K40" s="694">
        <f>IF(D40="Pendiente","-",INDEX($CE$6:$CE$53,MATCH($AA40,$BD$6:$BD$53,0)))</f>
        <v/>
      </c>
      <c r="L40" s="694">
        <f>IF(D40="Pendiente","-",INDEX($CE$6:$CE$53,MATCH($AF40,$BD$6:$BD$53,0)))</f>
        <v/>
      </c>
      <c r="M40" s="694" t="n"/>
      <c r="N40" s="694">
        <f>IF(D40="Pendiente","-",INDEX($CH$6:$CH$53,MATCH($AA40,$BD$6:$BD$53,0)))</f>
        <v/>
      </c>
      <c r="O40" s="694">
        <f>IF(D40="Pendiente","-",INDEX($CH$6:$CH$53,MATCH($AF40,$BD$6:$BD$53,0)))</f>
        <v/>
      </c>
      <c r="P40" s="694" t="n"/>
      <c r="Q40" s="694">
        <f>IF(D40="Pendiente","-",INDEX($CN$6:$CN$53,MATCH($AA40,$BD$6:$BD$53,0)))</f>
        <v/>
      </c>
      <c r="R40" s="694">
        <f>IF(D40="Pendiente","-",INDEX($CN$6:$CN$53,MATCH($AF40,$BD$6:$BD$53,0)))</f>
        <v/>
      </c>
      <c r="S40" s="694" t="n"/>
      <c r="T40" s="694">
        <f>IF(D40="Pendiente","-",INDEX($CS$6:$CS$53,MATCH($AA40,$BD$6:$BD$53,0)))</f>
        <v/>
      </c>
      <c r="U40" s="694">
        <f>IF(D40="Pendiente","-",INDEX($CS$6:$CS$53,MATCH($AF40,$BD$6:$BD$53,0)))</f>
        <v/>
      </c>
      <c r="V40" s="703" t="n"/>
      <c r="W40" s="743" t="n"/>
      <c r="X40" s="725">
        <f>Horarios!C40</f>
        <v/>
      </c>
      <c r="Y40" s="726">
        <f>Horarios!C40</f>
        <v/>
      </c>
      <c r="Z40" s="727">
        <f>$Z$8</f>
        <v/>
      </c>
      <c r="AA40" s="728">
        <f>A38</f>
        <v/>
      </c>
      <c r="AB40" s="729">
        <f t="array" ref="AB40:AB40">Ver_flag_local</f>
        <v/>
      </c>
      <c r="AC40" s="730" t="n">
        <v>0</v>
      </c>
      <c r="AD40" s="731" t="n">
        <v>1</v>
      </c>
      <c r="AE40" s="732">
        <f t="array" ref="AE40:AE40">Ver_flag_visit</f>
        <v/>
      </c>
      <c r="AF40" s="733">
        <f>A39</f>
        <v/>
      </c>
      <c r="AG40" s="734">
        <f>IF(NOT(OR(ISBLANK(AC40),ISBLANK(AD40))),1,0)</f>
        <v/>
      </c>
      <c r="AH40" s="735" t="n">
        <v>55</v>
      </c>
      <c r="AI40" s="736">
        <f>AJ40&amp;$B$36</f>
        <v/>
      </c>
      <c r="AJ40" s="763" t="n">
        <v>3</v>
      </c>
      <c r="AK40" s="813">
        <f t="array" ref="AK40:AK40">Ver_flag_visit</f>
        <v/>
      </c>
      <c r="AL40" s="765">
        <f>IFERROR(INDEX($BD$6:$BD$53,MATCH(AI40,$BN$6:$BN$53,0)),"")</f>
        <v/>
      </c>
      <c r="AM40" s="766">
        <f>INDEX($BE$6:$BN$53,MATCH($AL40,$BD$6:$BD$53,0),MATCH(AM$5,$BE$5:$BN$5,0))</f>
        <v/>
      </c>
      <c r="AN40" s="767">
        <f>INDEX($BE$6:$BN$53,MATCH($AL40,$BD$6:$BD$53,0),MATCH(AN$5,$BE$5:$BN$5,0))</f>
        <v/>
      </c>
      <c r="AO40" s="767">
        <f>INDEX($BE$6:$BN$53,MATCH($AL40,$BD$6:$BD$53,0),MATCH(AO$5,$BE$5:$BN$5,0))</f>
        <v/>
      </c>
      <c r="AP40" s="767">
        <f>INDEX($BE$6:$BN$53,MATCH($AL40,$BD$6:$BD$53,0),MATCH(AP$5,$BE$5:$BN$5,0))</f>
        <v/>
      </c>
      <c r="AQ40" s="767">
        <f>INDEX($BE$6:$BN$53,MATCH($AL40,$BD$6:$BD$53,0),MATCH(AQ$5,$BE$5:$BN$5,0))</f>
        <v/>
      </c>
      <c r="AR40" s="767">
        <f>INDEX($BE$6:$BN$53,MATCH($AL40,$BD$6:$BD$53,0),MATCH(AR$5,$BE$5:$BN$5,0))</f>
        <v/>
      </c>
      <c r="AS40" s="767">
        <f>INDEX($BE$6:$BN$53,MATCH($AL40,$BD$6:$BD$53,0),MATCH(AS$5,$BE$5:$BN$5,0))</f>
        <v/>
      </c>
      <c r="AT40" s="768">
        <f>INDEX($BE$6:$BN$53,MATCH($AL40,$BD$6:$BD$53,0),MATCH(AT$5,$BE$5:$BN$5,0))</f>
        <v/>
      </c>
      <c r="AU40" s="757">
        <f>INDEX($DL$6:$DL$53,MATCH(AI40,$DP$6:$DP$53,0))</f>
        <v/>
      </c>
      <c r="AV40" s="758">
        <f>INDEX($BD$6:$BD$53,MATCH(AI40,$BM$6:$BM$53,0))</f>
        <v/>
      </c>
      <c r="AW40" s="759" t="n"/>
      <c r="AX40" s="760" t="n"/>
      <c r="AY40" s="761">
        <f>+A39</f>
        <v/>
      </c>
      <c r="AZ40" s="762" t="n"/>
      <c r="BA40" s="702" t="n"/>
      <c r="BC40" s="694">
        <f>+INDEX(T_Equipos[Grupo],MATCH(WORLDCUP!BD40,T_Equipos[NombreEquipo],0))</f>
        <v/>
      </c>
      <c r="BD40" s="694">
        <f>+Equipos!B36</f>
        <v/>
      </c>
      <c r="BE40" s="694">
        <f>+BG40*3+BH40+IF($AZ$3="No",0,INDEX($AZ$6:$AZ$97,MATCH(BD40,$AY$6:$AY$97,0)))</f>
        <v/>
      </c>
      <c r="BF40" s="694">
        <f>+BG40+BH40+BI40</f>
        <v/>
      </c>
      <c r="BG40" s="694">
        <f>+COUNTIFS(FGLocal,BD40,Ganador,"Local")+COUNTIFS(FGVisitante,BD40,Ganador,"Visitante")</f>
        <v/>
      </c>
      <c r="BH40" s="694">
        <f>+COUNTIFS(FGLocal,BD40,Ganador,"Empate")+COUNTIFS(FGVisitante,BD40,Ganador,"Empate")</f>
        <v/>
      </c>
      <c r="BI40" s="694">
        <f>+COUNTIFS(FGVisitante,BD40,Ganador,"Local")+COUNTIFS(FGLocal,BD40,Ganador,"Visitante")</f>
        <v/>
      </c>
      <c r="BJ40" s="694">
        <f>+SUMIFS(FG_GolesLocal,FGLocal,BD40,Ganador,"&lt;&gt;"&amp;"Pendiente",FG_GolesLocal,"&lt;&gt;"&amp;"",FG_GolesVisitante,"&lt;&gt;"&amp;"")+SUMIFS(FG_GolesVisitante,FGVisitante,BD40,Ganador,"&lt;&gt;"&amp;"Pendiente",FG_GolesLocal,"&lt;&gt;"&amp;"",FG_GolesVisitante,"&lt;&gt;"&amp;"")</f>
        <v/>
      </c>
      <c r="BK40" s="694">
        <f>+SUMIFS(FG_GolesLocal,FGVisitante,BD40,Ganador,"&lt;&gt;"&amp;"Pendiente",FG_GolesLocal,"&lt;&gt;"&amp;"",FG_GolesVisitante,"&lt;&gt;"&amp;"")+SUMIFS(FG_GolesVisitante,FGLocal,BD40,Ganador,"&lt;&gt;"&amp;"Pendiente",FG_GolesLocal,"&lt;&gt;"&amp;"",FG_GolesVisitante,"&lt;&gt;"&amp;"")</f>
        <v/>
      </c>
      <c r="BL40" s="694">
        <f>+BJ40-BK40</f>
        <v/>
      </c>
      <c r="BM40" s="694">
        <f>DD40&amp;BC40</f>
        <v/>
      </c>
      <c r="BN40" s="694">
        <f>DH40&amp;BC40</f>
        <v/>
      </c>
      <c r="BO40" s="694">
        <f>IF(AND($AJ$99=144,BF40&gt;=1),1,0)</f>
        <v/>
      </c>
      <c r="BP40" s="694">
        <f>COUNTIFS($BO$6:$BO$53,"&gt;"&amp;BO40,$BC$6:$BC$53,INDEX(T_Equipos[Grupo],MATCH(BD40,T_Equipos[NombreEquipo],0)))+1</f>
        <v/>
      </c>
      <c r="BQ40" s="694">
        <f>IF(COUNTIFS($BP$6:$BP$53,BP40,$BC$6:$BC$53,INDEX(T_Equipos[Grupo],MATCH(BD40,T_Equipos[NombreEquipo],0)))=1,"-","P."&amp;BP40&amp;" ("&amp;COUNTIFS($BP$6:$BP$53,BP40,$BC$6:$BC$53,INDEX(T_Equipos[Grupo],MATCH(BD40,T_Equipos[NombreEquipo],0)))&amp;")")</f>
        <v/>
      </c>
      <c r="BR40" s="694">
        <f>IF($BQ40="-","-",BE40)</f>
        <v/>
      </c>
      <c r="BS40" s="694">
        <f>BP40+COUNTIFS($BQ$6:$BQ$53,BQ40,$BR$6:BR$53,"&gt;"&amp;BR40,$BC$6:$BC$53,INDEX(T_Equipos[Grupo],MATCH(BD40,T_Equipos[NombreEquipo],0)))</f>
        <v/>
      </c>
      <c r="BT40" s="694">
        <f>IF(COUNTIFS($BS$6:$BS$53,BS40,$BC$6:$BC$53,INDEX(T_Equipos[Grupo],MATCH(BD40,T_Equipos[NombreEquipo],0)))=1,"-","P."&amp;BS40&amp;" ("&amp;COUNTIFS($BS$6:$BS$53,BS40,$BC$6:$BC$53,INDEX(T_Equipos[Grupo],MATCH(BD40,T_Equipos[NombreEquipo],0)))&amp;")")</f>
        <v/>
      </c>
      <c r="BU40" s="694">
        <f>IF($BT40="-","-",COUNTIFS(FGLocal,$BD40,Ganador,"Local",Part1Empate1V,$BT40)+COUNTIFS(FGVisitante,$BD40,Ganador,"Visitante",Part1Empate1L,$BT40))</f>
        <v/>
      </c>
      <c r="BV40" s="694">
        <f>IF($BT40="-","-",COUNTIFS(FGLocal,$BD40,Ganador,"Empate",Part1Empate1V,$BT40)+COUNTIFS(FGVisitante,$BD40,Ganador,"Empate",Part1Empate1L,$BT40))</f>
        <v/>
      </c>
      <c r="BW40" s="694">
        <f>IF($BT40="-","-",COUNTIFS(FGLocal,$BD40,Ganador,"Visitante",Part1Empate1V,$BT40)+COUNTIFS(FGVisitante,$BD40,Ganador,"Local",Part1Empate1L,$BT40))</f>
        <v/>
      </c>
      <c r="BX40" s="694">
        <f>IF($BT40="-","-",BU40*3+BV40)</f>
        <v/>
      </c>
      <c r="BY40" s="694">
        <f>BS40+COUNTIFS($BT$6:$BT$53,BT40,$BX$6:BX$53,"&gt;"&amp;BX40,$BC$6:$BC$53,INDEX(T_Equipos[Grupo],MATCH(BD40,T_Equipos[NombreEquipo],0)))</f>
        <v/>
      </c>
      <c r="BZ40" s="694">
        <f>IF(COUNTIFS($BY$6:$BY$53,BY40,$BC$6:$BC$53,INDEX(T_Equipos[Grupo],MATCH(BD40,T_Equipos[NombreEquipo],0)))=1,"-","P."&amp;BY40&amp;" ("&amp;COUNTIFS($BY$6:$BY$53,BY40,$BC$6:$BC$53,INDEX(T_Equipos[Grupo],MATCH(BD40,T_Equipos[NombreEquipo],0)))&amp;")")</f>
        <v/>
      </c>
      <c r="CA40" s="694">
        <f>IF($BZ40="-","-",SUMIFS(FG_GolesLocal,FGLocal,$BD40,Part1Empate2V,$BZ40)+SUMIFS(FG_GolesVisitante,FGVisitante,$BD40,Part1Empate2L,$BZ40))</f>
        <v/>
      </c>
      <c r="CB40" s="694">
        <f>IF($BZ40="-","-",SUMIFS(FG_GolesVisitante,FGLocal,$BD40,Part1Empate2V,$BZ40)+SUMIFS(FG_GolesLocal,FGVisitante,$BD40,Part1Empate2L,$BZ40))</f>
        <v/>
      </c>
      <c r="CC40" s="694">
        <f>IF($BZ40="-","-",CA40-CB40)</f>
        <v/>
      </c>
      <c r="CD40" s="694">
        <f>BY40+COUNTIFS($BZ$6:$BZ$53,BZ40,$CC$6:CC$53,"&gt;"&amp;CC40,$BC$6:$BC$53,INDEX(T_Equipos[Grupo],MATCH(BD40,T_Equipos[NombreEquipo],0)))</f>
        <v/>
      </c>
      <c r="CE40" s="694">
        <f>IF(COUNTIFS($CD$6:$CD$53,CD40,$BC$6:$BC$53,INDEX(T_Equipos[Grupo],MATCH(BD40,T_Equipos[NombreEquipo],0)))=1,"-","P."&amp;CD40&amp;" ("&amp;COUNTIFS($CD$6:$CD$53,CD40,$BC$6:$BC$53,INDEX(T_Equipos[Grupo],MATCH(BD40,T_Equipos[NombreEquipo],0)))&amp;")")</f>
        <v/>
      </c>
      <c r="CF40" s="694">
        <f>IF($CE40="-","-",SUMIFS(FG_GolesLocal,FGLocal,$BD40,Part1Empate3V,$CE40)+SUMIFS(FG_GolesVisitante,FGVisitante,$BD40,Part1Empate3L,$CE40))</f>
        <v/>
      </c>
      <c r="CG40" s="694">
        <f>CD40+COUNTIFS($CE$6:$CE$53,CE40,$CF$6:CF$53,"&gt;"&amp;CF40,$BC$6:$BC$53,INDEX(T_Equipos[Grupo],MATCH(BD40,T_Equipos[NombreEquipo],0)))</f>
        <v/>
      </c>
      <c r="CH40" s="694">
        <f>IF(COUNTIFS($CG$6:$CG$53,CG40,$BC$6:$BC$53,INDEX(T_Equipos[Grupo],MATCH(BD40,T_Equipos[NombreEquipo],0)))=1,"-","P."&amp;CG40&amp;" ("&amp;COUNTIFS($CG$6:$CG$53,CG40,$BC$6:$BC$53,INDEX(T_Equipos[Grupo],MATCH(BD40,T_Equipos[NombreEquipo],0)))&amp;")")</f>
        <v/>
      </c>
      <c r="CI40" s="694">
        <f>IF($CH40="-","-",COUNTIFS(FGLocal,$BD40,Ganador,"Local",Part2Empate4V,$CH40)+COUNTIFS(FGVisitante,$BD40,Ganador,"Visitante",Part2Empate4L,$CH40))</f>
        <v/>
      </c>
      <c r="CJ40" s="694">
        <f>IF($CH40="-","-",COUNTIFS(FGLocal,$BD40,Ganador,"Empate",Part2Empate4V,$CH40)+COUNTIFS(FGVisitante,$BD40,Ganador,"Empate",Part2Empate4L,$CH40))</f>
        <v/>
      </c>
      <c r="CK40" s="694">
        <f>IF($CH40="-","-",COUNTIFS(FGLocal,$BD40,Ganador,"Visitante",Part2Empate4V,$CH40)+COUNTIFS(FGVisitante,$BD40,Ganador,"Local",Part2Empate4L,$CH40))</f>
        <v/>
      </c>
      <c r="CL40" s="694">
        <f>IF($CH40="-","-",CI40*3+CJ40)</f>
        <v/>
      </c>
      <c r="CM40" s="694">
        <f>CG40+COUNTIFS($CH$6:$CH$53,CH40,$CL$6:CL$53,"&gt;"&amp;CL40,$BC$6:$BC$53,INDEX(T_Equipos[Grupo],MATCH(BD40,T_Equipos[NombreEquipo],0)))</f>
        <v/>
      </c>
      <c r="CN40" s="694">
        <f>IF(COUNTIFS($CM$6:$CM$53,CM40,$BC$6:$BC$53,INDEX(T_Equipos[Grupo],MATCH(BD40,T_Equipos[NombreEquipo],0)))=1,"-","P."&amp;CM40&amp;" ("&amp;COUNTIFS($CM$6:$CM$53,CM40,$BC$6:$BC$53,INDEX(T_Equipos[Grupo],MATCH(BD40,T_Equipos[NombreEquipo],0)))&amp;")")</f>
        <v/>
      </c>
      <c r="CO40" s="694">
        <f>IF($CN40="-","-",SUMIFS(FG_GolesLocal,FGLocal,$BD40,Part2Empate5V,$CN40)+SUMIFS(FG_GolesVisitante,FGVisitante,$BD40,Part2Empate5L,$CN40))</f>
        <v/>
      </c>
      <c r="CP40" s="694">
        <f>IF($CN40="-","-",SUMIFS(FG_GolesVisitante,FGLocal,$BD40,Part2Empate5V,$CN40)+SUMIFS(FG_GolesLocal,FGVisitante,$BD40,Part2Empate5L,$CN40))</f>
        <v/>
      </c>
      <c r="CQ40" s="694">
        <f>IF($CN40="-","-",CO40-CP40)</f>
        <v/>
      </c>
      <c r="CR40" s="694">
        <f>CM40+COUNTIFS($CN$6:$CN$53,CN40,$CQ$6:CQ$53,"&gt;"&amp;CQ40,$BC$6:$BC$53,INDEX(T_Equipos[Grupo],MATCH(BD40,T_Equipos[NombreEquipo],0)))</f>
        <v/>
      </c>
      <c r="CS40" s="694">
        <f>IF(COUNTIFS($CR$6:$CR$53,CR40,$BC$6:$BC$53,INDEX(T_Equipos[Grupo],MATCH(BD40,T_Equipos[NombreEquipo],0)))=1,"-","P."&amp;CR40&amp;" ("&amp;COUNTIFS($CR$6:$CR$53,CR40,$BC$6:$BC$53,INDEX(T_Equipos[Grupo],MATCH(BD40,T_Equipos[NombreEquipo],0)))&amp;")")</f>
        <v/>
      </c>
      <c r="CT40" s="694">
        <f>IF($CS40="-","-",SUMIFS(FG_GolesLocal,FGLocal,$BD40,Part2Empate6V,$CS40)+SUMIFS(FG_GolesVisitante,FGVisitante,$BD40,Part2Empate6L,$CS40))</f>
        <v/>
      </c>
      <c r="CU40" s="694">
        <f>CR40+COUNTIFS($CS$6:$CS$53,CS40,$CT$6:CT$53,"&gt;"&amp;CT40,$BC$6:$BC$53,INDEX(T_Equipos[Grupo],MATCH(BD40,T_Equipos[NombreEquipo],0)))</f>
        <v/>
      </c>
      <c r="CV40" s="694">
        <f>IF(COUNTIFS($CU$6:$CU$53,CU40,$BC$6:$BC$53,INDEX(T_Equipos[Grupo],MATCH(BD40,T_Equipos[NombreEquipo],0)))=1,"-","P."&amp;CU40&amp;" ("&amp;COUNTIFS($CU$6:$CU$53,CU40,$BC$6:$BC$53,INDEX(T_Equipos[Grupo],MATCH(BD40,T_Equipos[NombreEquipo],0)))&amp;")")</f>
        <v/>
      </c>
      <c r="CW40" s="694">
        <f>IF(CV40="-","-",BL40)</f>
        <v/>
      </c>
      <c r="CX40" s="694">
        <f>CU40+COUNTIFS($CV$6:$CV$53,CV40,$CW$6:CW$53,"&gt;"&amp;CW40,$BC$6:$BC$53,INDEX(T_Equipos[Grupo],MATCH(BD40,T_Equipos[NombreEquipo],0)))</f>
        <v/>
      </c>
      <c r="CY40" s="694">
        <f>IF(COUNTIFS($CX$6:$CX$53,CX40,$BC$6:$BC$53,INDEX(T_Equipos[Grupo],MATCH(BD40,T_Equipos[NombreEquipo],0)))=1,"-","P."&amp;CX40&amp;" ("&amp;COUNTIFS($CX$6:$CX$53,CX40,$BC$6:$BC$53,INDEX(T_Equipos[Grupo],MATCH(BD40,T_Equipos[NombreEquipo],0)))&amp;")")</f>
        <v/>
      </c>
      <c r="CZ40" s="694">
        <f>IF(CY40="-","-",BJ40)</f>
        <v/>
      </c>
      <c r="DA40" s="694">
        <f>CX40+COUNTIFS($CY$6:$CY$53,CY40,$CZ$6:CZ$53,"&gt;"&amp;CZ40,$BC$6:$BC$53,INDEX(T_Equipos[Grupo],MATCH(BD40,T_Equipos[NombreEquipo],0)))</f>
        <v/>
      </c>
      <c r="DB40" s="694">
        <f>IF(COUNTIFS($DA$6:$DA$53,DA40,$BC$6:$BC$53,INDEX(T_Equipos[Grupo],MATCH(BD40,T_Equipos[NombreEquipo],0)))=1,"-","P."&amp;DA40&amp;" ("&amp;COUNTIFS($DA$6:$DA$53,DA40,$BC$6:$BC$53,INDEX(T_Equipos[Grupo],MATCH(BD40,T_Equipos[NombreEquipo],0)))&amp;")")</f>
        <v/>
      </c>
      <c r="DC40" s="694">
        <f>IF(DB40="-","-",COUNTIFS(T_Equipos[Rank],"&lt;"&amp;INDEX(T_Equipos[Rank],MATCH(BD40,T_Equipos[NombreEquipo],0)),$BC$6:$BC$53,INDEX(T_Equipos[Grupo],MATCH(BD40,T_Equipos[NombreEquipo],0)))+1)</f>
        <v/>
      </c>
      <c r="DD40" s="694">
        <f>DA40+COUNTIFS($DB$6:$DB$53,DB40,$DC$6:DC$53,"&lt;"&amp;DC40,$BC$6:$BC$53,INDEX(T_Equipos[Grupo],MATCH(BD40,T_Equipos[NombreEquipo],0)))</f>
        <v/>
      </c>
      <c r="DE40" s="694" t="n"/>
      <c r="DF40" s="694">
        <f>IF(OR(INDEX($AW$6:$AW$97,MATCH($BD40,$AV$6:$AV$97,0))="",DB40="-"),DD40,INDEX($AW$6:$AW$97,MATCH($BD40,$AV$6:$AV$97,0))+DD40/1000)</f>
        <v/>
      </c>
      <c r="DG40" s="694">
        <f>IF(DB40="-","-",COUNTIFS(DF$6:DF$53,"&lt;"&amp;DF40,$BC$6:$BC$53,INDEX(T_Equipos[Grupo],MATCH(BD40,T_Equipos[NombreEquipo],0))))</f>
        <v/>
      </c>
      <c r="DH40" s="694">
        <f>DA40+COUNTIFS(DB$6:DB$53,DB40,DG$6:DG$53,"&lt;"&amp;DG40,$BC$6:$BC$53,INDEX(T_Equipos[Grupo],MATCH(BD40,T_Equipos[NombreEquipo],0)))</f>
        <v/>
      </c>
      <c r="DI40" s="694" t="n"/>
      <c r="DJ40" s="694">
        <f>INDEX($DA$6:$DA$53,MATCH($DQ40,$BD$6:$BD$53,0))</f>
        <v/>
      </c>
      <c r="DK40" s="694">
        <f>+SUMIF($BC$6:$BC$53,BC40,$BF$6:$BF$53)</f>
        <v/>
      </c>
      <c r="DL40" s="694">
        <f>IF(OR(DK40=12,$AJ$99=144),COUNTIFS($DJ$6:$DJ$53,DJ40,$BC$6:$BC$53,BC40),1)</f>
        <v/>
      </c>
      <c r="DM40" s="694">
        <f>DJ40&amp;"."&amp;DL40</f>
        <v/>
      </c>
      <c r="DN40" s="694">
        <f t="array" ref="DN40:DN40">OFFSET(Horarios!$P$3,DJ40-1,0,DL40,1)</f>
        <v/>
      </c>
      <c r="DO40" s="694" t="n"/>
      <c r="DP40" s="694" t="inlineStr">
        <is>
          <t>3I</t>
        </is>
      </c>
      <c r="DQ40" s="694">
        <f>INDEX($BD$6:$BD$53,MATCH(DP40,$BM$6:$BM$53,0))</f>
        <v/>
      </c>
    </row>
    <row r="41" ht="15.75" customHeight="1" s="650">
      <c r="A41" s="694" t="n"/>
      <c r="B41" s="694" t="n"/>
      <c r="C41" s="694" t="n"/>
      <c r="D41" s="694">
        <f>IF(OR(AC41="",AD41=""),"Pendiente",IF(AC41&gt;AD41,"Local",IF(AC41&lt;AD41,"Visitante","Empate")))</f>
        <v/>
      </c>
      <c r="E41" s="694">
        <f>IF(D41="Pendiente","-",INDEX($BT$6:$BT$53,MATCH($AA41,$BD$6:$BD$53,0)))</f>
        <v/>
      </c>
      <c r="F41" s="694">
        <f>IF(D41="Pendiente","-",INDEX($BT$6:$BT$53,MATCH($AF41,$BD$6:$BD$53,0)))</f>
        <v/>
      </c>
      <c r="G41" s="694" t="n"/>
      <c r="H41" s="694">
        <f>IF(D41="Pendiente","-",INDEX($BZ$6:$BZ$53,MATCH($AA41,$BD$6:$BD$53,0)))</f>
        <v/>
      </c>
      <c r="I41" s="694">
        <f>IF(D41="Pendiente","-",INDEX($BZ$6:$BZ$53,MATCH($AF41,$BD$6:$BD$53,0)))</f>
        <v/>
      </c>
      <c r="J41" s="694" t="n"/>
      <c r="K41" s="694">
        <f>IF(D41="Pendiente","-",INDEX($CE$6:$CE$53,MATCH($AA41,$BD$6:$BD$53,0)))</f>
        <v/>
      </c>
      <c r="L41" s="694">
        <f>IF(D41="Pendiente","-",INDEX($CE$6:$CE$53,MATCH($AF41,$BD$6:$BD$53,0)))</f>
        <v/>
      </c>
      <c r="M41" s="694" t="n"/>
      <c r="N41" s="694">
        <f>IF(D41="Pendiente","-",INDEX($CH$6:$CH$53,MATCH($AA41,$BD$6:$BD$53,0)))</f>
        <v/>
      </c>
      <c r="O41" s="694">
        <f>IF(D41="Pendiente","-",INDEX($CH$6:$CH$53,MATCH($AF41,$BD$6:$BD$53,0)))</f>
        <v/>
      </c>
      <c r="P41" s="694" t="n"/>
      <c r="Q41" s="694">
        <f>IF(D41="Pendiente","-",INDEX($CN$6:$CN$53,MATCH($AA41,$BD$6:$BD$53,0)))</f>
        <v/>
      </c>
      <c r="R41" s="694">
        <f>IF(D41="Pendiente","-",INDEX($CN$6:$CN$53,MATCH($AF41,$BD$6:$BD$53,0)))</f>
        <v/>
      </c>
      <c r="S41" s="694" t="n"/>
      <c r="T41" s="694">
        <f>IF(D41="Pendiente","-",INDEX($CS$6:$CS$53,MATCH($AA41,$BD$6:$BD$53,0)))</f>
        <v/>
      </c>
      <c r="U41" s="694">
        <f>IF(D41="Pendiente","-",INDEX($CS$6:$CS$53,MATCH($AF41,$BD$6:$BD$53,0)))</f>
        <v/>
      </c>
      <c r="V41" s="703" t="n"/>
      <c r="W41" s="771" t="n"/>
      <c r="X41" s="772">
        <f>Horarios!C41</f>
        <v/>
      </c>
      <c r="Y41" s="773">
        <f>Horarios!C41</f>
        <v/>
      </c>
      <c r="Z41" s="774">
        <f>$Z$8</f>
        <v/>
      </c>
      <c r="AA41" s="775">
        <f>A40</f>
        <v/>
      </c>
      <c r="AB41" s="776">
        <f t="array" ref="AB41:AB41">Ver_flag_local</f>
        <v/>
      </c>
      <c r="AC41" s="777" t="n">
        <v>1</v>
      </c>
      <c r="AD41" s="778" t="n">
        <v>2</v>
      </c>
      <c r="AE41" s="779">
        <f t="array" ref="AE41:AE41">Ver_flag_visit</f>
        <v/>
      </c>
      <c r="AF41" s="780">
        <f>A37</f>
        <v/>
      </c>
      <c r="AG41" s="734">
        <f>IF(NOT(OR(ISBLANK(AC41),ISBLANK(AD41))),1,0)</f>
        <v/>
      </c>
      <c r="AH41" s="735" t="n">
        <v>56</v>
      </c>
      <c r="AI41" s="736">
        <f>AJ41&amp;$B$36</f>
        <v/>
      </c>
      <c r="AJ41" s="781" t="n">
        <v>4</v>
      </c>
      <c r="AK41" s="823">
        <f t="array" ref="AK41:AK41">Ver_flag_visit</f>
        <v/>
      </c>
      <c r="AL41" s="783">
        <f>IFERROR(INDEX($BD$6:$BD$53,MATCH(AI41,$BN$6:$BN$53,0)),"")</f>
        <v/>
      </c>
      <c r="AM41" s="784">
        <f>INDEX($BE$6:$BN$53,MATCH($AL41,$BD$6:$BD$53,0),MATCH(AM$5,$BE$5:$BN$5,0))</f>
        <v/>
      </c>
      <c r="AN41" s="785">
        <f>INDEX($BE$6:$BN$53,MATCH($AL41,$BD$6:$BD$53,0),MATCH(AN$5,$BE$5:$BN$5,0))</f>
        <v/>
      </c>
      <c r="AO41" s="785">
        <f>INDEX($BE$6:$BN$53,MATCH($AL41,$BD$6:$BD$53,0),MATCH(AO$5,$BE$5:$BN$5,0))</f>
        <v/>
      </c>
      <c r="AP41" s="785">
        <f>INDEX($BE$6:$BN$53,MATCH($AL41,$BD$6:$BD$53,0),MATCH(AP$5,$BE$5:$BN$5,0))</f>
        <v/>
      </c>
      <c r="AQ41" s="785">
        <f>INDEX($BE$6:$BN$53,MATCH($AL41,$BD$6:$BD$53,0),MATCH(AQ$5,$BE$5:$BN$5,0))</f>
        <v/>
      </c>
      <c r="AR41" s="785">
        <f>INDEX($BE$6:$BN$53,MATCH($AL41,$BD$6:$BD$53,0),MATCH(AR$5,$BE$5:$BN$5,0))</f>
        <v/>
      </c>
      <c r="AS41" s="785">
        <f>INDEX($BE$6:$BN$53,MATCH($AL41,$BD$6:$BD$53,0),MATCH(AS$5,$BE$5:$BN$5,0))</f>
        <v/>
      </c>
      <c r="AT41" s="786">
        <f>INDEX($BE$6:$BN$53,MATCH($AL41,$BD$6:$BD$53,0),MATCH(AT$5,$BE$5:$BN$5,0))</f>
        <v/>
      </c>
      <c r="AU41" s="757">
        <f>INDEX($DL$6:$DL$53,MATCH(AI41,$DP$6:$DP$53,0))</f>
        <v/>
      </c>
      <c r="AV41" s="758">
        <f>INDEX($BD$6:$BD$53,MATCH(AI41,$BM$6:$BM$53,0))</f>
        <v/>
      </c>
      <c r="AW41" s="759" t="n"/>
      <c r="AX41" s="760" t="n"/>
      <c r="AY41" s="787">
        <f>+A40</f>
        <v/>
      </c>
      <c r="AZ41" s="788" t="n"/>
      <c r="BA41" s="702" t="n"/>
      <c r="BC41" s="694">
        <f>+INDEX(T_Equipos[Grupo],MATCH(WORLDCUP!BD41,T_Equipos[NombreEquipo],0))</f>
        <v/>
      </c>
      <c r="BD41" s="694">
        <f>+Equipos!B37</f>
        <v/>
      </c>
      <c r="BE41" s="694">
        <f>+BG41*3+BH41+IF($AZ$3="No",0,INDEX($AZ$6:$AZ$97,MATCH(BD41,$AY$6:$AY$97,0)))</f>
        <v/>
      </c>
      <c r="BF41" s="694">
        <f>+BG41+BH41+BI41</f>
        <v/>
      </c>
      <c r="BG41" s="694">
        <f>+COUNTIFS(FGLocal,BD41,Ganador,"Local")+COUNTIFS(FGVisitante,BD41,Ganador,"Visitante")</f>
        <v/>
      </c>
      <c r="BH41" s="694">
        <f>+COUNTIFS(FGLocal,BD41,Ganador,"Empate")+COUNTIFS(FGVisitante,BD41,Ganador,"Empate")</f>
        <v/>
      </c>
      <c r="BI41" s="694">
        <f>+COUNTIFS(FGVisitante,BD41,Ganador,"Local")+COUNTIFS(FGLocal,BD41,Ganador,"Visitante")</f>
        <v/>
      </c>
      <c r="BJ41" s="694">
        <f>+SUMIFS(FG_GolesLocal,FGLocal,BD41,Ganador,"&lt;&gt;"&amp;"Pendiente",FG_GolesLocal,"&lt;&gt;"&amp;"",FG_GolesVisitante,"&lt;&gt;"&amp;"")+SUMIFS(FG_GolesVisitante,FGVisitante,BD41,Ganador,"&lt;&gt;"&amp;"Pendiente",FG_GolesLocal,"&lt;&gt;"&amp;"",FG_GolesVisitante,"&lt;&gt;"&amp;"")</f>
        <v/>
      </c>
      <c r="BK41" s="694">
        <f>+SUMIFS(FG_GolesLocal,FGVisitante,BD41,Ganador,"&lt;&gt;"&amp;"Pendiente",FG_GolesLocal,"&lt;&gt;"&amp;"",FG_GolesVisitante,"&lt;&gt;"&amp;"")+SUMIFS(FG_GolesVisitante,FGLocal,BD41,Ganador,"&lt;&gt;"&amp;"Pendiente",FG_GolesLocal,"&lt;&gt;"&amp;"",FG_GolesVisitante,"&lt;&gt;"&amp;"")</f>
        <v/>
      </c>
      <c r="BL41" s="694">
        <f>+BJ41-BK41</f>
        <v/>
      </c>
      <c r="BM41" s="694">
        <f>DD41&amp;BC41</f>
        <v/>
      </c>
      <c r="BN41" s="694">
        <f>DH41&amp;BC41</f>
        <v/>
      </c>
      <c r="BO41" s="694">
        <f>IF(AND($AJ$99=144,BF41&gt;=1),1,0)</f>
        <v/>
      </c>
      <c r="BP41" s="694">
        <f>COUNTIFS($BO$6:$BO$53,"&gt;"&amp;BO41,$BC$6:$BC$53,INDEX(T_Equipos[Grupo],MATCH(BD41,T_Equipos[NombreEquipo],0)))+1</f>
        <v/>
      </c>
      <c r="BQ41" s="694">
        <f>IF(COUNTIFS($BP$6:$BP$53,BP41,$BC$6:$BC$53,INDEX(T_Equipos[Grupo],MATCH(BD41,T_Equipos[NombreEquipo],0)))=1,"-","P."&amp;BP41&amp;" ("&amp;COUNTIFS($BP$6:$BP$53,BP41,$BC$6:$BC$53,INDEX(T_Equipos[Grupo],MATCH(BD41,T_Equipos[NombreEquipo],0)))&amp;")")</f>
        <v/>
      </c>
      <c r="BR41" s="694">
        <f>IF($BQ41="-","-",BE41)</f>
        <v/>
      </c>
      <c r="BS41" s="694">
        <f>BP41+COUNTIFS($BQ$6:$BQ$53,BQ41,$BR$6:BR$53,"&gt;"&amp;BR41,$BC$6:$BC$53,INDEX(T_Equipos[Grupo],MATCH(BD41,T_Equipos[NombreEquipo],0)))</f>
        <v/>
      </c>
      <c r="BT41" s="694">
        <f>IF(COUNTIFS($BS$6:$BS$53,BS41,$BC$6:$BC$53,INDEX(T_Equipos[Grupo],MATCH(BD41,T_Equipos[NombreEquipo],0)))=1,"-","P."&amp;BS41&amp;" ("&amp;COUNTIFS($BS$6:$BS$53,BS41,$BC$6:$BC$53,INDEX(T_Equipos[Grupo],MATCH(BD41,T_Equipos[NombreEquipo],0)))&amp;")")</f>
        <v/>
      </c>
      <c r="BU41" s="694">
        <f>IF($BT41="-","-",COUNTIFS(FGLocal,$BD41,Ganador,"Local",Part1Empate1V,$BT41)+COUNTIFS(FGVisitante,$BD41,Ganador,"Visitante",Part1Empate1L,$BT41))</f>
        <v/>
      </c>
      <c r="BV41" s="694">
        <f>IF($BT41="-","-",COUNTIFS(FGLocal,$BD41,Ganador,"Empate",Part1Empate1V,$BT41)+COUNTIFS(FGVisitante,$BD41,Ganador,"Empate",Part1Empate1L,$BT41))</f>
        <v/>
      </c>
      <c r="BW41" s="694">
        <f>IF($BT41="-","-",COUNTIFS(FGLocal,$BD41,Ganador,"Visitante",Part1Empate1V,$BT41)+COUNTIFS(FGVisitante,$BD41,Ganador,"Local",Part1Empate1L,$BT41))</f>
        <v/>
      </c>
      <c r="BX41" s="694">
        <f>IF($BT41="-","-",BU41*3+BV41)</f>
        <v/>
      </c>
      <c r="BY41" s="694">
        <f>BS41+COUNTIFS($BT$6:$BT$53,BT41,$BX$6:BX$53,"&gt;"&amp;BX41,$BC$6:$BC$53,INDEX(T_Equipos[Grupo],MATCH(BD41,T_Equipos[NombreEquipo],0)))</f>
        <v/>
      </c>
      <c r="BZ41" s="694">
        <f>IF(COUNTIFS($BY$6:$BY$53,BY41,$BC$6:$BC$53,INDEX(T_Equipos[Grupo],MATCH(BD41,T_Equipos[NombreEquipo],0)))=1,"-","P."&amp;BY41&amp;" ("&amp;COUNTIFS($BY$6:$BY$53,BY41,$BC$6:$BC$53,INDEX(T_Equipos[Grupo],MATCH(BD41,T_Equipos[NombreEquipo],0)))&amp;")")</f>
        <v/>
      </c>
      <c r="CA41" s="694">
        <f>IF($BZ41="-","-",SUMIFS(FG_GolesLocal,FGLocal,$BD41,Part1Empate2V,$BZ41)+SUMIFS(FG_GolesVisitante,FGVisitante,$BD41,Part1Empate2L,$BZ41))</f>
        <v/>
      </c>
      <c r="CB41" s="694">
        <f>IF($BZ41="-","-",SUMIFS(FG_GolesVisitante,FGLocal,$BD41,Part1Empate2V,$BZ41)+SUMIFS(FG_GolesLocal,FGVisitante,$BD41,Part1Empate2L,$BZ41))</f>
        <v/>
      </c>
      <c r="CC41" s="694">
        <f>IF($BZ41="-","-",CA41-CB41)</f>
        <v/>
      </c>
      <c r="CD41" s="694">
        <f>BY41+COUNTIFS($BZ$6:$BZ$53,BZ41,$CC$6:CC$53,"&gt;"&amp;CC41,$BC$6:$BC$53,INDEX(T_Equipos[Grupo],MATCH(BD41,T_Equipos[NombreEquipo],0)))</f>
        <v/>
      </c>
      <c r="CE41" s="694">
        <f>IF(COUNTIFS($CD$6:$CD$53,CD41,$BC$6:$BC$53,INDEX(T_Equipos[Grupo],MATCH(BD41,T_Equipos[NombreEquipo],0)))=1,"-","P."&amp;CD41&amp;" ("&amp;COUNTIFS($CD$6:$CD$53,CD41,$BC$6:$BC$53,INDEX(T_Equipos[Grupo],MATCH(BD41,T_Equipos[NombreEquipo],0)))&amp;")")</f>
        <v/>
      </c>
      <c r="CF41" s="694">
        <f>IF($CE41="-","-",SUMIFS(FG_GolesLocal,FGLocal,$BD41,Part1Empate3V,$CE41)+SUMIFS(FG_GolesVisitante,FGVisitante,$BD41,Part1Empate3L,$CE41))</f>
        <v/>
      </c>
      <c r="CG41" s="694">
        <f>CD41+COUNTIFS($CE$6:$CE$53,CE41,$CF$6:CF$53,"&gt;"&amp;CF41,$BC$6:$BC$53,INDEX(T_Equipos[Grupo],MATCH(BD41,T_Equipos[NombreEquipo],0)))</f>
        <v/>
      </c>
      <c r="CH41" s="694">
        <f>IF(COUNTIFS($CG$6:$CG$53,CG41,$BC$6:$BC$53,INDEX(T_Equipos[Grupo],MATCH(BD41,T_Equipos[NombreEquipo],0)))=1,"-","P."&amp;CG41&amp;" ("&amp;COUNTIFS($CG$6:$CG$53,CG41,$BC$6:$BC$53,INDEX(T_Equipos[Grupo],MATCH(BD41,T_Equipos[NombreEquipo],0)))&amp;")")</f>
        <v/>
      </c>
      <c r="CI41" s="694">
        <f>IF($CH41="-","-",COUNTIFS(FGLocal,$BD41,Ganador,"Local",Part2Empate4V,$CH41)+COUNTIFS(FGVisitante,$BD41,Ganador,"Visitante",Part2Empate4L,$CH41))</f>
        <v/>
      </c>
      <c r="CJ41" s="694">
        <f>IF($CH41="-","-",COUNTIFS(FGLocal,$BD41,Ganador,"Empate",Part2Empate4V,$CH41)+COUNTIFS(FGVisitante,$BD41,Ganador,"Empate",Part2Empate4L,$CH41))</f>
        <v/>
      </c>
      <c r="CK41" s="694">
        <f>IF($CH41="-","-",COUNTIFS(FGLocal,$BD41,Ganador,"Visitante",Part2Empate4V,$CH41)+COUNTIFS(FGVisitante,$BD41,Ganador,"Local",Part2Empate4L,$CH41))</f>
        <v/>
      </c>
      <c r="CL41" s="694">
        <f>IF($CH41="-","-",CI41*3+CJ41)</f>
        <v/>
      </c>
      <c r="CM41" s="694">
        <f>CG41+COUNTIFS($CH$6:$CH$53,CH41,$CL$6:CL$53,"&gt;"&amp;CL41,$BC$6:$BC$53,INDEX(T_Equipos[Grupo],MATCH(BD41,T_Equipos[NombreEquipo],0)))</f>
        <v/>
      </c>
      <c r="CN41" s="694">
        <f>IF(COUNTIFS($CM$6:$CM$53,CM41,$BC$6:$BC$53,INDEX(T_Equipos[Grupo],MATCH(BD41,T_Equipos[NombreEquipo],0)))=1,"-","P."&amp;CM41&amp;" ("&amp;COUNTIFS($CM$6:$CM$53,CM41,$BC$6:$BC$53,INDEX(T_Equipos[Grupo],MATCH(BD41,T_Equipos[NombreEquipo],0)))&amp;")")</f>
        <v/>
      </c>
      <c r="CO41" s="694">
        <f>IF($CN41="-","-",SUMIFS(FG_GolesLocal,FGLocal,$BD41,Part2Empate5V,$CN41)+SUMIFS(FG_GolesVisitante,FGVisitante,$BD41,Part2Empate5L,$CN41))</f>
        <v/>
      </c>
      <c r="CP41" s="694">
        <f>IF($CN41="-","-",SUMIFS(FG_GolesVisitante,FGLocal,$BD41,Part2Empate5V,$CN41)+SUMIFS(FG_GolesLocal,FGVisitante,$BD41,Part2Empate5L,$CN41))</f>
        <v/>
      </c>
      <c r="CQ41" s="694">
        <f>IF($CN41="-","-",CO41-CP41)</f>
        <v/>
      </c>
      <c r="CR41" s="694">
        <f>CM41+COUNTIFS($CN$6:$CN$53,CN41,$CQ$6:CQ$53,"&gt;"&amp;CQ41,$BC$6:$BC$53,INDEX(T_Equipos[Grupo],MATCH(BD41,T_Equipos[NombreEquipo],0)))</f>
        <v/>
      </c>
      <c r="CS41" s="694">
        <f>IF(COUNTIFS($CR$6:$CR$53,CR41,$BC$6:$BC$53,INDEX(T_Equipos[Grupo],MATCH(BD41,T_Equipos[NombreEquipo],0)))=1,"-","P."&amp;CR41&amp;" ("&amp;COUNTIFS($CR$6:$CR$53,CR41,$BC$6:$BC$53,INDEX(T_Equipos[Grupo],MATCH(BD41,T_Equipos[NombreEquipo],0)))&amp;")")</f>
        <v/>
      </c>
      <c r="CT41" s="694">
        <f>IF($CS41="-","-",SUMIFS(FG_GolesLocal,FGLocal,$BD41,Part2Empate6V,$CS41)+SUMIFS(FG_GolesVisitante,FGVisitante,$BD41,Part2Empate6L,$CS41))</f>
        <v/>
      </c>
      <c r="CU41" s="694">
        <f>CR41+COUNTIFS($CS$6:$CS$53,CS41,$CT$6:CT$53,"&gt;"&amp;CT41,$BC$6:$BC$53,INDEX(T_Equipos[Grupo],MATCH(BD41,T_Equipos[NombreEquipo],0)))</f>
        <v/>
      </c>
      <c r="CV41" s="694">
        <f>IF(COUNTIFS($CU$6:$CU$53,CU41,$BC$6:$BC$53,INDEX(T_Equipos[Grupo],MATCH(BD41,T_Equipos[NombreEquipo],0)))=1,"-","P."&amp;CU41&amp;" ("&amp;COUNTIFS($CU$6:$CU$53,CU41,$BC$6:$BC$53,INDEX(T_Equipos[Grupo],MATCH(BD41,T_Equipos[NombreEquipo],0)))&amp;")")</f>
        <v/>
      </c>
      <c r="CW41" s="694">
        <f>IF(CV41="-","-",BL41)</f>
        <v/>
      </c>
      <c r="CX41" s="694">
        <f>CU41+COUNTIFS($CV$6:$CV$53,CV41,$CW$6:CW$53,"&gt;"&amp;CW41,$BC$6:$BC$53,INDEX(T_Equipos[Grupo],MATCH(BD41,T_Equipos[NombreEquipo],0)))</f>
        <v/>
      </c>
      <c r="CY41" s="694">
        <f>IF(COUNTIFS($CX$6:$CX$53,CX41,$BC$6:$BC$53,INDEX(T_Equipos[Grupo],MATCH(BD41,T_Equipos[NombreEquipo],0)))=1,"-","P."&amp;CX41&amp;" ("&amp;COUNTIFS($CX$6:$CX$53,CX41,$BC$6:$BC$53,INDEX(T_Equipos[Grupo],MATCH(BD41,T_Equipos[NombreEquipo],0)))&amp;")")</f>
        <v/>
      </c>
      <c r="CZ41" s="694">
        <f>IF(CY41="-","-",BJ41)</f>
        <v/>
      </c>
      <c r="DA41" s="694">
        <f>CX41+COUNTIFS($CY$6:$CY$53,CY41,$CZ$6:CZ$53,"&gt;"&amp;CZ41,$BC$6:$BC$53,INDEX(T_Equipos[Grupo],MATCH(BD41,T_Equipos[NombreEquipo],0)))</f>
        <v/>
      </c>
      <c r="DB41" s="694">
        <f>IF(COUNTIFS($DA$6:$DA$53,DA41,$BC$6:$BC$53,INDEX(T_Equipos[Grupo],MATCH(BD41,T_Equipos[NombreEquipo],0)))=1,"-","P."&amp;DA41&amp;" ("&amp;COUNTIFS($DA$6:$DA$53,DA41,$BC$6:$BC$53,INDEX(T_Equipos[Grupo],MATCH(BD41,T_Equipos[NombreEquipo],0)))&amp;")")</f>
        <v/>
      </c>
      <c r="DC41" s="694">
        <f>IF(DB41="-","-",COUNTIFS(T_Equipos[Rank],"&lt;"&amp;INDEX(T_Equipos[Rank],MATCH(BD41,T_Equipos[NombreEquipo],0)),$BC$6:$BC$53,INDEX(T_Equipos[Grupo],MATCH(BD41,T_Equipos[NombreEquipo],0)))+1)</f>
        <v/>
      </c>
      <c r="DD41" s="694">
        <f>DA41+COUNTIFS($DB$6:$DB$53,DB41,$DC$6:DC$53,"&lt;"&amp;DC41,$BC$6:$BC$53,INDEX(T_Equipos[Grupo],MATCH(BD41,T_Equipos[NombreEquipo],0)))</f>
        <v/>
      </c>
      <c r="DE41" s="694" t="n"/>
      <c r="DF41" s="694">
        <f>IF(OR(INDEX($AW$6:$AW$97,MATCH($BD41,$AV$6:$AV$97,0))="",DB41="-"),DD41,INDEX($AW$6:$AW$97,MATCH($BD41,$AV$6:$AV$97,0))+DD41/1000)</f>
        <v/>
      </c>
      <c r="DG41" s="694">
        <f>IF(DB41="-","-",COUNTIFS(DF$6:DF$53,"&lt;"&amp;DF41,$BC$6:$BC$53,INDEX(T_Equipos[Grupo],MATCH(BD41,T_Equipos[NombreEquipo],0))))</f>
        <v/>
      </c>
      <c r="DH41" s="694">
        <f>DA41+COUNTIFS(DB$6:DB$53,DB41,DG$6:DG$53,"&lt;"&amp;DG41,$BC$6:$BC$53,INDEX(T_Equipos[Grupo],MATCH(BD41,T_Equipos[NombreEquipo],0)))</f>
        <v/>
      </c>
      <c r="DI41" s="694" t="n"/>
      <c r="DJ41" s="694">
        <f>INDEX($DA$6:$DA$53,MATCH($DQ41,$BD$6:$BD$53,0))</f>
        <v/>
      </c>
      <c r="DK41" s="694">
        <f>+SUMIF($BC$6:$BC$53,BC41,$BF$6:$BF$53)</f>
        <v/>
      </c>
      <c r="DL41" s="694">
        <f>IF(OR(DK41=12,$AJ$99=144),COUNTIFS($DJ$6:$DJ$53,DJ41,$BC$6:$BC$53,BC41),1)</f>
        <v/>
      </c>
      <c r="DM41" s="694">
        <f>DJ41&amp;"."&amp;DL41</f>
        <v/>
      </c>
      <c r="DN41" s="694">
        <f t="array" ref="DN41:DN41">OFFSET(Horarios!$P$3,DJ41-1,0,DL41,1)</f>
        <v/>
      </c>
      <c r="DO41" s="694" t="n"/>
      <c r="DP41" s="694" t="inlineStr">
        <is>
          <t>4I</t>
        </is>
      </c>
      <c r="DQ41" s="694">
        <f>INDEX($BD$6:$BD$53,MATCH(DP41,$BM$6:$BM$53,0))</f>
        <v/>
      </c>
    </row>
    <row r="42" ht="15.75" customHeight="1" s="650">
      <c r="A42" s="694" t="n"/>
      <c r="B42" s="694" t="n"/>
      <c r="C42" s="694" t="n"/>
      <c r="D42" s="694" t="n"/>
      <c r="E42" s="694" t="n"/>
      <c r="F42" s="694" t="n"/>
      <c r="G42" s="694" t="n"/>
      <c r="H42" s="694" t="n"/>
      <c r="I42" s="694" t="n"/>
      <c r="J42" s="694" t="n"/>
      <c r="K42" s="694" t="n"/>
      <c r="L42" s="694" t="n"/>
      <c r="M42" s="694" t="n"/>
      <c r="N42" s="694" t="n"/>
      <c r="O42" s="694" t="n"/>
      <c r="P42" s="694" t="n"/>
      <c r="Q42" s="694" t="n"/>
      <c r="R42" s="694" t="n"/>
      <c r="S42" s="694" t="n"/>
      <c r="T42" s="694" t="n"/>
      <c r="U42" s="694" t="n"/>
      <c r="V42" s="703" t="n"/>
      <c r="W42" s="789" t="n"/>
      <c r="X42" s="790" t="n"/>
      <c r="Y42" s="789" t="n"/>
      <c r="Z42" s="791" t="n"/>
      <c r="AA42" s="792" t="n"/>
      <c r="AB42" s="793" t="n"/>
      <c r="AC42" s="794" t="n"/>
      <c r="AD42" s="794" t="n"/>
      <c r="AE42" s="793" t="n"/>
      <c r="AF42" s="795" t="n"/>
      <c r="AG42" s="821" t="n"/>
      <c r="AH42" s="735" t="n"/>
      <c r="AI42" s="698" t="n"/>
      <c r="AJ42" s="796" t="n"/>
      <c r="AK42" s="797" t="n"/>
      <c r="AL42" s="719" t="n"/>
      <c r="AM42" s="798" t="n"/>
      <c r="AN42" s="796" t="n"/>
      <c r="AO42" s="796" t="n"/>
      <c r="AP42" s="796" t="n"/>
      <c r="AQ42" s="796" t="n"/>
      <c r="AR42" s="796" t="n"/>
      <c r="AS42" s="796" t="n"/>
      <c r="AT42" s="796" t="n"/>
      <c r="AU42" s="757" t="n"/>
      <c r="AV42" s="799" t="n"/>
      <c r="AW42" s="800" t="n"/>
      <c r="AX42" s="760" t="n"/>
      <c r="AY42" s="789" t="n"/>
      <c r="AZ42" s="790" t="n"/>
      <c r="BA42" s="702" t="n"/>
      <c r="BC42" s="694">
        <f>+INDEX(T_Equipos[Grupo],MATCH(WORLDCUP!BD42,T_Equipos[NombreEquipo],0))</f>
        <v/>
      </c>
      <c r="BD42" s="694">
        <f>+Equipos!B38</f>
        <v/>
      </c>
      <c r="BE42" s="694">
        <f>+BG42*3+BH42+IF($AZ$3="No",0,INDEX($AZ$6:$AZ$97,MATCH(BD42,$AY$6:$AY$97,0)))</f>
        <v/>
      </c>
      <c r="BF42" s="694">
        <f>+BG42+BH42+BI42</f>
        <v/>
      </c>
      <c r="BG42" s="694">
        <f>+COUNTIFS(FGLocal,BD42,Ganador,"Local")+COUNTIFS(FGVisitante,BD42,Ganador,"Visitante")</f>
        <v/>
      </c>
      <c r="BH42" s="694">
        <f>+COUNTIFS(FGLocal,BD42,Ganador,"Empate")+COUNTIFS(FGVisitante,BD42,Ganador,"Empate")</f>
        <v/>
      </c>
      <c r="BI42" s="694">
        <f>+COUNTIFS(FGVisitante,BD42,Ganador,"Local")+COUNTIFS(FGLocal,BD42,Ganador,"Visitante")</f>
        <v/>
      </c>
      <c r="BJ42" s="694">
        <f>+SUMIFS(FG_GolesLocal,FGLocal,BD42,Ganador,"&lt;&gt;"&amp;"Pendiente",FG_GolesLocal,"&lt;&gt;"&amp;"",FG_GolesVisitante,"&lt;&gt;"&amp;"")+SUMIFS(FG_GolesVisitante,FGVisitante,BD42,Ganador,"&lt;&gt;"&amp;"Pendiente",FG_GolesLocal,"&lt;&gt;"&amp;"",FG_GolesVisitante,"&lt;&gt;"&amp;"")</f>
        <v/>
      </c>
      <c r="BK42" s="694">
        <f>+SUMIFS(FG_GolesLocal,FGVisitante,BD42,Ganador,"&lt;&gt;"&amp;"Pendiente",FG_GolesLocal,"&lt;&gt;"&amp;"",FG_GolesVisitante,"&lt;&gt;"&amp;"")+SUMIFS(FG_GolesVisitante,FGLocal,BD42,Ganador,"&lt;&gt;"&amp;"Pendiente",FG_GolesLocal,"&lt;&gt;"&amp;"",FG_GolesVisitante,"&lt;&gt;"&amp;"")</f>
        <v/>
      </c>
      <c r="BL42" s="694">
        <f>+BJ42-BK42</f>
        <v/>
      </c>
      <c r="BM42" s="694">
        <f>DD42&amp;BC42</f>
        <v/>
      </c>
      <c r="BN42" s="694">
        <f>DH42&amp;BC42</f>
        <v/>
      </c>
      <c r="BO42" s="694">
        <f>IF(AND($AJ$99=144,BF42&gt;=1),1,0)</f>
        <v/>
      </c>
      <c r="BP42" s="694">
        <f>COUNTIFS($BO$6:$BO$53,"&gt;"&amp;BO42,$BC$6:$BC$53,INDEX(T_Equipos[Grupo],MATCH(BD42,T_Equipos[NombreEquipo],0)))+1</f>
        <v/>
      </c>
      <c r="BQ42" s="694">
        <f>IF(COUNTIFS($BP$6:$BP$53,BP42,$BC$6:$BC$53,INDEX(T_Equipos[Grupo],MATCH(BD42,T_Equipos[NombreEquipo],0)))=1,"-","P."&amp;BP42&amp;" ("&amp;COUNTIFS($BP$6:$BP$53,BP42,$BC$6:$BC$53,INDEX(T_Equipos[Grupo],MATCH(BD42,T_Equipos[NombreEquipo],0)))&amp;")")</f>
        <v/>
      </c>
      <c r="BR42" s="694">
        <f>IF($BQ42="-","-",BE42)</f>
        <v/>
      </c>
      <c r="BS42" s="694">
        <f>BP42+COUNTIFS($BQ$6:$BQ$53,BQ42,$BR$6:BR$53,"&gt;"&amp;BR42,$BC$6:$BC$53,INDEX(T_Equipos[Grupo],MATCH(BD42,T_Equipos[NombreEquipo],0)))</f>
        <v/>
      </c>
      <c r="BT42" s="694">
        <f>IF(COUNTIFS($BS$6:$BS$53,BS42,$BC$6:$BC$53,INDEX(T_Equipos[Grupo],MATCH(BD42,T_Equipos[NombreEquipo],0)))=1,"-","P."&amp;BS42&amp;" ("&amp;COUNTIFS($BS$6:$BS$53,BS42,$BC$6:$BC$53,INDEX(T_Equipos[Grupo],MATCH(BD42,T_Equipos[NombreEquipo],0)))&amp;")")</f>
        <v/>
      </c>
      <c r="BU42" s="694">
        <f>IF($BT42="-","-",COUNTIFS(FGLocal,$BD42,Ganador,"Local",Part1Empate1V,$BT42)+COUNTIFS(FGVisitante,$BD42,Ganador,"Visitante",Part1Empate1L,$BT42))</f>
        <v/>
      </c>
      <c r="BV42" s="694">
        <f>IF($BT42="-","-",COUNTIFS(FGLocal,$BD42,Ganador,"Empate",Part1Empate1V,$BT42)+COUNTIFS(FGVisitante,$BD42,Ganador,"Empate",Part1Empate1L,$BT42))</f>
        <v/>
      </c>
      <c r="BW42" s="694">
        <f>IF($BT42="-","-",COUNTIFS(FGLocal,$BD42,Ganador,"Visitante",Part1Empate1V,$BT42)+COUNTIFS(FGVisitante,$BD42,Ganador,"Local",Part1Empate1L,$BT42))</f>
        <v/>
      </c>
      <c r="BX42" s="694">
        <f>IF($BT42="-","-",BU42*3+BV42)</f>
        <v/>
      </c>
      <c r="BY42" s="694">
        <f>BS42+COUNTIFS($BT$6:$BT$53,BT42,$BX$6:BX$53,"&gt;"&amp;BX42,$BC$6:$BC$53,INDEX(T_Equipos[Grupo],MATCH(BD42,T_Equipos[NombreEquipo],0)))</f>
        <v/>
      </c>
      <c r="BZ42" s="694">
        <f>IF(COUNTIFS($BY$6:$BY$53,BY42,$BC$6:$BC$53,INDEX(T_Equipos[Grupo],MATCH(BD42,T_Equipos[NombreEquipo],0)))=1,"-","P."&amp;BY42&amp;" ("&amp;COUNTIFS($BY$6:$BY$53,BY42,$BC$6:$BC$53,INDEX(T_Equipos[Grupo],MATCH(BD42,T_Equipos[NombreEquipo],0)))&amp;")")</f>
        <v/>
      </c>
      <c r="CA42" s="694">
        <f>IF($BZ42="-","-",SUMIFS(FG_GolesLocal,FGLocal,$BD42,Part1Empate2V,$BZ42)+SUMIFS(FG_GolesVisitante,FGVisitante,$BD42,Part1Empate2L,$BZ42))</f>
        <v/>
      </c>
      <c r="CB42" s="694">
        <f>IF($BZ42="-","-",SUMIFS(FG_GolesVisitante,FGLocal,$BD42,Part1Empate2V,$BZ42)+SUMIFS(FG_GolesLocal,FGVisitante,$BD42,Part1Empate2L,$BZ42))</f>
        <v/>
      </c>
      <c r="CC42" s="694">
        <f>IF($BZ42="-","-",CA42-CB42)</f>
        <v/>
      </c>
      <c r="CD42" s="694">
        <f>BY42+COUNTIFS($BZ$6:$BZ$53,BZ42,$CC$6:CC$53,"&gt;"&amp;CC42,$BC$6:$BC$53,INDEX(T_Equipos[Grupo],MATCH(BD42,T_Equipos[NombreEquipo],0)))</f>
        <v/>
      </c>
      <c r="CE42" s="694">
        <f>IF(COUNTIFS($CD$6:$CD$53,CD42,$BC$6:$BC$53,INDEX(T_Equipos[Grupo],MATCH(BD42,T_Equipos[NombreEquipo],0)))=1,"-","P."&amp;CD42&amp;" ("&amp;COUNTIFS($CD$6:$CD$53,CD42,$BC$6:$BC$53,INDEX(T_Equipos[Grupo],MATCH(BD42,T_Equipos[NombreEquipo],0)))&amp;")")</f>
        <v/>
      </c>
      <c r="CF42" s="694">
        <f>IF($CE42="-","-",SUMIFS(FG_GolesLocal,FGLocal,$BD42,Part1Empate3V,$CE42)+SUMIFS(FG_GolesVisitante,FGVisitante,$BD42,Part1Empate3L,$CE42))</f>
        <v/>
      </c>
      <c r="CG42" s="694">
        <f>CD42+COUNTIFS($CE$6:$CE$53,CE42,$CF$6:CF$53,"&gt;"&amp;CF42,$BC$6:$BC$53,INDEX(T_Equipos[Grupo],MATCH(BD42,T_Equipos[NombreEquipo],0)))</f>
        <v/>
      </c>
      <c r="CH42" s="694">
        <f>IF(COUNTIFS($CG$6:$CG$53,CG42,$BC$6:$BC$53,INDEX(T_Equipos[Grupo],MATCH(BD42,T_Equipos[NombreEquipo],0)))=1,"-","P."&amp;CG42&amp;" ("&amp;COUNTIFS($CG$6:$CG$53,CG42,$BC$6:$BC$53,INDEX(T_Equipos[Grupo],MATCH(BD42,T_Equipos[NombreEquipo],0)))&amp;")")</f>
        <v/>
      </c>
      <c r="CI42" s="694">
        <f>IF($CH42="-","-",COUNTIFS(FGLocal,$BD42,Ganador,"Local",Part2Empate4V,$CH42)+COUNTIFS(FGVisitante,$BD42,Ganador,"Visitante",Part2Empate4L,$CH42))</f>
        <v/>
      </c>
      <c r="CJ42" s="694">
        <f>IF($CH42="-","-",COUNTIFS(FGLocal,$BD42,Ganador,"Empate",Part2Empate4V,$CH42)+COUNTIFS(FGVisitante,$BD42,Ganador,"Empate",Part2Empate4L,$CH42))</f>
        <v/>
      </c>
      <c r="CK42" s="694">
        <f>IF($CH42="-","-",COUNTIFS(FGLocal,$BD42,Ganador,"Visitante",Part2Empate4V,$CH42)+COUNTIFS(FGVisitante,$BD42,Ganador,"Local",Part2Empate4L,$CH42))</f>
        <v/>
      </c>
      <c r="CL42" s="694">
        <f>IF($CH42="-","-",CI42*3+CJ42)</f>
        <v/>
      </c>
      <c r="CM42" s="694">
        <f>CG42+COUNTIFS($CH$6:$CH$53,CH42,$CL$6:CL$53,"&gt;"&amp;CL42,$BC$6:$BC$53,INDEX(T_Equipos[Grupo],MATCH(BD42,T_Equipos[NombreEquipo],0)))</f>
        <v/>
      </c>
      <c r="CN42" s="694">
        <f>IF(COUNTIFS($CM$6:$CM$53,CM42,$BC$6:$BC$53,INDEX(T_Equipos[Grupo],MATCH(BD42,T_Equipos[NombreEquipo],0)))=1,"-","P."&amp;CM42&amp;" ("&amp;COUNTIFS($CM$6:$CM$53,CM42,$BC$6:$BC$53,INDEX(T_Equipos[Grupo],MATCH(BD42,T_Equipos[NombreEquipo],0)))&amp;")")</f>
        <v/>
      </c>
      <c r="CO42" s="694">
        <f>IF($CN42="-","-",SUMIFS(FG_GolesLocal,FGLocal,$BD42,Part2Empate5V,$CN42)+SUMIFS(FG_GolesVisitante,FGVisitante,$BD42,Part2Empate5L,$CN42))</f>
        <v/>
      </c>
      <c r="CP42" s="694">
        <f>IF($CN42="-","-",SUMIFS(FG_GolesVisitante,FGLocal,$BD42,Part2Empate5V,$CN42)+SUMIFS(FG_GolesLocal,FGVisitante,$BD42,Part2Empate5L,$CN42))</f>
        <v/>
      </c>
      <c r="CQ42" s="694">
        <f>IF($CN42="-","-",CO42-CP42)</f>
        <v/>
      </c>
      <c r="CR42" s="694">
        <f>CM42+COUNTIFS($CN$6:$CN$53,CN42,$CQ$6:CQ$53,"&gt;"&amp;CQ42,$BC$6:$BC$53,INDEX(T_Equipos[Grupo],MATCH(BD42,T_Equipos[NombreEquipo],0)))</f>
        <v/>
      </c>
      <c r="CS42" s="694">
        <f>IF(COUNTIFS($CR$6:$CR$53,CR42,$BC$6:$BC$53,INDEX(T_Equipos[Grupo],MATCH(BD42,T_Equipos[NombreEquipo],0)))=1,"-","P."&amp;CR42&amp;" ("&amp;COUNTIFS($CR$6:$CR$53,CR42,$BC$6:$BC$53,INDEX(T_Equipos[Grupo],MATCH(BD42,T_Equipos[NombreEquipo],0)))&amp;")")</f>
        <v/>
      </c>
      <c r="CT42" s="694">
        <f>IF($CS42="-","-",SUMIFS(FG_GolesLocal,FGLocal,$BD42,Part2Empate6V,$CS42)+SUMIFS(FG_GolesVisitante,FGVisitante,$BD42,Part2Empate6L,$CS42))</f>
        <v/>
      </c>
      <c r="CU42" s="694">
        <f>CR42+COUNTIFS($CS$6:$CS$53,CS42,$CT$6:CT$53,"&gt;"&amp;CT42,$BC$6:$BC$53,INDEX(T_Equipos[Grupo],MATCH(BD42,T_Equipos[NombreEquipo],0)))</f>
        <v/>
      </c>
      <c r="CV42" s="694">
        <f>IF(COUNTIFS($CU$6:$CU$53,CU42,$BC$6:$BC$53,INDEX(T_Equipos[Grupo],MATCH(BD42,T_Equipos[NombreEquipo],0)))=1,"-","P."&amp;CU42&amp;" ("&amp;COUNTIFS($CU$6:$CU$53,CU42,$BC$6:$BC$53,INDEX(T_Equipos[Grupo],MATCH(BD42,T_Equipos[NombreEquipo],0)))&amp;")")</f>
        <v/>
      </c>
      <c r="CW42" s="694">
        <f>IF(CV42="-","-",BL42)</f>
        <v/>
      </c>
      <c r="CX42" s="694">
        <f>CU42+COUNTIFS($CV$6:$CV$53,CV42,$CW$6:CW$53,"&gt;"&amp;CW42,$BC$6:$BC$53,INDEX(T_Equipos[Grupo],MATCH(BD42,T_Equipos[NombreEquipo],0)))</f>
        <v/>
      </c>
      <c r="CY42" s="694">
        <f>IF(COUNTIFS($CX$6:$CX$53,CX42,$BC$6:$BC$53,INDEX(T_Equipos[Grupo],MATCH(BD42,T_Equipos[NombreEquipo],0)))=1,"-","P."&amp;CX42&amp;" ("&amp;COUNTIFS($CX$6:$CX$53,CX42,$BC$6:$BC$53,INDEX(T_Equipos[Grupo],MATCH(BD42,T_Equipos[NombreEquipo],0)))&amp;")")</f>
        <v/>
      </c>
      <c r="CZ42" s="694">
        <f>IF(CY42="-","-",BJ42)</f>
        <v/>
      </c>
      <c r="DA42" s="694">
        <f>CX42+COUNTIFS($CY$6:$CY$53,CY42,$CZ$6:CZ$53,"&gt;"&amp;CZ42,$BC$6:$BC$53,INDEX(T_Equipos[Grupo],MATCH(BD42,T_Equipos[NombreEquipo],0)))</f>
        <v/>
      </c>
      <c r="DB42" s="694">
        <f>IF(COUNTIFS($DA$6:$DA$53,DA42,$BC$6:$BC$53,INDEX(T_Equipos[Grupo],MATCH(BD42,T_Equipos[NombreEquipo],0)))=1,"-","P."&amp;DA42&amp;" ("&amp;COUNTIFS($DA$6:$DA$53,DA42,$BC$6:$BC$53,INDEX(T_Equipos[Grupo],MATCH(BD42,T_Equipos[NombreEquipo],0)))&amp;")")</f>
        <v/>
      </c>
      <c r="DC42" s="694">
        <f>IF(DB42="-","-",COUNTIFS(T_Equipos[Rank],"&lt;"&amp;INDEX(T_Equipos[Rank],MATCH(BD42,T_Equipos[NombreEquipo],0)),$BC$6:$BC$53,INDEX(T_Equipos[Grupo],MATCH(BD42,T_Equipos[NombreEquipo],0)))+1)</f>
        <v/>
      </c>
      <c r="DD42" s="694">
        <f>DA42+COUNTIFS($DB$6:$DB$53,DB42,$DC$6:DC$53,"&lt;"&amp;DC42,$BC$6:$BC$53,INDEX(T_Equipos[Grupo],MATCH(BD42,T_Equipos[NombreEquipo],0)))</f>
        <v/>
      </c>
      <c r="DE42" s="694" t="n"/>
      <c r="DF42" s="694">
        <f>IF(OR(INDEX($AW$6:$AW$97,MATCH($BD42,$AV$6:$AV$97,0))="",DB42="-"),DD42,INDEX($AW$6:$AW$97,MATCH($BD42,$AV$6:$AV$97,0))+DD42/1000)</f>
        <v/>
      </c>
      <c r="DG42" s="694">
        <f>IF(DB42="-","-",COUNTIFS(DF$6:DF$53,"&lt;"&amp;DF42,$BC$6:$BC$53,INDEX(T_Equipos[Grupo],MATCH(BD42,T_Equipos[NombreEquipo],0))))</f>
        <v/>
      </c>
      <c r="DH42" s="694">
        <f>DA42+COUNTIFS(DB$6:DB$53,DB42,DG$6:DG$53,"&lt;"&amp;DG42,$BC$6:$BC$53,INDEX(T_Equipos[Grupo],MATCH(BD42,T_Equipos[NombreEquipo],0)))</f>
        <v/>
      </c>
      <c r="DI42" s="694" t="n"/>
      <c r="DJ42" s="694">
        <f>INDEX($DA$6:$DA$53,MATCH($DQ42,$BD$6:$BD$53,0))</f>
        <v/>
      </c>
      <c r="DK42" s="694">
        <f>+SUMIF($BC$6:$BC$53,BC42,$BF$6:$BF$53)</f>
        <v/>
      </c>
      <c r="DL42" s="694">
        <f>IF(OR(DK42=12,$AJ$99=144),COUNTIFS($DJ$6:$DJ$53,DJ42,$BC$6:$BC$53,BC42),1)</f>
        <v/>
      </c>
      <c r="DM42" s="694">
        <f>DJ42&amp;"."&amp;DL42</f>
        <v/>
      </c>
      <c r="DN42" s="694">
        <f t="array" ref="DN42:DN42">OFFSET(Horarios!$P$3,DJ42-1,0,DL42,1)</f>
        <v/>
      </c>
      <c r="DO42" s="694" t="n"/>
      <c r="DP42" s="694" t="inlineStr">
        <is>
          <t>1J</t>
        </is>
      </c>
      <c r="DQ42" s="694">
        <f>INDEX($BD$6:$BD$53,MATCH(DP42,$BM$6:$BM$53,0))</f>
        <v/>
      </c>
    </row>
    <row r="43" ht="15.75" customHeight="1" s="650">
      <c r="A43" s="694" t="n"/>
      <c r="B43" s="694" t="n"/>
      <c r="C43" s="694" t="n"/>
      <c r="D43" s="694" t="n"/>
      <c r="E43" s="694" t="n"/>
      <c r="F43" s="694" t="n"/>
      <c r="G43" s="694" t="n"/>
      <c r="H43" s="694" t="n"/>
      <c r="I43" s="694" t="n"/>
      <c r="J43" s="694" t="n"/>
      <c r="K43" s="694" t="n"/>
      <c r="L43" s="694" t="n"/>
      <c r="M43" s="694" t="n"/>
      <c r="N43" s="694" t="n"/>
      <c r="O43" s="694" t="n"/>
      <c r="P43" s="694" t="n"/>
      <c r="Q43" s="694" t="n"/>
      <c r="R43" s="694" t="n"/>
      <c r="S43" s="694" t="n"/>
      <c r="T43" s="694" t="n"/>
      <c r="U43" s="694" t="n"/>
      <c r="V43" s="703" t="n"/>
      <c r="W43" s="712" t="n"/>
      <c r="X43" s="713">
        <f>X27</f>
        <v/>
      </c>
      <c r="Y43" s="713">
        <f>Y27</f>
        <v/>
      </c>
      <c r="Z43" s="714">
        <f>Z27</f>
        <v/>
      </c>
      <c r="AA43" s="715">
        <f>AA27</f>
        <v/>
      </c>
      <c r="AB43" s="716" t="n"/>
      <c r="AC43" s="714">
        <f>AC3</f>
        <v/>
      </c>
      <c r="AD43" s="714">
        <f>AD3</f>
        <v/>
      </c>
      <c r="AE43" s="716" t="n"/>
      <c r="AF43" s="717">
        <f>AF27</f>
        <v/>
      </c>
      <c r="AG43" s="801" t="n"/>
      <c r="AH43" s="735" t="n"/>
      <c r="AI43" s="707" t="n"/>
      <c r="AJ43" s="719" t="n"/>
      <c r="AK43" s="802" t="n"/>
      <c r="AL43" s="719" t="n"/>
      <c r="AM43" s="719" t="n"/>
      <c r="AN43" s="719" t="n"/>
      <c r="AO43" s="719" t="n"/>
      <c r="AP43" s="719" t="n"/>
      <c r="AQ43" s="719" t="n"/>
      <c r="AR43" s="719" t="n"/>
      <c r="AS43" s="719" t="n"/>
      <c r="AT43" s="719" t="n"/>
      <c r="AU43" s="803" t="n"/>
      <c r="AV43" s="708" t="n"/>
      <c r="AW43" s="804" t="n"/>
      <c r="AX43" s="805" t="n"/>
      <c r="AY43" s="789" t="n"/>
      <c r="AZ43" s="790" t="n"/>
      <c r="BA43" s="702" t="n"/>
      <c r="BC43" s="694">
        <f>+INDEX(T_Equipos[Grupo],MATCH(WORLDCUP!BD43,T_Equipos[NombreEquipo],0))</f>
        <v/>
      </c>
      <c r="BD43" s="694">
        <f>+Equipos!B39</f>
        <v/>
      </c>
      <c r="BE43" s="694">
        <f>+BG43*3+BH43+IF($AZ$3="No",0,INDEX($AZ$6:$AZ$97,MATCH(BD43,$AY$6:$AY$97,0)))</f>
        <v/>
      </c>
      <c r="BF43" s="694">
        <f>+BG43+BH43+BI43</f>
        <v/>
      </c>
      <c r="BG43" s="694">
        <f>+COUNTIFS(FGLocal,BD43,Ganador,"Local")+COUNTIFS(FGVisitante,BD43,Ganador,"Visitante")</f>
        <v/>
      </c>
      <c r="BH43" s="694">
        <f>+COUNTIFS(FGLocal,BD43,Ganador,"Empate")+COUNTIFS(FGVisitante,BD43,Ganador,"Empate")</f>
        <v/>
      </c>
      <c r="BI43" s="694">
        <f>+COUNTIFS(FGVisitante,BD43,Ganador,"Local")+COUNTIFS(FGLocal,BD43,Ganador,"Visitante")</f>
        <v/>
      </c>
      <c r="BJ43" s="694">
        <f>+SUMIFS(FG_GolesLocal,FGLocal,BD43,Ganador,"&lt;&gt;"&amp;"Pendiente",FG_GolesLocal,"&lt;&gt;"&amp;"",FG_GolesVisitante,"&lt;&gt;"&amp;"")+SUMIFS(FG_GolesVisitante,FGVisitante,BD43,Ganador,"&lt;&gt;"&amp;"Pendiente",FG_GolesLocal,"&lt;&gt;"&amp;"",FG_GolesVisitante,"&lt;&gt;"&amp;"")</f>
        <v/>
      </c>
      <c r="BK43" s="694">
        <f>+SUMIFS(FG_GolesLocal,FGVisitante,BD43,Ganador,"&lt;&gt;"&amp;"Pendiente",FG_GolesLocal,"&lt;&gt;"&amp;"",FG_GolesVisitante,"&lt;&gt;"&amp;"")+SUMIFS(FG_GolesVisitante,FGLocal,BD43,Ganador,"&lt;&gt;"&amp;"Pendiente",FG_GolesLocal,"&lt;&gt;"&amp;"",FG_GolesVisitante,"&lt;&gt;"&amp;"")</f>
        <v/>
      </c>
      <c r="BL43" s="694">
        <f>+BJ43-BK43</f>
        <v/>
      </c>
      <c r="BM43" s="694">
        <f>DD43&amp;BC43</f>
        <v/>
      </c>
      <c r="BN43" s="694">
        <f>DH43&amp;BC43</f>
        <v/>
      </c>
      <c r="BO43" s="694">
        <f>IF(AND($AJ$99=144,BF43&gt;=1),1,0)</f>
        <v/>
      </c>
      <c r="BP43" s="694">
        <f>COUNTIFS($BO$6:$BO$53,"&gt;"&amp;BO43,$BC$6:$BC$53,INDEX(T_Equipos[Grupo],MATCH(BD43,T_Equipos[NombreEquipo],0)))+1</f>
        <v/>
      </c>
      <c r="BQ43" s="694">
        <f>IF(COUNTIFS($BP$6:$BP$53,BP43,$BC$6:$BC$53,INDEX(T_Equipos[Grupo],MATCH(BD43,T_Equipos[NombreEquipo],0)))=1,"-","P."&amp;BP43&amp;" ("&amp;COUNTIFS($BP$6:$BP$53,BP43,$BC$6:$BC$53,INDEX(T_Equipos[Grupo],MATCH(BD43,T_Equipos[NombreEquipo],0)))&amp;")")</f>
        <v/>
      </c>
      <c r="BR43" s="694">
        <f>IF($BQ43="-","-",BE43)</f>
        <v/>
      </c>
      <c r="BS43" s="694">
        <f>BP43+COUNTIFS($BQ$6:$BQ$53,BQ43,$BR$6:BR$53,"&gt;"&amp;BR43,$BC$6:$BC$53,INDEX(T_Equipos[Grupo],MATCH(BD43,T_Equipos[NombreEquipo],0)))</f>
        <v/>
      </c>
      <c r="BT43" s="694">
        <f>IF(COUNTIFS($BS$6:$BS$53,BS43,$BC$6:$BC$53,INDEX(T_Equipos[Grupo],MATCH(BD43,T_Equipos[NombreEquipo],0)))=1,"-","P."&amp;BS43&amp;" ("&amp;COUNTIFS($BS$6:$BS$53,BS43,$BC$6:$BC$53,INDEX(T_Equipos[Grupo],MATCH(BD43,T_Equipos[NombreEquipo],0)))&amp;")")</f>
        <v/>
      </c>
      <c r="BU43" s="694">
        <f>IF($BT43="-","-",COUNTIFS(FGLocal,$BD43,Ganador,"Local",Part1Empate1V,$BT43)+COUNTIFS(FGVisitante,$BD43,Ganador,"Visitante",Part1Empate1L,$BT43))</f>
        <v/>
      </c>
      <c r="BV43" s="694">
        <f>IF($BT43="-","-",COUNTIFS(FGLocal,$BD43,Ganador,"Empate",Part1Empate1V,$BT43)+COUNTIFS(FGVisitante,$BD43,Ganador,"Empate",Part1Empate1L,$BT43))</f>
        <v/>
      </c>
      <c r="BW43" s="694">
        <f>IF($BT43="-","-",COUNTIFS(FGLocal,$BD43,Ganador,"Visitante",Part1Empate1V,$BT43)+COUNTIFS(FGVisitante,$BD43,Ganador,"Local",Part1Empate1L,$BT43))</f>
        <v/>
      </c>
      <c r="BX43" s="694">
        <f>IF($BT43="-","-",BU43*3+BV43)</f>
        <v/>
      </c>
      <c r="BY43" s="694">
        <f>BS43+COUNTIFS($BT$6:$BT$53,BT43,$BX$6:BX$53,"&gt;"&amp;BX43,$BC$6:$BC$53,INDEX(T_Equipos[Grupo],MATCH(BD43,T_Equipos[NombreEquipo],0)))</f>
        <v/>
      </c>
      <c r="BZ43" s="694">
        <f>IF(COUNTIFS($BY$6:$BY$53,BY43,$BC$6:$BC$53,INDEX(T_Equipos[Grupo],MATCH(BD43,T_Equipos[NombreEquipo],0)))=1,"-","P."&amp;BY43&amp;" ("&amp;COUNTIFS($BY$6:$BY$53,BY43,$BC$6:$BC$53,INDEX(T_Equipos[Grupo],MATCH(BD43,T_Equipos[NombreEquipo],0)))&amp;")")</f>
        <v/>
      </c>
      <c r="CA43" s="694">
        <f>IF($BZ43="-","-",SUMIFS(FG_GolesLocal,FGLocal,$BD43,Part1Empate2V,$BZ43)+SUMIFS(FG_GolesVisitante,FGVisitante,$BD43,Part1Empate2L,$BZ43))</f>
        <v/>
      </c>
      <c r="CB43" s="694">
        <f>IF($BZ43="-","-",SUMIFS(FG_GolesVisitante,FGLocal,$BD43,Part1Empate2V,$BZ43)+SUMIFS(FG_GolesLocal,FGVisitante,$BD43,Part1Empate2L,$BZ43))</f>
        <v/>
      </c>
      <c r="CC43" s="694">
        <f>IF($BZ43="-","-",CA43-CB43)</f>
        <v/>
      </c>
      <c r="CD43" s="694">
        <f>BY43+COUNTIFS($BZ$6:$BZ$53,BZ43,$CC$6:CC$53,"&gt;"&amp;CC43,$BC$6:$BC$53,INDEX(T_Equipos[Grupo],MATCH(BD43,T_Equipos[NombreEquipo],0)))</f>
        <v/>
      </c>
      <c r="CE43" s="694">
        <f>IF(COUNTIFS($CD$6:$CD$53,CD43,$BC$6:$BC$53,INDEX(T_Equipos[Grupo],MATCH(BD43,T_Equipos[NombreEquipo],0)))=1,"-","P."&amp;CD43&amp;" ("&amp;COUNTIFS($CD$6:$CD$53,CD43,$BC$6:$BC$53,INDEX(T_Equipos[Grupo],MATCH(BD43,T_Equipos[NombreEquipo],0)))&amp;")")</f>
        <v/>
      </c>
      <c r="CF43" s="694">
        <f>IF($CE43="-","-",SUMIFS(FG_GolesLocal,FGLocal,$BD43,Part1Empate3V,$CE43)+SUMIFS(FG_GolesVisitante,FGVisitante,$BD43,Part1Empate3L,$CE43))</f>
        <v/>
      </c>
      <c r="CG43" s="694">
        <f>CD43+COUNTIFS($CE$6:$CE$53,CE43,$CF$6:CF$53,"&gt;"&amp;CF43,$BC$6:$BC$53,INDEX(T_Equipos[Grupo],MATCH(BD43,T_Equipos[NombreEquipo],0)))</f>
        <v/>
      </c>
      <c r="CH43" s="694">
        <f>IF(COUNTIFS($CG$6:$CG$53,CG43,$BC$6:$BC$53,INDEX(T_Equipos[Grupo],MATCH(BD43,T_Equipos[NombreEquipo],0)))=1,"-","P."&amp;CG43&amp;" ("&amp;COUNTIFS($CG$6:$CG$53,CG43,$BC$6:$BC$53,INDEX(T_Equipos[Grupo],MATCH(BD43,T_Equipos[NombreEquipo],0)))&amp;")")</f>
        <v/>
      </c>
      <c r="CI43" s="694">
        <f>IF($CH43="-","-",COUNTIFS(FGLocal,$BD43,Ganador,"Local",Part2Empate4V,$CH43)+COUNTIFS(FGVisitante,$BD43,Ganador,"Visitante",Part2Empate4L,$CH43))</f>
        <v/>
      </c>
      <c r="CJ43" s="694">
        <f>IF($CH43="-","-",COUNTIFS(FGLocal,$BD43,Ganador,"Empate",Part2Empate4V,$CH43)+COUNTIFS(FGVisitante,$BD43,Ganador,"Empate",Part2Empate4L,$CH43))</f>
        <v/>
      </c>
      <c r="CK43" s="694">
        <f>IF($CH43="-","-",COUNTIFS(FGLocal,$BD43,Ganador,"Visitante",Part2Empate4V,$CH43)+COUNTIFS(FGVisitante,$BD43,Ganador,"Local",Part2Empate4L,$CH43))</f>
        <v/>
      </c>
      <c r="CL43" s="694">
        <f>IF($CH43="-","-",CI43*3+CJ43)</f>
        <v/>
      </c>
      <c r="CM43" s="694">
        <f>CG43+COUNTIFS($CH$6:$CH$53,CH43,$CL$6:CL$53,"&gt;"&amp;CL43,$BC$6:$BC$53,INDEX(T_Equipos[Grupo],MATCH(BD43,T_Equipos[NombreEquipo],0)))</f>
        <v/>
      </c>
      <c r="CN43" s="694">
        <f>IF(COUNTIFS($CM$6:$CM$53,CM43,$BC$6:$BC$53,INDEX(T_Equipos[Grupo],MATCH(BD43,T_Equipos[NombreEquipo],0)))=1,"-","P."&amp;CM43&amp;" ("&amp;COUNTIFS($CM$6:$CM$53,CM43,$BC$6:$BC$53,INDEX(T_Equipos[Grupo],MATCH(BD43,T_Equipos[NombreEquipo],0)))&amp;")")</f>
        <v/>
      </c>
      <c r="CO43" s="694">
        <f>IF($CN43="-","-",SUMIFS(FG_GolesLocal,FGLocal,$BD43,Part2Empate5V,$CN43)+SUMIFS(FG_GolesVisitante,FGVisitante,$BD43,Part2Empate5L,$CN43))</f>
        <v/>
      </c>
      <c r="CP43" s="694">
        <f>IF($CN43="-","-",SUMIFS(FG_GolesVisitante,FGLocal,$BD43,Part2Empate5V,$CN43)+SUMIFS(FG_GolesLocal,FGVisitante,$BD43,Part2Empate5L,$CN43))</f>
        <v/>
      </c>
      <c r="CQ43" s="694">
        <f>IF($CN43="-","-",CO43-CP43)</f>
        <v/>
      </c>
      <c r="CR43" s="694">
        <f>CM43+COUNTIFS($CN$6:$CN$53,CN43,$CQ$6:CQ$53,"&gt;"&amp;CQ43,$BC$6:$BC$53,INDEX(T_Equipos[Grupo],MATCH(BD43,T_Equipos[NombreEquipo],0)))</f>
        <v/>
      </c>
      <c r="CS43" s="694">
        <f>IF(COUNTIFS($CR$6:$CR$53,CR43,$BC$6:$BC$53,INDEX(T_Equipos[Grupo],MATCH(BD43,T_Equipos[NombreEquipo],0)))=1,"-","P."&amp;CR43&amp;" ("&amp;COUNTIFS($CR$6:$CR$53,CR43,$BC$6:$BC$53,INDEX(T_Equipos[Grupo],MATCH(BD43,T_Equipos[NombreEquipo],0)))&amp;")")</f>
        <v/>
      </c>
      <c r="CT43" s="694">
        <f>IF($CS43="-","-",SUMIFS(FG_GolesLocal,FGLocal,$BD43,Part2Empate6V,$CS43)+SUMIFS(FG_GolesVisitante,FGVisitante,$BD43,Part2Empate6L,$CS43))</f>
        <v/>
      </c>
      <c r="CU43" s="694">
        <f>CR43+COUNTIFS($CS$6:$CS$53,CS43,$CT$6:CT$53,"&gt;"&amp;CT43,$BC$6:$BC$53,INDEX(T_Equipos[Grupo],MATCH(BD43,T_Equipos[NombreEquipo],0)))</f>
        <v/>
      </c>
      <c r="CV43" s="694">
        <f>IF(COUNTIFS($CU$6:$CU$53,CU43,$BC$6:$BC$53,INDEX(T_Equipos[Grupo],MATCH(BD43,T_Equipos[NombreEquipo],0)))=1,"-","P."&amp;CU43&amp;" ("&amp;COUNTIFS($CU$6:$CU$53,CU43,$BC$6:$BC$53,INDEX(T_Equipos[Grupo],MATCH(BD43,T_Equipos[NombreEquipo],0)))&amp;")")</f>
        <v/>
      </c>
      <c r="CW43" s="694">
        <f>IF(CV43="-","-",BL43)</f>
        <v/>
      </c>
      <c r="CX43" s="694">
        <f>CU43+COUNTIFS($CV$6:$CV$53,CV43,$CW$6:CW$53,"&gt;"&amp;CW43,$BC$6:$BC$53,INDEX(T_Equipos[Grupo],MATCH(BD43,T_Equipos[NombreEquipo],0)))</f>
        <v/>
      </c>
      <c r="CY43" s="694">
        <f>IF(COUNTIFS($CX$6:$CX$53,CX43,$BC$6:$BC$53,INDEX(T_Equipos[Grupo],MATCH(BD43,T_Equipos[NombreEquipo],0)))=1,"-","P."&amp;CX43&amp;" ("&amp;COUNTIFS($CX$6:$CX$53,CX43,$BC$6:$BC$53,INDEX(T_Equipos[Grupo],MATCH(BD43,T_Equipos[NombreEquipo],0)))&amp;")")</f>
        <v/>
      </c>
      <c r="CZ43" s="694">
        <f>IF(CY43="-","-",BJ43)</f>
        <v/>
      </c>
      <c r="DA43" s="694">
        <f>CX43+COUNTIFS($CY$6:$CY$53,CY43,$CZ$6:CZ$53,"&gt;"&amp;CZ43,$BC$6:$BC$53,INDEX(T_Equipos[Grupo],MATCH(BD43,T_Equipos[NombreEquipo],0)))</f>
        <v/>
      </c>
      <c r="DB43" s="694">
        <f>IF(COUNTIFS($DA$6:$DA$53,DA43,$BC$6:$BC$53,INDEX(T_Equipos[Grupo],MATCH(BD43,T_Equipos[NombreEquipo],0)))=1,"-","P."&amp;DA43&amp;" ("&amp;COUNTIFS($DA$6:$DA$53,DA43,$BC$6:$BC$53,INDEX(T_Equipos[Grupo],MATCH(BD43,T_Equipos[NombreEquipo],0)))&amp;")")</f>
        <v/>
      </c>
      <c r="DC43" s="694">
        <f>IF(DB43="-","-",COUNTIFS(T_Equipos[Rank],"&lt;"&amp;INDEX(T_Equipos[Rank],MATCH(BD43,T_Equipos[NombreEquipo],0)),$BC$6:$BC$53,INDEX(T_Equipos[Grupo],MATCH(BD43,T_Equipos[NombreEquipo],0)))+1)</f>
        <v/>
      </c>
      <c r="DD43" s="694">
        <f>DA43+COUNTIFS($DB$6:$DB$53,DB43,$DC$6:DC$53,"&lt;"&amp;DC43,$BC$6:$BC$53,INDEX(T_Equipos[Grupo],MATCH(BD43,T_Equipos[NombreEquipo],0)))</f>
        <v/>
      </c>
      <c r="DE43" s="694" t="n"/>
      <c r="DF43" s="694">
        <f>IF(OR(INDEX($AW$6:$AW$97,MATCH($BD43,$AV$6:$AV$97,0))="",DB43="-"),DD43,INDEX($AW$6:$AW$97,MATCH($BD43,$AV$6:$AV$97,0))+DD43/1000)</f>
        <v/>
      </c>
      <c r="DG43" s="694">
        <f>IF(DB43="-","-",COUNTIFS(DF$6:DF$53,"&lt;"&amp;DF43,$BC$6:$BC$53,INDEX(T_Equipos[Grupo],MATCH(BD43,T_Equipos[NombreEquipo],0))))</f>
        <v/>
      </c>
      <c r="DH43" s="694">
        <f>DA43+COUNTIFS(DB$6:DB$53,DB43,DG$6:DG$53,"&lt;"&amp;DG43,$BC$6:$BC$53,INDEX(T_Equipos[Grupo],MATCH(BD43,T_Equipos[NombreEquipo],0)))</f>
        <v/>
      </c>
      <c r="DI43" s="694" t="n"/>
      <c r="DJ43" s="694">
        <f>INDEX($DA$6:$DA$53,MATCH($DQ43,$BD$6:$BD$53,0))</f>
        <v/>
      </c>
      <c r="DK43" s="694">
        <f>+SUMIF($BC$6:$BC$53,BC43,$BF$6:$BF$53)</f>
        <v/>
      </c>
      <c r="DL43" s="694">
        <f>IF(OR(DK43=12,$AJ$99=144),COUNTIFS($DJ$6:$DJ$53,DJ43,$BC$6:$BC$53,BC43),1)</f>
        <v/>
      </c>
      <c r="DM43" s="694">
        <f>DJ43&amp;"."&amp;DL43</f>
        <v/>
      </c>
      <c r="DN43" s="694">
        <f t="array" ref="DN43:DN43">OFFSET(Horarios!$P$3,DJ43-1,0,DL43,1)</f>
        <v/>
      </c>
      <c r="DO43" s="694" t="n"/>
      <c r="DP43" s="694" t="inlineStr">
        <is>
          <t>2J</t>
        </is>
      </c>
      <c r="DQ43" s="694">
        <f>INDEX($BD$6:$BD$53,MATCH(DP43,$BM$6:$BM$53,0))</f>
        <v/>
      </c>
    </row>
    <row r="44" ht="15.75" customHeight="1" s="650">
      <c r="A44" s="694" t="inlineStr">
        <is>
          <t>NombreEquipo</t>
        </is>
      </c>
      <c r="B44" s="694" t="inlineStr">
        <is>
          <t>F</t>
        </is>
      </c>
      <c r="C44" s="694">
        <f>COUNTIF(Equipos!$C$2:$C$49,WORLDCUP!B44)</f>
        <v/>
      </c>
      <c r="D44" s="694">
        <f>IF(OR(AC44="",AD44=""),"Pendiente",IF(AC44&gt;AD44,"Local",IF(AC44&lt;AD44,"Visitante","Empate")))</f>
        <v/>
      </c>
      <c r="E44" s="694">
        <f>IF(D44="Pendiente","-",INDEX($BT$6:$BT$53,MATCH($AA44,$BD$6:$BD$53,0)))</f>
        <v/>
      </c>
      <c r="F44" s="694">
        <f>IF(D44="Pendiente","-",INDEX($BT$6:$BT$53,MATCH($AF44,$BD$6:$BD$53,0)))</f>
        <v/>
      </c>
      <c r="G44" s="694" t="n"/>
      <c r="H44" s="694">
        <f>IF(D44="Pendiente","-",INDEX($BZ$6:$BZ$53,MATCH($AA44,$BD$6:$BD$53,0)))</f>
        <v/>
      </c>
      <c r="I44" s="694">
        <f>IF(D44="Pendiente","-",INDEX($BZ$6:$BZ$53,MATCH($AF44,$BD$6:$BD$53,0)))</f>
        <v/>
      </c>
      <c r="J44" s="694" t="n"/>
      <c r="K44" s="694">
        <f>IF(D44="Pendiente","-",INDEX($CE$6:$CE$53,MATCH($AA44,$BD$6:$BD$53,0)))</f>
        <v/>
      </c>
      <c r="L44" s="694">
        <f>IF(D44="Pendiente","-",INDEX($CE$6:$CE$53,MATCH($AF44,$BD$6:$BD$53,0)))</f>
        <v/>
      </c>
      <c r="M44" s="694" t="n"/>
      <c r="N44" s="694">
        <f>IF(D44="Pendiente","-",INDEX($CH$6:$CH$53,MATCH($AA44,$BD$6:$BD$53,0)))</f>
        <v/>
      </c>
      <c r="O44" s="694">
        <f>IF(D44="Pendiente","-",INDEX($CH$6:$CH$53,MATCH($AF44,$BD$6:$BD$53,0)))</f>
        <v/>
      </c>
      <c r="P44" s="694" t="n"/>
      <c r="Q44" s="694">
        <f>IF(D44="Pendiente","-",INDEX($CN$6:$CN$53,MATCH($AA44,$BD$6:$BD$53,0)))</f>
        <v/>
      </c>
      <c r="R44" s="694">
        <f>IF(D44="Pendiente","-",INDEX($CN$6:$CN$53,MATCH($AF44,$BD$6:$BD$53,0)))</f>
        <v/>
      </c>
      <c r="S44" s="694" t="n"/>
      <c r="T44" s="694">
        <f>IF(D44="Pendiente","-",INDEX($CS$6:$CS$53,MATCH($AA44,$BD$6:$BD$53,0)))</f>
        <v/>
      </c>
      <c r="U44" s="694">
        <f>IF(D44="Pendiente","-",INDEX($CS$6:$CS$53,MATCH($AF44,$BD$6:$BD$53,0)))</f>
        <v/>
      </c>
      <c r="V44" s="703" t="n"/>
      <c r="W44" s="826" t="inlineStr">
        <is>
          <t>F</t>
        </is>
      </c>
      <c r="X44" s="725">
        <f>Horarios!C44</f>
        <v/>
      </c>
      <c r="Y44" s="726">
        <f>Horarios!C44</f>
        <v/>
      </c>
      <c r="Z44" s="727">
        <f>$Z$4</f>
        <v/>
      </c>
      <c r="AA44" s="728">
        <f>A45</f>
        <v/>
      </c>
      <c r="AB44" s="729">
        <f t="array" ref="AB44:AB44">Ver_flag_local</f>
        <v/>
      </c>
      <c r="AC44" s="730" t="n">
        <v>2</v>
      </c>
      <c r="AD44" s="731" t="n">
        <v>1</v>
      </c>
      <c r="AE44" s="732">
        <f t="array" ref="AE44:AE44">Ver_flag_visit</f>
        <v/>
      </c>
      <c r="AF44" s="733">
        <f>A46</f>
        <v/>
      </c>
      <c r="AG44" s="734">
        <f>IF(NOT(OR(ISBLANK(AC44),ISBLANK(AD44))),1,0)</f>
        <v/>
      </c>
      <c r="AH44" s="735" t="n">
        <v>11</v>
      </c>
      <c r="AI44" s="736" t="n"/>
      <c r="AJ44" s="737">
        <f>CONCATENATE(AJ3," ",B44)</f>
        <v/>
      </c>
      <c r="AK44" s="738" t="n"/>
      <c r="AL44" s="738" t="n"/>
      <c r="AM44" s="738" t="n"/>
      <c r="AN44" s="738" t="n"/>
      <c r="AO44" s="738" t="n"/>
      <c r="AP44" s="738" t="n"/>
      <c r="AQ44" s="738" t="n"/>
      <c r="AR44" s="738" t="n"/>
      <c r="AS44" s="738" t="n"/>
      <c r="AT44" s="739" t="n"/>
      <c r="AU44" s="803" t="n"/>
      <c r="AV44" s="740">
        <f>IF(AU45&gt;0,$AV$3,"")</f>
        <v/>
      </c>
      <c r="AW44" s="808" t="n"/>
      <c r="AX44" s="808" t="n"/>
      <c r="AY44" s="789" t="n"/>
      <c r="AZ44" s="790" t="n"/>
      <c r="BA44" s="702" t="n"/>
      <c r="BC44" s="694">
        <f>+INDEX(T_Equipos[Grupo],MATCH(WORLDCUP!BD44,T_Equipos[NombreEquipo],0))</f>
        <v/>
      </c>
      <c r="BD44" s="694">
        <f>+Equipos!B40</f>
        <v/>
      </c>
      <c r="BE44" s="694">
        <f>+BG44*3+BH44+IF($AZ$3="No",0,INDEX($AZ$6:$AZ$97,MATCH(BD44,$AY$6:$AY$97,0)))</f>
        <v/>
      </c>
      <c r="BF44" s="694">
        <f>+BG44+BH44+BI44</f>
        <v/>
      </c>
      <c r="BG44" s="694">
        <f>+COUNTIFS(FGLocal,BD44,Ganador,"Local")+COUNTIFS(FGVisitante,BD44,Ganador,"Visitante")</f>
        <v/>
      </c>
      <c r="BH44" s="694">
        <f>+COUNTIFS(FGLocal,BD44,Ganador,"Empate")+COUNTIFS(FGVisitante,BD44,Ganador,"Empate")</f>
        <v/>
      </c>
      <c r="BI44" s="694">
        <f>+COUNTIFS(FGVisitante,BD44,Ganador,"Local")+COUNTIFS(FGLocal,BD44,Ganador,"Visitante")</f>
        <v/>
      </c>
      <c r="BJ44" s="694">
        <f>+SUMIFS(FG_GolesLocal,FGLocal,BD44,Ganador,"&lt;&gt;"&amp;"Pendiente",FG_GolesLocal,"&lt;&gt;"&amp;"",FG_GolesVisitante,"&lt;&gt;"&amp;"")+SUMIFS(FG_GolesVisitante,FGVisitante,BD44,Ganador,"&lt;&gt;"&amp;"Pendiente",FG_GolesLocal,"&lt;&gt;"&amp;"",FG_GolesVisitante,"&lt;&gt;"&amp;"")</f>
        <v/>
      </c>
      <c r="BK44" s="694">
        <f>+SUMIFS(FG_GolesLocal,FGVisitante,BD44,Ganador,"&lt;&gt;"&amp;"Pendiente",FG_GolesLocal,"&lt;&gt;"&amp;"",FG_GolesVisitante,"&lt;&gt;"&amp;"")+SUMIFS(FG_GolesVisitante,FGLocal,BD44,Ganador,"&lt;&gt;"&amp;"Pendiente",FG_GolesLocal,"&lt;&gt;"&amp;"",FG_GolesVisitante,"&lt;&gt;"&amp;"")</f>
        <v/>
      </c>
      <c r="BL44" s="694">
        <f>+BJ44-BK44</f>
        <v/>
      </c>
      <c r="BM44" s="694">
        <f>DD44&amp;BC44</f>
        <v/>
      </c>
      <c r="BN44" s="694">
        <f>DH44&amp;BC44</f>
        <v/>
      </c>
      <c r="BO44" s="694">
        <f>IF(AND($AJ$99=144,BF44&gt;=1),1,0)</f>
        <v/>
      </c>
      <c r="BP44" s="694">
        <f>COUNTIFS($BO$6:$BO$53,"&gt;"&amp;BO44,$BC$6:$BC$53,INDEX(T_Equipos[Grupo],MATCH(BD44,T_Equipos[NombreEquipo],0)))+1</f>
        <v/>
      </c>
      <c r="BQ44" s="694">
        <f>IF(COUNTIFS($BP$6:$BP$53,BP44,$BC$6:$BC$53,INDEX(T_Equipos[Grupo],MATCH(BD44,T_Equipos[NombreEquipo],0)))=1,"-","P."&amp;BP44&amp;" ("&amp;COUNTIFS($BP$6:$BP$53,BP44,$BC$6:$BC$53,INDEX(T_Equipos[Grupo],MATCH(BD44,T_Equipos[NombreEquipo],0)))&amp;")")</f>
        <v/>
      </c>
      <c r="BR44" s="694">
        <f>IF($BQ44="-","-",BE44)</f>
        <v/>
      </c>
      <c r="BS44" s="694">
        <f>BP44+COUNTIFS($BQ$6:$BQ$53,BQ44,$BR$6:BR$53,"&gt;"&amp;BR44,$BC$6:$BC$53,INDEX(T_Equipos[Grupo],MATCH(BD44,T_Equipos[NombreEquipo],0)))</f>
        <v/>
      </c>
      <c r="BT44" s="694">
        <f>IF(COUNTIFS($BS$6:$BS$53,BS44,$BC$6:$BC$53,INDEX(T_Equipos[Grupo],MATCH(BD44,T_Equipos[NombreEquipo],0)))=1,"-","P."&amp;BS44&amp;" ("&amp;COUNTIFS($BS$6:$BS$53,BS44,$BC$6:$BC$53,INDEX(T_Equipos[Grupo],MATCH(BD44,T_Equipos[NombreEquipo],0)))&amp;")")</f>
        <v/>
      </c>
      <c r="BU44" s="694">
        <f>IF($BT44="-","-",COUNTIFS(FGLocal,$BD44,Ganador,"Local",Part1Empate1V,$BT44)+COUNTIFS(FGVisitante,$BD44,Ganador,"Visitante",Part1Empate1L,$BT44))</f>
        <v/>
      </c>
      <c r="BV44" s="694">
        <f>IF($BT44="-","-",COUNTIFS(FGLocal,$BD44,Ganador,"Empate",Part1Empate1V,$BT44)+COUNTIFS(FGVisitante,$BD44,Ganador,"Empate",Part1Empate1L,$BT44))</f>
        <v/>
      </c>
      <c r="BW44" s="694">
        <f>IF($BT44="-","-",COUNTIFS(FGLocal,$BD44,Ganador,"Visitante",Part1Empate1V,$BT44)+COUNTIFS(FGVisitante,$BD44,Ganador,"Local",Part1Empate1L,$BT44))</f>
        <v/>
      </c>
      <c r="BX44" s="694">
        <f>IF($BT44="-","-",BU44*3+BV44)</f>
        <v/>
      </c>
      <c r="BY44" s="694">
        <f>BS44+COUNTIFS($BT$6:$BT$53,BT44,$BX$6:BX$53,"&gt;"&amp;BX44,$BC$6:$BC$53,INDEX(T_Equipos[Grupo],MATCH(BD44,T_Equipos[NombreEquipo],0)))</f>
        <v/>
      </c>
      <c r="BZ44" s="694">
        <f>IF(COUNTIFS($BY$6:$BY$53,BY44,$BC$6:$BC$53,INDEX(T_Equipos[Grupo],MATCH(BD44,T_Equipos[NombreEquipo],0)))=1,"-","P."&amp;BY44&amp;" ("&amp;COUNTIFS($BY$6:$BY$53,BY44,$BC$6:$BC$53,INDEX(T_Equipos[Grupo],MATCH(BD44,T_Equipos[NombreEquipo],0)))&amp;")")</f>
        <v/>
      </c>
      <c r="CA44" s="694">
        <f>IF($BZ44="-","-",SUMIFS(FG_GolesLocal,FGLocal,$BD44,Part1Empate2V,$BZ44)+SUMIFS(FG_GolesVisitante,FGVisitante,$BD44,Part1Empate2L,$BZ44))</f>
        <v/>
      </c>
      <c r="CB44" s="694">
        <f>IF($BZ44="-","-",SUMIFS(FG_GolesVisitante,FGLocal,$BD44,Part1Empate2V,$BZ44)+SUMIFS(FG_GolesLocal,FGVisitante,$BD44,Part1Empate2L,$BZ44))</f>
        <v/>
      </c>
      <c r="CC44" s="694">
        <f>IF($BZ44="-","-",CA44-CB44)</f>
        <v/>
      </c>
      <c r="CD44" s="694">
        <f>BY44+COUNTIFS($BZ$6:$BZ$53,BZ44,$CC$6:CC$53,"&gt;"&amp;CC44,$BC$6:$BC$53,INDEX(T_Equipos[Grupo],MATCH(BD44,T_Equipos[NombreEquipo],0)))</f>
        <v/>
      </c>
      <c r="CE44" s="694">
        <f>IF(COUNTIFS($CD$6:$CD$53,CD44,$BC$6:$BC$53,INDEX(T_Equipos[Grupo],MATCH(BD44,T_Equipos[NombreEquipo],0)))=1,"-","P."&amp;CD44&amp;" ("&amp;COUNTIFS($CD$6:$CD$53,CD44,$BC$6:$BC$53,INDEX(T_Equipos[Grupo],MATCH(BD44,T_Equipos[NombreEquipo],0)))&amp;")")</f>
        <v/>
      </c>
      <c r="CF44" s="694">
        <f>IF($CE44="-","-",SUMIFS(FG_GolesLocal,FGLocal,$BD44,Part1Empate3V,$CE44)+SUMIFS(FG_GolesVisitante,FGVisitante,$BD44,Part1Empate3L,$CE44))</f>
        <v/>
      </c>
      <c r="CG44" s="694">
        <f>CD44+COUNTIFS($CE$6:$CE$53,CE44,$CF$6:CF$53,"&gt;"&amp;CF44,$BC$6:$BC$53,INDEX(T_Equipos[Grupo],MATCH(BD44,T_Equipos[NombreEquipo],0)))</f>
        <v/>
      </c>
      <c r="CH44" s="694">
        <f>IF(COUNTIFS($CG$6:$CG$53,CG44,$BC$6:$BC$53,INDEX(T_Equipos[Grupo],MATCH(BD44,T_Equipos[NombreEquipo],0)))=1,"-","P."&amp;CG44&amp;" ("&amp;COUNTIFS($CG$6:$CG$53,CG44,$BC$6:$BC$53,INDEX(T_Equipos[Grupo],MATCH(BD44,T_Equipos[NombreEquipo],0)))&amp;")")</f>
        <v/>
      </c>
      <c r="CI44" s="694">
        <f>IF($CH44="-","-",COUNTIFS(FGLocal,$BD44,Ganador,"Local",Part2Empate4V,$CH44)+COUNTIFS(FGVisitante,$BD44,Ganador,"Visitante",Part2Empate4L,$CH44))</f>
        <v/>
      </c>
      <c r="CJ44" s="694">
        <f>IF($CH44="-","-",COUNTIFS(FGLocal,$BD44,Ganador,"Empate",Part2Empate4V,$CH44)+COUNTIFS(FGVisitante,$BD44,Ganador,"Empate",Part2Empate4L,$CH44))</f>
        <v/>
      </c>
      <c r="CK44" s="694">
        <f>IF($CH44="-","-",COUNTIFS(FGLocal,$BD44,Ganador,"Visitante",Part2Empate4V,$CH44)+COUNTIFS(FGVisitante,$BD44,Ganador,"Local",Part2Empate4L,$CH44))</f>
        <v/>
      </c>
      <c r="CL44" s="694">
        <f>IF($CH44="-","-",CI44*3+CJ44)</f>
        <v/>
      </c>
      <c r="CM44" s="694">
        <f>CG44+COUNTIFS($CH$6:$CH$53,CH44,$CL$6:CL$53,"&gt;"&amp;CL44,$BC$6:$BC$53,INDEX(T_Equipos[Grupo],MATCH(BD44,T_Equipos[NombreEquipo],0)))</f>
        <v/>
      </c>
      <c r="CN44" s="694">
        <f>IF(COUNTIFS($CM$6:$CM$53,CM44,$BC$6:$BC$53,INDEX(T_Equipos[Grupo],MATCH(BD44,T_Equipos[NombreEquipo],0)))=1,"-","P."&amp;CM44&amp;" ("&amp;COUNTIFS($CM$6:$CM$53,CM44,$BC$6:$BC$53,INDEX(T_Equipos[Grupo],MATCH(BD44,T_Equipos[NombreEquipo],0)))&amp;")")</f>
        <v/>
      </c>
      <c r="CO44" s="694">
        <f>IF($CN44="-","-",SUMIFS(FG_GolesLocal,FGLocal,$BD44,Part2Empate5V,$CN44)+SUMIFS(FG_GolesVisitante,FGVisitante,$BD44,Part2Empate5L,$CN44))</f>
        <v/>
      </c>
      <c r="CP44" s="694">
        <f>IF($CN44="-","-",SUMIFS(FG_GolesVisitante,FGLocal,$BD44,Part2Empate5V,$CN44)+SUMIFS(FG_GolesLocal,FGVisitante,$BD44,Part2Empate5L,$CN44))</f>
        <v/>
      </c>
      <c r="CQ44" s="694">
        <f>IF($CN44="-","-",CO44-CP44)</f>
        <v/>
      </c>
      <c r="CR44" s="694">
        <f>CM44+COUNTIFS($CN$6:$CN$53,CN44,$CQ$6:CQ$53,"&gt;"&amp;CQ44,$BC$6:$BC$53,INDEX(T_Equipos[Grupo],MATCH(BD44,T_Equipos[NombreEquipo],0)))</f>
        <v/>
      </c>
      <c r="CS44" s="694">
        <f>IF(COUNTIFS($CR$6:$CR$53,CR44,$BC$6:$BC$53,INDEX(T_Equipos[Grupo],MATCH(BD44,T_Equipos[NombreEquipo],0)))=1,"-","P."&amp;CR44&amp;" ("&amp;COUNTIFS($CR$6:$CR$53,CR44,$BC$6:$BC$53,INDEX(T_Equipos[Grupo],MATCH(BD44,T_Equipos[NombreEquipo],0)))&amp;")")</f>
        <v/>
      </c>
      <c r="CT44" s="694">
        <f>IF($CS44="-","-",SUMIFS(FG_GolesLocal,FGLocal,$BD44,Part2Empate6V,$CS44)+SUMIFS(FG_GolesVisitante,FGVisitante,$BD44,Part2Empate6L,$CS44))</f>
        <v/>
      </c>
      <c r="CU44" s="694">
        <f>CR44+COUNTIFS($CS$6:$CS$53,CS44,$CT$6:CT$53,"&gt;"&amp;CT44,$BC$6:$BC$53,INDEX(T_Equipos[Grupo],MATCH(BD44,T_Equipos[NombreEquipo],0)))</f>
        <v/>
      </c>
      <c r="CV44" s="694">
        <f>IF(COUNTIFS($CU$6:$CU$53,CU44,$BC$6:$BC$53,INDEX(T_Equipos[Grupo],MATCH(BD44,T_Equipos[NombreEquipo],0)))=1,"-","P."&amp;CU44&amp;" ("&amp;COUNTIFS($CU$6:$CU$53,CU44,$BC$6:$BC$53,INDEX(T_Equipos[Grupo],MATCH(BD44,T_Equipos[NombreEquipo],0)))&amp;")")</f>
        <v/>
      </c>
      <c r="CW44" s="694">
        <f>IF(CV44="-","-",BL44)</f>
        <v/>
      </c>
      <c r="CX44" s="694">
        <f>CU44+COUNTIFS($CV$6:$CV$53,CV44,$CW$6:CW$53,"&gt;"&amp;CW44,$BC$6:$BC$53,INDEX(T_Equipos[Grupo],MATCH(BD44,T_Equipos[NombreEquipo],0)))</f>
        <v/>
      </c>
      <c r="CY44" s="694">
        <f>IF(COUNTIFS($CX$6:$CX$53,CX44,$BC$6:$BC$53,INDEX(T_Equipos[Grupo],MATCH(BD44,T_Equipos[NombreEquipo],0)))=1,"-","P."&amp;CX44&amp;" ("&amp;COUNTIFS($CX$6:$CX$53,CX44,$BC$6:$BC$53,INDEX(T_Equipos[Grupo],MATCH(BD44,T_Equipos[NombreEquipo],0)))&amp;")")</f>
        <v/>
      </c>
      <c r="CZ44" s="694">
        <f>IF(CY44="-","-",BJ44)</f>
        <v/>
      </c>
      <c r="DA44" s="694">
        <f>CX44+COUNTIFS($CY$6:$CY$53,CY44,$CZ$6:CZ$53,"&gt;"&amp;CZ44,$BC$6:$BC$53,INDEX(T_Equipos[Grupo],MATCH(BD44,T_Equipos[NombreEquipo],0)))</f>
        <v/>
      </c>
      <c r="DB44" s="694">
        <f>IF(COUNTIFS($DA$6:$DA$53,DA44,$BC$6:$BC$53,INDEX(T_Equipos[Grupo],MATCH(BD44,T_Equipos[NombreEquipo],0)))=1,"-","P."&amp;DA44&amp;" ("&amp;COUNTIFS($DA$6:$DA$53,DA44,$BC$6:$BC$53,INDEX(T_Equipos[Grupo],MATCH(BD44,T_Equipos[NombreEquipo],0)))&amp;")")</f>
        <v/>
      </c>
      <c r="DC44" s="694">
        <f>IF(DB44="-","-",COUNTIFS(T_Equipos[Rank],"&lt;"&amp;INDEX(T_Equipos[Rank],MATCH(BD44,T_Equipos[NombreEquipo],0)),$BC$6:$BC$53,INDEX(T_Equipos[Grupo],MATCH(BD44,T_Equipos[NombreEquipo],0)))+1)</f>
        <v/>
      </c>
      <c r="DD44" s="694">
        <f>DA44+COUNTIFS($DB$6:$DB$53,DB44,$DC$6:DC$53,"&lt;"&amp;DC44,$BC$6:$BC$53,INDEX(T_Equipos[Grupo],MATCH(BD44,T_Equipos[NombreEquipo],0)))</f>
        <v/>
      </c>
      <c r="DE44" s="694" t="n"/>
      <c r="DF44" s="694">
        <f>IF(OR(INDEX($AW$6:$AW$97,MATCH($BD44,$AV$6:$AV$97,0))="",DB44="-"),DD44,INDEX($AW$6:$AW$97,MATCH($BD44,$AV$6:$AV$97,0))+DD44/1000)</f>
        <v/>
      </c>
      <c r="DG44" s="694">
        <f>IF(DB44="-","-",COUNTIFS(DF$6:DF$53,"&lt;"&amp;DF44,$BC$6:$BC$53,INDEX(T_Equipos[Grupo],MATCH(BD44,T_Equipos[NombreEquipo],0))))</f>
        <v/>
      </c>
      <c r="DH44" s="694">
        <f>DA44+COUNTIFS(DB$6:DB$53,DB44,DG$6:DG$53,"&lt;"&amp;DG44,$BC$6:$BC$53,INDEX(T_Equipos[Grupo],MATCH(BD44,T_Equipos[NombreEquipo],0)))</f>
        <v/>
      </c>
      <c r="DI44" s="694" t="n"/>
      <c r="DJ44" s="694">
        <f>INDEX($DA$6:$DA$53,MATCH($DQ44,$BD$6:$BD$53,0))</f>
        <v/>
      </c>
      <c r="DK44" s="694">
        <f>+SUMIF($BC$6:$BC$53,BC44,$BF$6:$BF$53)</f>
        <v/>
      </c>
      <c r="DL44" s="694">
        <f>IF(OR(DK44=12,$AJ$99=144),COUNTIFS($DJ$6:$DJ$53,DJ44,$BC$6:$BC$53,BC44),1)</f>
        <v/>
      </c>
      <c r="DM44" s="694">
        <f>DJ44&amp;"."&amp;DL44</f>
        <v/>
      </c>
      <c r="DN44" s="694">
        <f t="array" ref="DN44:DN44">OFFSET(Horarios!$P$3,DJ44-1,0,DL44,1)</f>
        <v/>
      </c>
      <c r="DO44" s="694" t="n"/>
      <c r="DP44" s="694" t="inlineStr">
        <is>
          <t>3J</t>
        </is>
      </c>
      <c r="DQ44" s="694">
        <f>INDEX($BD$6:$BD$53,MATCH(DP44,$BM$6:$BM$53,0))</f>
        <v/>
      </c>
    </row>
    <row r="45" ht="15.75" customHeight="1" s="650">
      <c r="A45" s="694">
        <f>+Equipos!B22</f>
        <v/>
      </c>
      <c r="B45" s="694" t="n"/>
      <c r="C45" s="694" t="n"/>
      <c r="D45" s="694">
        <f>IF(OR(AC45="",AD45=""),"Pendiente",IF(AC45&gt;AD45,"Local",IF(AC45&lt;AD45,"Visitante","Empate")))</f>
        <v/>
      </c>
      <c r="E45" s="694">
        <f>IF(D45="Pendiente","-",INDEX($BT$6:$BT$53,MATCH($AA45,$BD$6:$BD$53,0)))</f>
        <v/>
      </c>
      <c r="F45" s="694">
        <f>IF(D45="Pendiente","-",INDEX($BT$6:$BT$53,MATCH($AF45,$BD$6:$BD$53,0)))</f>
        <v/>
      </c>
      <c r="G45" s="694" t="n"/>
      <c r="H45" s="694">
        <f>IF(D45="Pendiente","-",INDEX($BZ$6:$BZ$53,MATCH($AA45,$BD$6:$BD$53,0)))</f>
        <v/>
      </c>
      <c r="I45" s="694">
        <f>IF(D45="Pendiente","-",INDEX($BZ$6:$BZ$53,MATCH($AF45,$BD$6:$BD$53,0)))</f>
        <v/>
      </c>
      <c r="J45" s="694" t="n"/>
      <c r="K45" s="694">
        <f>IF(D45="Pendiente","-",INDEX($CE$6:$CE$53,MATCH($AA45,$BD$6:$BD$53,0)))</f>
        <v/>
      </c>
      <c r="L45" s="694">
        <f>IF(D45="Pendiente","-",INDEX($CE$6:$CE$53,MATCH($AF45,$BD$6:$BD$53,0)))</f>
        <v/>
      </c>
      <c r="M45" s="694" t="n"/>
      <c r="N45" s="694">
        <f>IF(D45="Pendiente","-",INDEX($CH$6:$CH$53,MATCH($AA45,$BD$6:$BD$53,0)))</f>
        <v/>
      </c>
      <c r="O45" s="694">
        <f>IF(D45="Pendiente","-",INDEX($CH$6:$CH$53,MATCH($AF45,$BD$6:$BD$53,0)))</f>
        <v/>
      </c>
      <c r="P45" s="694" t="n"/>
      <c r="Q45" s="694">
        <f>IF(D45="Pendiente","-",INDEX($CN$6:$CN$53,MATCH($AA45,$BD$6:$BD$53,0)))</f>
        <v/>
      </c>
      <c r="R45" s="694">
        <f>IF(D45="Pendiente","-",INDEX($CN$6:$CN$53,MATCH($AF45,$BD$6:$BD$53,0)))</f>
        <v/>
      </c>
      <c r="S45" s="694" t="n"/>
      <c r="T45" s="694">
        <f>IF(D45="Pendiente","-",INDEX($CS$6:$CS$53,MATCH($AA45,$BD$6:$BD$53,0)))</f>
        <v/>
      </c>
      <c r="U45" s="694">
        <f>IF(D45="Pendiente","-",INDEX($CS$6:$CS$53,MATCH($AF45,$BD$6:$BD$53,0)))</f>
        <v/>
      </c>
      <c r="V45" s="703" t="n"/>
      <c r="W45" s="743" t="n"/>
      <c r="X45" s="725">
        <f>Horarios!C45</f>
        <v/>
      </c>
      <c r="Y45" s="726">
        <f>Horarios!C45</f>
        <v/>
      </c>
      <c r="Z45" s="727">
        <f>$Z$4</f>
        <v/>
      </c>
      <c r="AA45" s="728">
        <f>A47</f>
        <v/>
      </c>
      <c r="AB45" s="729">
        <f t="array" ref="AB45:AB45">Ver_flag_local</f>
        <v/>
      </c>
      <c r="AC45" s="730" t="n">
        <v>1</v>
      </c>
      <c r="AD45" s="731" t="n">
        <v>0</v>
      </c>
      <c r="AE45" s="732">
        <f t="array" ref="AE45:AE45">Ver_flag_visit</f>
        <v/>
      </c>
      <c r="AF45" s="733">
        <f>A48</f>
        <v/>
      </c>
      <c r="AG45" s="734">
        <f>IF(NOT(OR(ISBLANK(AC45),ISBLANK(AD45))),1,0)</f>
        <v/>
      </c>
      <c r="AH45" s="735" t="n">
        <v>12</v>
      </c>
      <c r="AI45" s="736" t="n"/>
      <c r="AJ45" s="744">
        <f>AJ5</f>
        <v/>
      </c>
      <c r="AK45" s="745" t="n"/>
      <c r="AL45" s="746">
        <f>AL5</f>
        <v/>
      </c>
      <c r="AM45" s="745">
        <f>AM5</f>
        <v/>
      </c>
      <c r="AN45" s="745">
        <f>AN5</f>
        <v/>
      </c>
      <c r="AO45" s="745">
        <f>AO5</f>
        <v/>
      </c>
      <c r="AP45" s="745">
        <f>AP5</f>
        <v/>
      </c>
      <c r="AQ45" s="745">
        <f>AQ5</f>
        <v/>
      </c>
      <c r="AR45" s="745">
        <f>AR5</f>
        <v/>
      </c>
      <c r="AS45" s="745">
        <f>AS5</f>
        <v/>
      </c>
      <c r="AT45" s="747">
        <f>AT5</f>
        <v/>
      </c>
      <c r="AU45" s="803">
        <f>COUNTIF(AU46:AU49,"&gt;1")</f>
        <v/>
      </c>
      <c r="AV45" s="748" t="n"/>
      <c r="AW45" s="808" t="n"/>
      <c r="AX45" s="808" t="n"/>
      <c r="AY45" s="749">
        <f>AL45</f>
        <v/>
      </c>
      <c r="AZ45" s="750">
        <f>+Idiomas!$D$67</f>
        <v/>
      </c>
      <c r="BA45" s="702" t="n"/>
      <c r="BC45" s="694">
        <f>+INDEX(T_Equipos[Grupo],MATCH(WORLDCUP!BD45,T_Equipos[NombreEquipo],0))</f>
        <v/>
      </c>
      <c r="BD45" s="694">
        <f>+Equipos!B41</f>
        <v/>
      </c>
      <c r="BE45" s="694">
        <f>+BG45*3+BH45+IF($AZ$3="No",0,INDEX($AZ$6:$AZ$97,MATCH(BD45,$AY$6:$AY$97,0)))</f>
        <v/>
      </c>
      <c r="BF45" s="694">
        <f>+BG45+BH45+BI45</f>
        <v/>
      </c>
      <c r="BG45" s="694">
        <f>+COUNTIFS(FGLocal,BD45,Ganador,"Local")+COUNTIFS(FGVisitante,BD45,Ganador,"Visitante")</f>
        <v/>
      </c>
      <c r="BH45" s="694">
        <f>+COUNTIFS(FGLocal,BD45,Ganador,"Empate")+COUNTIFS(FGVisitante,BD45,Ganador,"Empate")</f>
        <v/>
      </c>
      <c r="BI45" s="694">
        <f>+COUNTIFS(FGVisitante,BD45,Ganador,"Local")+COUNTIFS(FGLocal,BD45,Ganador,"Visitante")</f>
        <v/>
      </c>
      <c r="BJ45" s="694">
        <f>+SUMIFS(FG_GolesLocal,FGLocal,BD45,Ganador,"&lt;&gt;"&amp;"Pendiente",FG_GolesLocal,"&lt;&gt;"&amp;"",FG_GolesVisitante,"&lt;&gt;"&amp;"")+SUMIFS(FG_GolesVisitante,FGVisitante,BD45,Ganador,"&lt;&gt;"&amp;"Pendiente",FG_GolesLocal,"&lt;&gt;"&amp;"",FG_GolesVisitante,"&lt;&gt;"&amp;"")</f>
        <v/>
      </c>
      <c r="BK45" s="694">
        <f>+SUMIFS(FG_GolesLocal,FGVisitante,BD45,Ganador,"&lt;&gt;"&amp;"Pendiente",FG_GolesLocal,"&lt;&gt;"&amp;"",FG_GolesVisitante,"&lt;&gt;"&amp;"")+SUMIFS(FG_GolesVisitante,FGLocal,BD45,Ganador,"&lt;&gt;"&amp;"Pendiente",FG_GolesLocal,"&lt;&gt;"&amp;"",FG_GolesVisitante,"&lt;&gt;"&amp;"")</f>
        <v/>
      </c>
      <c r="BL45" s="694">
        <f>+BJ45-BK45</f>
        <v/>
      </c>
      <c r="BM45" s="694">
        <f>DD45&amp;BC45</f>
        <v/>
      </c>
      <c r="BN45" s="694">
        <f>DH45&amp;BC45</f>
        <v/>
      </c>
      <c r="BO45" s="694">
        <f>IF(AND($AJ$99=144,BF45&gt;=1),1,0)</f>
        <v/>
      </c>
      <c r="BP45" s="694">
        <f>COUNTIFS($BO$6:$BO$53,"&gt;"&amp;BO45,$BC$6:$BC$53,INDEX(T_Equipos[Grupo],MATCH(BD45,T_Equipos[NombreEquipo],0)))+1</f>
        <v/>
      </c>
      <c r="BQ45" s="694">
        <f>IF(COUNTIFS($BP$6:$BP$53,BP45,$BC$6:$BC$53,INDEX(T_Equipos[Grupo],MATCH(BD45,T_Equipos[NombreEquipo],0)))=1,"-","P."&amp;BP45&amp;" ("&amp;COUNTIFS($BP$6:$BP$53,BP45,$BC$6:$BC$53,INDEX(T_Equipos[Grupo],MATCH(BD45,T_Equipos[NombreEquipo],0)))&amp;")")</f>
        <v/>
      </c>
      <c r="BR45" s="694">
        <f>IF($BQ45="-","-",BE45)</f>
        <v/>
      </c>
      <c r="BS45" s="694">
        <f>BP45+COUNTIFS($BQ$6:$BQ$53,BQ45,$BR$6:BR$53,"&gt;"&amp;BR45,$BC$6:$BC$53,INDEX(T_Equipos[Grupo],MATCH(BD45,T_Equipos[NombreEquipo],0)))</f>
        <v/>
      </c>
      <c r="BT45" s="694">
        <f>IF(COUNTIFS($BS$6:$BS$53,BS45,$BC$6:$BC$53,INDEX(T_Equipos[Grupo],MATCH(BD45,T_Equipos[NombreEquipo],0)))=1,"-","P."&amp;BS45&amp;" ("&amp;COUNTIFS($BS$6:$BS$53,BS45,$BC$6:$BC$53,INDEX(T_Equipos[Grupo],MATCH(BD45,T_Equipos[NombreEquipo],0)))&amp;")")</f>
        <v/>
      </c>
      <c r="BU45" s="694">
        <f>IF($BT45="-","-",COUNTIFS(FGLocal,$BD45,Ganador,"Local",Part1Empate1V,$BT45)+COUNTIFS(FGVisitante,$BD45,Ganador,"Visitante",Part1Empate1L,$BT45))</f>
        <v/>
      </c>
      <c r="BV45" s="694">
        <f>IF($BT45="-","-",COUNTIFS(FGLocal,$BD45,Ganador,"Empate",Part1Empate1V,$BT45)+COUNTIFS(FGVisitante,$BD45,Ganador,"Empate",Part1Empate1L,$BT45))</f>
        <v/>
      </c>
      <c r="BW45" s="694">
        <f>IF($BT45="-","-",COUNTIFS(FGLocal,$BD45,Ganador,"Visitante",Part1Empate1V,$BT45)+COUNTIFS(FGVisitante,$BD45,Ganador,"Local",Part1Empate1L,$BT45))</f>
        <v/>
      </c>
      <c r="BX45" s="694">
        <f>IF($BT45="-","-",BU45*3+BV45)</f>
        <v/>
      </c>
      <c r="BY45" s="694">
        <f>BS45+COUNTIFS($BT$6:$BT$53,BT45,$BX$6:BX$53,"&gt;"&amp;BX45,$BC$6:$BC$53,INDEX(T_Equipos[Grupo],MATCH(BD45,T_Equipos[NombreEquipo],0)))</f>
        <v/>
      </c>
      <c r="BZ45" s="694">
        <f>IF(COUNTIFS($BY$6:$BY$53,BY45,$BC$6:$BC$53,INDEX(T_Equipos[Grupo],MATCH(BD45,T_Equipos[NombreEquipo],0)))=1,"-","P."&amp;BY45&amp;" ("&amp;COUNTIFS($BY$6:$BY$53,BY45,$BC$6:$BC$53,INDEX(T_Equipos[Grupo],MATCH(BD45,T_Equipos[NombreEquipo],0)))&amp;")")</f>
        <v/>
      </c>
      <c r="CA45" s="694">
        <f>IF($BZ45="-","-",SUMIFS(FG_GolesLocal,FGLocal,$BD45,Part1Empate2V,$BZ45)+SUMIFS(FG_GolesVisitante,FGVisitante,$BD45,Part1Empate2L,$BZ45))</f>
        <v/>
      </c>
      <c r="CB45" s="694">
        <f>IF($BZ45="-","-",SUMIFS(FG_GolesVisitante,FGLocal,$BD45,Part1Empate2V,$BZ45)+SUMIFS(FG_GolesLocal,FGVisitante,$BD45,Part1Empate2L,$BZ45))</f>
        <v/>
      </c>
      <c r="CC45" s="694">
        <f>IF($BZ45="-","-",CA45-CB45)</f>
        <v/>
      </c>
      <c r="CD45" s="694">
        <f>BY45+COUNTIFS($BZ$6:$BZ$53,BZ45,$CC$6:CC$53,"&gt;"&amp;CC45,$BC$6:$BC$53,INDEX(T_Equipos[Grupo],MATCH(BD45,T_Equipos[NombreEquipo],0)))</f>
        <v/>
      </c>
      <c r="CE45" s="694">
        <f>IF(COUNTIFS($CD$6:$CD$53,CD45,$BC$6:$BC$53,INDEX(T_Equipos[Grupo],MATCH(BD45,T_Equipos[NombreEquipo],0)))=1,"-","P."&amp;CD45&amp;" ("&amp;COUNTIFS($CD$6:$CD$53,CD45,$BC$6:$BC$53,INDEX(T_Equipos[Grupo],MATCH(BD45,T_Equipos[NombreEquipo],0)))&amp;")")</f>
        <v/>
      </c>
      <c r="CF45" s="694">
        <f>IF($CE45="-","-",SUMIFS(FG_GolesLocal,FGLocal,$BD45,Part1Empate3V,$CE45)+SUMIFS(FG_GolesVisitante,FGVisitante,$BD45,Part1Empate3L,$CE45))</f>
        <v/>
      </c>
      <c r="CG45" s="694">
        <f>CD45+COUNTIFS($CE$6:$CE$53,CE45,$CF$6:CF$53,"&gt;"&amp;CF45,$BC$6:$BC$53,INDEX(T_Equipos[Grupo],MATCH(BD45,T_Equipos[NombreEquipo],0)))</f>
        <v/>
      </c>
      <c r="CH45" s="694">
        <f>IF(COUNTIFS($CG$6:$CG$53,CG45,$BC$6:$BC$53,INDEX(T_Equipos[Grupo],MATCH(BD45,T_Equipos[NombreEquipo],0)))=1,"-","P."&amp;CG45&amp;" ("&amp;COUNTIFS($CG$6:$CG$53,CG45,$BC$6:$BC$53,INDEX(T_Equipos[Grupo],MATCH(BD45,T_Equipos[NombreEquipo],0)))&amp;")")</f>
        <v/>
      </c>
      <c r="CI45" s="694">
        <f>IF($CH45="-","-",COUNTIFS(FGLocal,$BD45,Ganador,"Local",Part2Empate4V,$CH45)+COUNTIFS(FGVisitante,$BD45,Ganador,"Visitante",Part2Empate4L,$CH45))</f>
        <v/>
      </c>
      <c r="CJ45" s="694">
        <f>IF($CH45="-","-",COUNTIFS(FGLocal,$BD45,Ganador,"Empate",Part2Empate4V,$CH45)+COUNTIFS(FGVisitante,$BD45,Ganador,"Empate",Part2Empate4L,$CH45))</f>
        <v/>
      </c>
      <c r="CK45" s="694">
        <f>IF($CH45="-","-",COUNTIFS(FGLocal,$BD45,Ganador,"Visitante",Part2Empate4V,$CH45)+COUNTIFS(FGVisitante,$BD45,Ganador,"Local",Part2Empate4L,$CH45))</f>
        <v/>
      </c>
      <c r="CL45" s="694">
        <f>IF($CH45="-","-",CI45*3+CJ45)</f>
        <v/>
      </c>
      <c r="CM45" s="694">
        <f>CG45+COUNTIFS($CH$6:$CH$53,CH45,$CL$6:CL$53,"&gt;"&amp;CL45,$BC$6:$BC$53,INDEX(T_Equipos[Grupo],MATCH(BD45,T_Equipos[NombreEquipo],0)))</f>
        <v/>
      </c>
      <c r="CN45" s="694">
        <f>IF(COUNTIFS($CM$6:$CM$53,CM45,$BC$6:$BC$53,INDEX(T_Equipos[Grupo],MATCH(BD45,T_Equipos[NombreEquipo],0)))=1,"-","P."&amp;CM45&amp;" ("&amp;COUNTIFS($CM$6:$CM$53,CM45,$BC$6:$BC$53,INDEX(T_Equipos[Grupo],MATCH(BD45,T_Equipos[NombreEquipo],0)))&amp;")")</f>
        <v/>
      </c>
      <c r="CO45" s="694">
        <f>IF($CN45="-","-",SUMIFS(FG_GolesLocal,FGLocal,$BD45,Part2Empate5V,$CN45)+SUMIFS(FG_GolesVisitante,FGVisitante,$BD45,Part2Empate5L,$CN45))</f>
        <v/>
      </c>
      <c r="CP45" s="694">
        <f>IF($CN45="-","-",SUMIFS(FG_GolesVisitante,FGLocal,$BD45,Part2Empate5V,$CN45)+SUMIFS(FG_GolesLocal,FGVisitante,$BD45,Part2Empate5L,$CN45))</f>
        <v/>
      </c>
      <c r="CQ45" s="694">
        <f>IF($CN45="-","-",CO45-CP45)</f>
        <v/>
      </c>
      <c r="CR45" s="694">
        <f>CM45+COUNTIFS($CN$6:$CN$53,CN45,$CQ$6:CQ$53,"&gt;"&amp;CQ45,$BC$6:$BC$53,INDEX(T_Equipos[Grupo],MATCH(BD45,T_Equipos[NombreEquipo],0)))</f>
        <v/>
      </c>
      <c r="CS45" s="694">
        <f>IF(COUNTIFS($CR$6:$CR$53,CR45,$BC$6:$BC$53,INDEX(T_Equipos[Grupo],MATCH(BD45,T_Equipos[NombreEquipo],0)))=1,"-","P."&amp;CR45&amp;" ("&amp;COUNTIFS($CR$6:$CR$53,CR45,$BC$6:$BC$53,INDEX(T_Equipos[Grupo],MATCH(BD45,T_Equipos[NombreEquipo],0)))&amp;")")</f>
        <v/>
      </c>
      <c r="CT45" s="694">
        <f>IF($CS45="-","-",SUMIFS(FG_GolesLocal,FGLocal,$BD45,Part2Empate6V,$CS45)+SUMIFS(FG_GolesVisitante,FGVisitante,$BD45,Part2Empate6L,$CS45))</f>
        <v/>
      </c>
      <c r="CU45" s="694">
        <f>CR45+COUNTIFS($CS$6:$CS$53,CS45,$CT$6:CT$53,"&gt;"&amp;CT45,$BC$6:$BC$53,INDEX(T_Equipos[Grupo],MATCH(BD45,T_Equipos[NombreEquipo],0)))</f>
        <v/>
      </c>
      <c r="CV45" s="694">
        <f>IF(COUNTIFS($CU$6:$CU$53,CU45,$BC$6:$BC$53,INDEX(T_Equipos[Grupo],MATCH(BD45,T_Equipos[NombreEquipo],0)))=1,"-","P."&amp;CU45&amp;" ("&amp;COUNTIFS($CU$6:$CU$53,CU45,$BC$6:$BC$53,INDEX(T_Equipos[Grupo],MATCH(BD45,T_Equipos[NombreEquipo],0)))&amp;")")</f>
        <v/>
      </c>
      <c r="CW45" s="694">
        <f>IF(CV45="-","-",BL45)</f>
        <v/>
      </c>
      <c r="CX45" s="694">
        <f>CU45+COUNTIFS($CV$6:$CV$53,CV45,$CW$6:CW$53,"&gt;"&amp;CW45,$BC$6:$BC$53,INDEX(T_Equipos[Grupo],MATCH(BD45,T_Equipos[NombreEquipo],0)))</f>
        <v/>
      </c>
      <c r="CY45" s="694">
        <f>IF(COUNTIFS($CX$6:$CX$53,CX45,$BC$6:$BC$53,INDEX(T_Equipos[Grupo],MATCH(BD45,T_Equipos[NombreEquipo],0)))=1,"-","P."&amp;CX45&amp;" ("&amp;COUNTIFS($CX$6:$CX$53,CX45,$BC$6:$BC$53,INDEX(T_Equipos[Grupo],MATCH(BD45,T_Equipos[NombreEquipo],0)))&amp;")")</f>
        <v/>
      </c>
      <c r="CZ45" s="694">
        <f>IF(CY45="-","-",BJ45)</f>
        <v/>
      </c>
      <c r="DA45" s="694">
        <f>CX45+COUNTIFS($CY$6:$CY$53,CY45,$CZ$6:CZ$53,"&gt;"&amp;CZ45,$BC$6:$BC$53,INDEX(T_Equipos[Grupo],MATCH(BD45,T_Equipos[NombreEquipo],0)))</f>
        <v/>
      </c>
      <c r="DB45" s="694">
        <f>IF(COUNTIFS($DA$6:$DA$53,DA45,$BC$6:$BC$53,INDEX(T_Equipos[Grupo],MATCH(BD45,T_Equipos[NombreEquipo],0)))=1,"-","P."&amp;DA45&amp;" ("&amp;COUNTIFS($DA$6:$DA$53,DA45,$BC$6:$BC$53,INDEX(T_Equipos[Grupo],MATCH(BD45,T_Equipos[NombreEquipo],0)))&amp;")")</f>
        <v/>
      </c>
      <c r="DC45" s="694">
        <f>IF(DB45="-","-",COUNTIFS(T_Equipos[Rank],"&lt;"&amp;INDEX(T_Equipos[Rank],MATCH(BD45,T_Equipos[NombreEquipo],0)),$BC$6:$BC$53,INDEX(T_Equipos[Grupo],MATCH(BD45,T_Equipos[NombreEquipo],0)))+1)</f>
        <v/>
      </c>
      <c r="DD45" s="694">
        <f>DA45+COUNTIFS($DB$6:$DB$53,DB45,$DC$6:DC$53,"&lt;"&amp;DC45,$BC$6:$BC$53,INDEX(T_Equipos[Grupo],MATCH(BD45,T_Equipos[NombreEquipo],0)))</f>
        <v/>
      </c>
      <c r="DE45" s="694" t="n"/>
      <c r="DF45" s="694">
        <f>IF(OR(INDEX($AW$6:$AW$97,MATCH($BD45,$AV$6:$AV$97,0))="",DB45="-"),DD45,INDEX($AW$6:$AW$97,MATCH($BD45,$AV$6:$AV$97,0))+DD45/1000)</f>
        <v/>
      </c>
      <c r="DG45" s="694">
        <f>IF(DB45="-","-",COUNTIFS(DF$6:DF$53,"&lt;"&amp;DF45,$BC$6:$BC$53,INDEX(T_Equipos[Grupo],MATCH(BD45,T_Equipos[NombreEquipo],0))))</f>
        <v/>
      </c>
      <c r="DH45" s="694">
        <f>DA45+COUNTIFS(DB$6:DB$53,DB45,DG$6:DG$53,"&lt;"&amp;DG45,$BC$6:$BC$53,INDEX(T_Equipos[Grupo],MATCH(BD45,T_Equipos[NombreEquipo],0)))</f>
        <v/>
      </c>
      <c r="DI45" s="694" t="n"/>
      <c r="DJ45" s="694">
        <f>INDEX($DA$6:$DA$53,MATCH($DQ45,$BD$6:$BD$53,0))</f>
        <v/>
      </c>
      <c r="DK45" s="694">
        <f>+SUMIF($BC$6:$BC$53,BC45,$BF$6:$BF$53)</f>
        <v/>
      </c>
      <c r="DL45" s="694">
        <f>IF(OR(DK45=12,$AJ$99=144),COUNTIFS($DJ$6:$DJ$53,DJ45,$BC$6:$BC$53,BC45),1)</f>
        <v/>
      </c>
      <c r="DM45" s="694">
        <f>DJ45&amp;"."&amp;DL45</f>
        <v/>
      </c>
      <c r="DN45" s="694">
        <f t="array" ref="DN45:DN45">OFFSET(Horarios!$P$3,DJ45-1,0,DL45,1)</f>
        <v/>
      </c>
      <c r="DO45" s="694" t="n"/>
      <c r="DP45" s="694" t="inlineStr">
        <is>
          <t>4J</t>
        </is>
      </c>
      <c r="DQ45" s="694">
        <f>INDEX($BD$6:$BD$53,MATCH(DP45,$BM$6:$BM$53,0))</f>
        <v/>
      </c>
    </row>
    <row r="46" ht="15.75" customHeight="1" s="650">
      <c r="A46" s="694">
        <f>+Equipos!B23</f>
        <v/>
      </c>
      <c r="B46" s="694" t="n"/>
      <c r="C46" s="694" t="n"/>
      <c r="D46" s="694">
        <f>IF(OR(AC46="",AD46=""),"Pendiente",IF(AC46&gt;AD46,"Local",IF(AC46&lt;AD46,"Visitante","Empate")))</f>
        <v/>
      </c>
      <c r="E46" s="694">
        <f>IF(D46="Pendiente","-",INDEX($BT$6:$BT$53,MATCH($AA46,$BD$6:$BD$53,0)))</f>
        <v/>
      </c>
      <c r="F46" s="694">
        <f>IF(D46="Pendiente","-",INDEX($BT$6:$BT$53,MATCH($AF46,$BD$6:$BD$53,0)))</f>
        <v/>
      </c>
      <c r="G46" s="694" t="n"/>
      <c r="H46" s="694">
        <f>IF(D46="Pendiente","-",INDEX($BZ$6:$BZ$53,MATCH($AA46,$BD$6:$BD$53,0)))</f>
        <v/>
      </c>
      <c r="I46" s="694">
        <f>IF(D46="Pendiente","-",INDEX($BZ$6:$BZ$53,MATCH($AF46,$BD$6:$BD$53,0)))</f>
        <v/>
      </c>
      <c r="J46" s="694" t="n"/>
      <c r="K46" s="694">
        <f>IF(D46="Pendiente","-",INDEX($CE$6:$CE$53,MATCH($AA46,$BD$6:$BD$53,0)))</f>
        <v/>
      </c>
      <c r="L46" s="694">
        <f>IF(D46="Pendiente","-",INDEX($CE$6:$CE$53,MATCH($AF46,$BD$6:$BD$53,0)))</f>
        <v/>
      </c>
      <c r="M46" s="694" t="n"/>
      <c r="N46" s="694">
        <f>IF(D46="Pendiente","-",INDEX($CH$6:$CH$53,MATCH($AA46,$BD$6:$BD$53,0)))</f>
        <v/>
      </c>
      <c r="O46" s="694">
        <f>IF(D46="Pendiente","-",INDEX($CH$6:$CH$53,MATCH($AF46,$BD$6:$BD$53,0)))</f>
        <v/>
      </c>
      <c r="P46" s="694" t="n"/>
      <c r="Q46" s="694">
        <f>IF(D46="Pendiente","-",INDEX($CN$6:$CN$53,MATCH($AA46,$BD$6:$BD$53,0)))</f>
        <v/>
      </c>
      <c r="R46" s="694">
        <f>IF(D46="Pendiente","-",INDEX($CN$6:$CN$53,MATCH($AF46,$BD$6:$BD$53,0)))</f>
        <v/>
      </c>
      <c r="S46" s="694" t="n"/>
      <c r="T46" s="694">
        <f>IF(D46="Pendiente","-",INDEX($CS$6:$CS$53,MATCH($AA46,$BD$6:$BD$53,0)))</f>
        <v/>
      </c>
      <c r="U46" s="694">
        <f>IF(D46="Pendiente","-",INDEX($CS$6:$CS$53,MATCH($AF46,$BD$6:$BD$53,0)))</f>
        <v/>
      </c>
      <c r="V46" s="703" t="n"/>
      <c r="W46" s="743" t="n"/>
      <c r="X46" s="725">
        <f>Horarios!C46</f>
        <v/>
      </c>
      <c r="Y46" s="726">
        <f>Horarios!C46</f>
        <v/>
      </c>
      <c r="Z46" s="727">
        <f>$Z$6</f>
        <v/>
      </c>
      <c r="AA46" s="728">
        <f>A45</f>
        <v/>
      </c>
      <c r="AB46" s="729">
        <f t="array" ref="AB46:AB46">Ver_flag_local</f>
        <v/>
      </c>
      <c r="AC46" s="730" t="n">
        <v>2</v>
      </c>
      <c r="AD46" s="731" t="n">
        <v>0</v>
      </c>
      <c r="AE46" s="732">
        <f t="array" ref="AE46:AE46">Ver_flag_visit</f>
        <v/>
      </c>
      <c r="AF46" s="733">
        <f>A47</f>
        <v/>
      </c>
      <c r="AG46" s="734">
        <f>IF(NOT(OR(ISBLANK(AC46),ISBLANK(AD46))),1,0)</f>
        <v/>
      </c>
      <c r="AH46" s="735" t="n">
        <v>35</v>
      </c>
      <c r="AI46" s="736">
        <f>AJ46&amp;$B$44</f>
        <v/>
      </c>
      <c r="AJ46" s="751" t="n">
        <v>1</v>
      </c>
      <c r="AK46" s="810">
        <f t="array" ref="AK46:AK46">Ver_flag_visit</f>
        <v/>
      </c>
      <c r="AL46" s="753">
        <f>IFERROR(INDEX($BD$6:$BD$53,MATCH(AI46,$BN$6:$BN$53,0)),"")</f>
        <v/>
      </c>
      <c r="AM46" s="754">
        <f>INDEX($BE$6:$BN$53,MATCH($AL46,$BD$6:$BD$53,0),MATCH(AM$5,$BE$5:$BN$5,0))</f>
        <v/>
      </c>
      <c r="AN46" s="755">
        <f>INDEX($BE$6:$BN$53,MATCH($AL46,$BD$6:$BD$53,0),MATCH(AN$5,$BE$5:$BN$5,0))</f>
        <v/>
      </c>
      <c r="AO46" s="755">
        <f>INDEX($BE$6:$BN$53,MATCH($AL46,$BD$6:$BD$53,0),MATCH(AO$5,$BE$5:$BN$5,0))</f>
        <v/>
      </c>
      <c r="AP46" s="755">
        <f>INDEX($BE$6:$BN$53,MATCH($AL46,$BD$6:$BD$53,0),MATCH(AP$5,$BE$5:$BN$5,0))</f>
        <v/>
      </c>
      <c r="AQ46" s="755">
        <f>INDEX($BE$6:$BN$53,MATCH($AL46,$BD$6:$BD$53,0),MATCH(AQ$5,$BE$5:$BN$5,0))</f>
        <v/>
      </c>
      <c r="AR46" s="755">
        <f>INDEX($BE$6:$BN$53,MATCH($AL46,$BD$6:$BD$53,0),MATCH(AR$5,$BE$5:$BN$5,0))</f>
        <v/>
      </c>
      <c r="AS46" s="755">
        <f>INDEX($BE$6:$BN$53,MATCH($AL46,$BD$6:$BD$53,0),MATCH(AS$5,$BE$5:$BN$5,0))</f>
        <v/>
      </c>
      <c r="AT46" s="756">
        <f>INDEX($BE$6:$BN$53,MATCH($AL46,$BD$6:$BD$53,0),MATCH(AT$5,$BE$5:$BN$5,0))</f>
        <v/>
      </c>
      <c r="AU46" s="757">
        <f>INDEX($DL$6:$DL$53,MATCH(AI46,$DP$6:$DP$53,0))</f>
        <v/>
      </c>
      <c r="AV46" s="758">
        <f>INDEX($BD$6:$BD$53,MATCH(AI46,$BM$6:$BM$53,0))</f>
        <v/>
      </c>
      <c r="AW46" s="759" t="n"/>
      <c r="AX46" s="760" t="n"/>
      <c r="AY46" s="761">
        <f>+A45</f>
        <v/>
      </c>
      <c r="AZ46" s="762" t="n"/>
      <c r="BA46" s="702" t="n"/>
      <c r="BC46" s="694">
        <f>+INDEX(T_Equipos[Grupo],MATCH(WORLDCUP!BD46,T_Equipos[NombreEquipo],0))</f>
        <v/>
      </c>
      <c r="BD46" s="694">
        <f>+Equipos!B42</f>
        <v/>
      </c>
      <c r="BE46" s="694">
        <f>+BG46*3+BH46+IF($AZ$3="No",0,INDEX($AZ$6:$AZ$97,MATCH(BD46,$AY$6:$AY$97,0)))</f>
        <v/>
      </c>
      <c r="BF46" s="694">
        <f>+BG46+BH46+BI46</f>
        <v/>
      </c>
      <c r="BG46" s="694">
        <f>+COUNTIFS(FGLocal,BD46,Ganador,"Local")+COUNTIFS(FGVisitante,BD46,Ganador,"Visitante")</f>
        <v/>
      </c>
      <c r="BH46" s="694">
        <f>+COUNTIFS(FGLocal,BD46,Ganador,"Empate")+COUNTIFS(FGVisitante,BD46,Ganador,"Empate")</f>
        <v/>
      </c>
      <c r="BI46" s="694">
        <f>+COUNTIFS(FGVisitante,BD46,Ganador,"Local")+COUNTIFS(FGLocal,BD46,Ganador,"Visitante")</f>
        <v/>
      </c>
      <c r="BJ46" s="694">
        <f>+SUMIFS(FG_GolesLocal,FGLocal,BD46,Ganador,"&lt;&gt;"&amp;"Pendiente",FG_GolesLocal,"&lt;&gt;"&amp;"",FG_GolesVisitante,"&lt;&gt;"&amp;"")+SUMIFS(FG_GolesVisitante,FGVisitante,BD46,Ganador,"&lt;&gt;"&amp;"Pendiente",FG_GolesLocal,"&lt;&gt;"&amp;"",FG_GolesVisitante,"&lt;&gt;"&amp;"")</f>
        <v/>
      </c>
      <c r="BK46" s="694">
        <f>+SUMIFS(FG_GolesLocal,FGVisitante,BD46,Ganador,"&lt;&gt;"&amp;"Pendiente",FG_GolesLocal,"&lt;&gt;"&amp;"",FG_GolesVisitante,"&lt;&gt;"&amp;"")+SUMIFS(FG_GolesVisitante,FGLocal,BD46,Ganador,"&lt;&gt;"&amp;"Pendiente",FG_GolesLocal,"&lt;&gt;"&amp;"",FG_GolesVisitante,"&lt;&gt;"&amp;"")</f>
        <v/>
      </c>
      <c r="BL46" s="694">
        <f>+BJ46-BK46</f>
        <v/>
      </c>
      <c r="BM46" s="694">
        <f>DD46&amp;BC46</f>
        <v/>
      </c>
      <c r="BN46" s="694">
        <f>DH46&amp;BC46</f>
        <v/>
      </c>
      <c r="BO46" s="694">
        <f>IF(AND($AJ$99=144,BF46&gt;=1),1,0)</f>
        <v/>
      </c>
      <c r="BP46" s="694">
        <f>COUNTIFS($BO$6:$BO$53,"&gt;"&amp;BO46,$BC$6:$BC$53,INDEX(T_Equipos[Grupo],MATCH(BD46,T_Equipos[NombreEquipo],0)))+1</f>
        <v/>
      </c>
      <c r="BQ46" s="694">
        <f>IF(COUNTIFS($BP$6:$BP$53,BP46,$BC$6:$BC$53,INDEX(T_Equipos[Grupo],MATCH(BD46,T_Equipos[NombreEquipo],0)))=1,"-","P."&amp;BP46&amp;" ("&amp;COUNTIFS($BP$6:$BP$53,BP46,$BC$6:$BC$53,INDEX(T_Equipos[Grupo],MATCH(BD46,T_Equipos[NombreEquipo],0)))&amp;")")</f>
        <v/>
      </c>
      <c r="BR46" s="694">
        <f>IF($BQ46="-","-",BE46)</f>
        <v/>
      </c>
      <c r="BS46" s="694">
        <f>BP46+COUNTIFS($BQ$6:$BQ$53,BQ46,$BR$6:BR$53,"&gt;"&amp;BR46,$BC$6:$BC$53,INDEX(T_Equipos[Grupo],MATCH(BD46,T_Equipos[NombreEquipo],0)))</f>
        <v/>
      </c>
      <c r="BT46" s="694">
        <f>IF(COUNTIFS($BS$6:$BS$53,BS46,$BC$6:$BC$53,INDEX(T_Equipos[Grupo],MATCH(BD46,T_Equipos[NombreEquipo],0)))=1,"-","P."&amp;BS46&amp;" ("&amp;COUNTIFS($BS$6:$BS$53,BS46,$BC$6:$BC$53,INDEX(T_Equipos[Grupo],MATCH(BD46,T_Equipos[NombreEquipo],0)))&amp;")")</f>
        <v/>
      </c>
      <c r="BU46" s="694">
        <f>IF($BT46="-","-",COUNTIFS(FGLocal,$BD46,Ganador,"Local",Part1Empate1V,$BT46)+COUNTIFS(FGVisitante,$BD46,Ganador,"Visitante",Part1Empate1L,$BT46))</f>
        <v/>
      </c>
      <c r="BV46" s="694">
        <f>IF($BT46="-","-",COUNTIFS(FGLocal,$BD46,Ganador,"Empate",Part1Empate1V,$BT46)+COUNTIFS(FGVisitante,$BD46,Ganador,"Empate",Part1Empate1L,$BT46))</f>
        <v/>
      </c>
      <c r="BW46" s="694">
        <f>IF($BT46="-","-",COUNTIFS(FGLocal,$BD46,Ganador,"Visitante",Part1Empate1V,$BT46)+COUNTIFS(FGVisitante,$BD46,Ganador,"Local",Part1Empate1L,$BT46))</f>
        <v/>
      </c>
      <c r="BX46" s="694">
        <f>IF($BT46="-","-",BU46*3+BV46)</f>
        <v/>
      </c>
      <c r="BY46" s="694">
        <f>BS46+COUNTIFS($BT$6:$BT$53,BT46,$BX$6:BX$53,"&gt;"&amp;BX46,$BC$6:$BC$53,INDEX(T_Equipos[Grupo],MATCH(BD46,T_Equipos[NombreEquipo],0)))</f>
        <v/>
      </c>
      <c r="BZ46" s="694">
        <f>IF(COUNTIFS($BY$6:$BY$53,BY46,$BC$6:$BC$53,INDEX(T_Equipos[Grupo],MATCH(BD46,T_Equipos[NombreEquipo],0)))=1,"-","P."&amp;BY46&amp;" ("&amp;COUNTIFS($BY$6:$BY$53,BY46,$BC$6:$BC$53,INDEX(T_Equipos[Grupo],MATCH(BD46,T_Equipos[NombreEquipo],0)))&amp;")")</f>
        <v/>
      </c>
      <c r="CA46" s="694">
        <f>IF($BZ46="-","-",SUMIFS(FG_GolesLocal,FGLocal,$BD46,Part1Empate2V,$BZ46)+SUMIFS(FG_GolesVisitante,FGVisitante,$BD46,Part1Empate2L,$BZ46))</f>
        <v/>
      </c>
      <c r="CB46" s="694">
        <f>IF($BZ46="-","-",SUMIFS(FG_GolesVisitante,FGLocal,$BD46,Part1Empate2V,$BZ46)+SUMIFS(FG_GolesLocal,FGVisitante,$BD46,Part1Empate2L,$BZ46))</f>
        <v/>
      </c>
      <c r="CC46" s="694">
        <f>IF($BZ46="-","-",CA46-CB46)</f>
        <v/>
      </c>
      <c r="CD46" s="694">
        <f>BY46+COUNTIFS($BZ$6:$BZ$53,BZ46,$CC$6:CC$53,"&gt;"&amp;CC46,$BC$6:$BC$53,INDEX(T_Equipos[Grupo],MATCH(BD46,T_Equipos[NombreEquipo],0)))</f>
        <v/>
      </c>
      <c r="CE46" s="694">
        <f>IF(COUNTIFS($CD$6:$CD$53,CD46,$BC$6:$BC$53,INDEX(T_Equipos[Grupo],MATCH(BD46,T_Equipos[NombreEquipo],0)))=1,"-","P."&amp;CD46&amp;" ("&amp;COUNTIFS($CD$6:$CD$53,CD46,$BC$6:$BC$53,INDEX(T_Equipos[Grupo],MATCH(BD46,T_Equipos[NombreEquipo],0)))&amp;")")</f>
        <v/>
      </c>
      <c r="CF46" s="694">
        <f>IF($CE46="-","-",SUMIFS(FG_GolesLocal,FGLocal,$BD46,Part1Empate3V,$CE46)+SUMIFS(FG_GolesVisitante,FGVisitante,$BD46,Part1Empate3L,$CE46))</f>
        <v/>
      </c>
      <c r="CG46" s="694">
        <f>CD46+COUNTIFS($CE$6:$CE$53,CE46,$CF$6:CF$53,"&gt;"&amp;CF46,$BC$6:$BC$53,INDEX(T_Equipos[Grupo],MATCH(BD46,T_Equipos[NombreEquipo],0)))</f>
        <v/>
      </c>
      <c r="CH46" s="694">
        <f>IF(COUNTIFS($CG$6:$CG$53,CG46,$BC$6:$BC$53,INDEX(T_Equipos[Grupo],MATCH(BD46,T_Equipos[NombreEquipo],0)))=1,"-","P."&amp;CG46&amp;" ("&amp;COUNTIFS($CG$6:$CG$53,CG46,$BC$6:$BC$53,INDEX(T_Equipos[Grupo],MATCH(BD46,T_Equipos[NombreEquipo],0)))&amp;")")</f>
        <v/>
      </c>
      <c r="CI46" s="694">
        <f>IF($CH46="-","-",COUNTIFS(FGLocal,$BD46,Ganador,"Local",Part2Empate4V,$CH46)+COUNTIFS(FGVisitante,$BD46,Ganador,"Visitante",Part2Empate4L,$CH46))</f>
        <v/>
      </c>
      <c r="CJ46" s="694">
        <f>IF($CH46="-","-",COUNTIFS(FGLocal,$BD46,Ganador,"Empate",Part2Empate4V,$CH46)+COUNTIFS(FGVisitante,$BD46,Ganador,"Empate",Part2Empate4L,$CH46))</f>
        <v/>
      </c>
      <c r="CK46" s="694">
        <f>IF($CH46="-","-",COUNTIFS(FGLocal,$BD46,Ganador,"Visitante",Part2Empate4V,$CH46)+COUNTIFS(FGVisitante,$BD46,Ganador,"Local",Part2Empate4L,$CH46))</f>
        <v/>
      </c>
      <c r="CL46" s="694">
        <f>IF($CH46="-","-",CI46*3+CJ46)</f>
        <v/>
      </c>
      <c r="CM46" s="694">
        <f>CG46+COUNTIFS($CH$6:$CH$53,CH46,$CL$6:CL$53,"&gt;"&amp;CL46,$BC$6:$BC$53,INDEX(T_Equipos[Grupo],MATCH(BD46,T_Equipos[NombreEquipo],0)))</f>
        <v/>
      </c>
      <c r="CN46" s="694">
        <f>IF(COUNTIFS($CM$6:$CM$53,CM46,$BC$6:$BC$53,INDEX(T_Equipos[Grupo],MATCH(BD46,T_Equipos[NombreEquipo],0)))=1,"-","P."&amp;CM46&amp;" ("&amp;COUNTIFS($CM$6:$CM$53,CM46,$BC$6:$BC$53,INDEX(T_Equipos[Grupo],MATCH(BD46,T_Equipos[NombreEquipo],0)))&amp;")")</f>
        <v/>
      </c>
      <c r="CO46" s="694">
        <f>IF($CN46="-","-",SUMIFS(FG_GolesLocal,FGLocal,$BD46,Part2Empate5V,$CN46)+SUMIFS(FG_GolesVisitante,FGVisitante,$BD46,Part2Empate5L,$CN46))</f>
        <v/>
      </c>
      <c r="CP46" s="694">
        <f>IF($CN46="-","-",SUMIFS(FG_GolesVisitante,FGLocal,$BD46,Part2Empate5V,$CN46)+SUMIFS(FG_GolesLocal,FGVisitante,$BD46,Part2Empate5L,$CN46))</f>
        <v/>
      </c>
      <c r="CQ46" s="694">
        <f>IF($CN46="-","-",CO46-CP46)</f>
        <v/>
      </c>
      <c r="CR46" s="694">
        <f>CM46+COUNTIFS($CN$6:$CN$53,CN46,$CQ$6:CQ$53,"&gt;"&amp;CQ46,$BC$6:$BC$53,INDEX(T_Equipos[Grupo],MATCH(BD46,T_Equipos[NombreEquipo],0)))</f>
        <v/>
      </c>
      <c r="CS46" s="694">
        <f>IF(COUNTIFS($CR$6:$CR$53,CR46,$BC$6:$BC$53,INDEX(T_Equipos[Grupo],MATCH(BD46,T_Equipos[NombreEquipo],0)))=1,"-","P."&amp;CR46&amp;" ("&amp;COUNTIFS($CR$6:$CR$53,CR46,$BC$6:$BC$53,INDEX(T_Equipos[Grupo],MATCH(BD46,T_Equipos[NombreEquipo],0)))&amp;")")</f>
        <v/>
      </c>
      <c r="CT46" s="694">
        <f>IF($CS46="-","-",SUMIFS(FG_GolesLocal,FGLocal,$BD46,Part2Empate6V,$CS46)+SUMIFS(FG_GolesVisitante,FGVisitante,$BD46,Part2Empate6L,$CS46))</f>
        <v/>
      </c>
      <c r="CU46" s="694">
        <f>CR46+COUNTIFS($CS$6:$CS$53,CS46,$CT$6:CT$53,"&gt;"&amp;CT46,$BC$6:$BC$53,INDEX(T_Equipos[Grupo],MATCH(BD46,T_Equipos[NombreEquipo],0)))</f>
        <v/>
      </c>
      <c r="CV46" s="694">
        <f>IF(COUNTIFS($CU$6:$CU$53,CU46,$BC$6:$BC$53,INDEX(T_Equipos[Grupo],MATCH(BD46,T_Equipos[NombreEquipo],0)))=1,"-","P."&amp;CU46&amp;" ("&amp;COUNTIFS($CU$6:$CU$53,CU46,$BC$6:$BC$53,INDEX(T_Equipos[Grupo],MATCH(BD46,T_Equipos[NombreEquipo],0)))&amp;")")</f>
        <v/>
      </c>
      <c r="CW46" s="694">
        <f>IF(CV46="-","-",BL46)</f>
        <v/>
      </c>
      <c r="CX46" s="694">
        <f>CU46+COUNTIFS($CV$6:$CV$53,CV46,$CW$6:CW$53,"&gt;"&amp;CW46,$BC$6:$BC$53,INDEX(T_Equipos[Grupo],MATCH(BD46,T_Equipos[NombreEquipo],0)))</f>
        <v/>
      </c>
      <c r="CY46" s="694">
        <f>IF(COUNTIFS($CX$6:$CX$53,CX46,$BC$6:$BC$53,INDEX(T_Equipos[Grupo],MATCH(BD46,T_Equipos[NombreEquipo],0)))=1,"-","P."&amp;CX46&amp;" ("&amp;COUNTIFS($CX$6:$CX$53,CX46,$BC$6:$BC$53,INDEX(T_Equipos[Grupo],MATCH(BD46,T_Equipos[NombreEquipo],0)))&amp;")")</f>
        <v/>
      </c>
      <c r="CZ46" s="694">
        <f>IF(CY46="-","-",BJ46)</f>
        <v/>
      </c>
      <c r="DA46" s="694">
        <f>CX46+COUNTIFS($CY$6:$CY$53,CY46,$CZ$6:CZ$53,"&gt;"&amp;CZ46,$BC$6:$BC$53,INDEX(T_Equipos[Grupo],MATCH(BD46,T_Equipos[NombreEquipo],0)))</f>
        <v/>
      </c>
      <c r="DB46" s="694">
        <f>IF(COUNTIFS($DA$6:$DA$53,DA46,$BC$6:$BC$53,INDEX(T_Equipos[Grupo],MATCH(BD46,T_Equipos[NombreEquipo],0)))=1,"-","P."&amp;DA46&amp;" ("&amp;COUNTIFS($DA$6:$DA$53,DA46,$BC$6:$BC$53,INDEX(T_Equipos[Grupo],MATCH(BD46,T_Equipos[NombreEquipo],0)))&amp;")")</f>
        <v/>
      </c>
      <c r="DC46" s="694">
        <f>IF(DB46="-","-",COUNTIFS(T_Equipos[Rank],"&lt;"&amp;INDEX(T_Equipos[Rank],MATCH(BD46,T_Equipos[NombreEquipo],0)),$BC$6:$BC$53,INDEX(T_Equipos[Grupo],MATCH(BD46,T_Equipos[NombreEquipo],0)))+1)</f>
        <v/>
      </c>
      <c r="DD46" s="694">
        <f>DA46+COUNTIFS($DB$6:$DB$53,DB46,$DC$6:DC$53,"&lt;"&amp;DC46,$BC$6:$BC$53,INDEX(T_Equipos[Grupo],MATCH(BD46,T_Equipos[NombreEquipo],0)))</f>
        <v/>
      </c>
      <c r="DE46" s="694" t="n"/>
      <c r="DF46" s="694">
        <f>IF(OR(INDEX($AW$6:$AW$97,MATCH($BD46,$AV$6:$AV$97,0))="",DB46="-"),DD46,INDEX($AW$6:$AW$97,MATCH($BD46,$AV$6:$AV$97,0))+DD46/1000)</f>
        <v/>
      </c>
      <c r="DG46" s="694">
        <f>IF(DB46="-","-",COUNTIFS(DF$6:DF$53,"&lt;"&amp;DF46,$BC$6:$BC$53,INDEX(T_Equipos[Grupo],MATCH(BD46,T_Equipos[NombreEquipo],0))))</f>
        <v/>
      </c>
      <c r="DH46" s="694">
        <f>DA46+COUNTIFS(DB$6:DB$53,DB46,DG$6:DG$53,"&lt;"&amp;DG46,$BC$6:$BC$53,INDEX(T_Equipos[Grupo],MATCH(BD46,T_Equipos[NombreEquipo],0)))</f>
        <v/>
      </c>
      <c r="DI46" s="694" t="n"/>
      <c r="DJ46" s="694">
        <f>INDEX($DA$6:$DA$53,MATCH($DQ46,$BD$6:$BD$53,0))</f>
        <v/>
      </c>
      <c r="DK46" s="694">
        <f>+SUMIF($BC$6:$BC$53,BC46,$BF$6:$BF$53)</f>
        <v/>
      </c>
      <c r="DL46" s="694">
        <f>IF(OR(DK46=12,$AJ$99=144),COUNTIFS($DJ$6:$DJ$53,DJ46,$BC$6:$BC$53,BC46),1)</f>
        <v/>
      </c>
      <c r="DM46" s="694">
        <f>DJ46&amp;"."&amp;DL46</f>
        <v/>
      </c>
      <c r="DN46" s="694">
        <f t="array" ref="DN46:DN46">OFFSET(Horarios!$P$3,DJ46-1,0,DL46,1)</f>
        <v/>
      </c>
      <c r="DO46" s="694" t="n"/>
      <c r="DP46" s="694" t="inlineStr">
        <is>
          <t>1K</t>
        </is>
      </c>
      <c r="DQ46" s="694">
        <f>INDEX($BD$6:$BD$53,MATCH(DP46,$BM$6:$BM$53,0))</f>
        <v/>
      </c>
    </row>
    <row r="47" ht="15.75" customHeight="1" s="650">
      <c r="A47" s="694">
        <f>+Equipos!B24</f>
        <v/>
      </c>
      <c r="B47" s="694" t="n"/>
      <c r="C47" s="694" t="n"/>
      <c r="D47" s="694">
        <f>IF(OR(AC47="",AD47=""),"Pendiente",IF(AC47&gt;AD47,"Local",IF(AC47&lt;AD47,"Visitante","Empate")))</f>
        <v/>
      </c>
      <c r="E47" s="694">
        <f>IF(D47="Pendiente","-",INDEX($BT$6:$BT$53,MATCH($AA47,$BD$6:$BD$53,0)))</f>
        <v/>
      </c>
      <c r="F47" s="694">
        <f>IF(D47="Pendiente","-",INDEX($BT$6:$BT$53,MATCH($AF47,$BD$6:$BD$53,0)))</f>
        <v/>
      </c>
      <c r="G47" s="694" t="n"/>
      <c r="H47" s="694">
        <f>IF(D47="Pendiente","-",INDEX($BZ$6:$BZ$53,MATCH($AA47,$BD$6:$BD$53,0)))</f>
        <v/>
      </c>
      <c r="I47" s="694">
        <f>IF(D47="Pendiente","-",INDEX($BZ$6:$BZ$53,MATCH($AF47,$BD$6:$BD$53,0)))</f>
        <v/>
      </c>
      <c r="J47" s="694" t="n"/>
      <c r="K47" s="694">
        <f>IF(D47="Pendiente","-",INDEX($CE$6:$CE$53,MATCH($AA47,$BD$6:$BD$53,0)))</f>
        <v/>
      </c>
      <c r="L47" s="694">
        <f>IF(D47="Pendiente","-",INDEX($CE$6:$CE$53,MATCH($AF47,$BD$6:$BD$53,0)))</f>
        <v/>
      </c>
      <c r="M47" s="694" t="n"/>
      <c r="N47" s="694">
        <f>IF(D47="Pendiente","-",INDEX($CH$6:$CH$53,MATCH($AA47,$BD$6:$BD$53,0)))</f>
        <v/>
      </c>
      <c r="O47" s="694">
        <f>IF(D47="Pendiente","-",INDEX($CH$6:$CH$53,MATCH($AF47,$BD$6:$BD$53,0)))</f>
        <v/>
      </c>
      <c r="P47" s="694" t="n"/>
      <c r="Q47" s="694">
        <f>IF(D47="Pendiente","-",INDEX($CN$6:$CN$53,MATCH($AA47,$BD$6:$BD$53,0)))</f>
        <v/>
      </c>
      <c r="R47" s="694">
        <f>IF(D47="Pendiente","-",INDEX($CN$6:$CN$53,MATCH($AF47,$BD$6:$BD$53,0)))</f>
        <v/>
      </c>
      <c r="S47" s="694" t="n"/>
      <c r="T47" s="694">
        <f>IF(D47="Pendiente","-",INDEX($CS$6:$CS$53,MATCH($AA47,$BD$6:$BD$53,0)))</f>
        <v/>
      </c>
      <c r="U47" s="694">
        <f>IF(D47="Pendiente","-",INDEX($CS$6:$CS$53,MATCH($AF47,$BD$6:$BD$53,0)))</f>
        <v/>
      </c>
      <c r="V47" s="703" t="n"/>
      <c r="W47" s="743" t="n"/>
      <c r="X47" s="725">
        <f>Horarios!C47</f>
        <v/>
      </c>
      <c r="Y47" s="726">
        <f>Horarios!C47</f>
        <v/>
      </c>
      <c r="Z47" s="727">
        <f>$Z$6</f>
        <v/>
      </c>
      <c r="AA47" s="728">
        <f>A48</f>
        <v/>
      </c>
      <c r="AB47" s="729">
        <f t="array" ref="AB47:AB47">Ver_flag_local</f>
        <v/>
      </c>
      <c r="AC47" s="730" t="n">
        <v>0</v>
      </c>
      <c r="AD47" s="731" t="n">
        <v>2</v>
      </c>
      <c r="AE47" s="732">
        <f t="array" ref="AE47:AE47">Ver_flag_visit</f>
        <v/>
      </c>
      <c r="AF47" s="733">
        <f>A46</f>
        <v/>
      </c>
      <c r="AG47" s="734">
        <f>IF(NOT(OR(ISBLANK(AC47),ISBLANK(AD47))),1,0)</f>
        <v/>
      </c>
      <c r="AH47" s="735" t="n">
        <v>36</v>
      </c>
      <c r="AI47" s="736">
        <f>AJ47&amp;$B$44</f>
        <v/>
      </c>
      <c r="AJ47" s="763" t="n">
        <v>2</v>
      </c>
      <c r="AK47" s="813">
        <f t="array" ref="AK47:AK47">Ver_flag_visit</f>
        <v/>
      </c>
      <c r="AL47" s="765">
        <f>IFERROR(INDEX($BD$6:$BD$53,MATCH(AI47,$BN$6:$BN$53,0)),"")</f>
        <v/>
      </c>
      <c r="AM47" s="766">
        <f>INDEX($BE$6:$BN$53,MATCH($AL47,$BD$6:$BD$53,0),MATCH(AM$5,$BE$5:$BN$5,0))</f>
        <v/>
      </c>
      <c r="AN47" s="767">
        <f>INDEX($BE$6:$BN$53,MATCH($AL47,$BD$6:$BD$53,0),MATCH(AN$5,$BE$5:$BN$5,0))</f>
        <v/>
      </c>
      <c r="AO47" s="767">
        <f>INDEX($BE$6:$BN$53,MATCH($AL47,$BD$6:$BD$53,0),MATCH(AO$5,$BE$5:$BN$5,0))</f>
        <v/>
      </c>
      <c r="AP47" s="767">
        <f>INDEX($BE$6:$BN$53,MATCH($AL47,$BD$6:$BD$53,0),MATCH(AP$5,$BE$5:$BN$5,0))</f>
        <v/>
      </c>
      <c r="AQ47" s="767">
        <f>INDEX($BE$6:$BN$53,MATCH($AL47,$BD$6:$BD$53,0),MATCH(AQ$5,$BE$5:$BN$5,0))</f>
        <v/>
      </c>
      <c r="AR47" s="767">
        <f>INDEX($BE$6:$BN$53,MATCH($AL47,$BD$6:$BD$53,0),MATCH(AR$5,$BE$5:$BN$5,0))</f>
        <v/>
      </c>
      <c r="AS47" s="767">
        <f>INDEX($BE$6:$BN$53,MATCH($AL47,$BD$6:$BD$53,0),MATCH(AS$5,$BE$5:$BN$5,0))</f>
        <v/>
      </c>
      <c r="AT47" s="768">
        <f>INDEX($BE$6:$BN$53,MATCH($AL47,$BD$6:$BD$53,0),MATCH(AT$5,$BE$5:$BN$5,0))</f>
        <v/>
      </c>
      <c r="AU47" s="757">
        <f>INDEX($DL$6:$DL$53,MATCH(AI47,$DP$6:$DP$53,0))</f>
        <v/>
      </c>
      <c r="AV47" s="758">
        <f>INDEX($BD$6:$BD$53,MATCH(AI47,$BM$6:$BM$53,0))</f>
        <v/>
      </c>
      <c r="AW47" s="759" t="n"/>
      <c r="AX47" s="760" t="n"/>
      <c r="AY47" s="769">
        <f>+A46</f>
        <v/>
      </c>
      <c r="AZ47" s="770" t="n"/>
      <c r="BA47" s="702" t="n"/>
      <c r="BC47" s="694">
        <f>+INDEX(T_Equipos[Grupo],MATCH(WORLDCUP!BD47,T_Equipos[NombreEquipo],0))</f>
        <v/>
      </c>
      <c r="BD47" s="694">
        <f>+Equipos!B43</f>
        <v/>
      </c>
      <c r="BE47" s="694">
        <f>+BG47*3+BH47+IF($AZ$3="No",0,INDEX($AZ$6:$AZ$97,MATCH(BD47,$AY$6:$AY$97,0)))</f>
        <v/>
      </c>
      <c r="BF47" s="694">
        <f>+BG47+BH47+BI47</f>
        <v/>
      </c>
      <c r="BG47" s="694">
        <f>+COUNTIFS(FGLocal,BD47,Ganador,"Local")+COUNTIFS(FGVisitante,BD47,Ganador,"Visitante")</f>
        <v/>
      </c>
      <c r="BH47" s="694">
        <f>+COUNTIFS(FGLocal,BD47,Ganador,"Empate")+COUNTIFS(FGVisitante,BD47,Ganador,"Empate")</f>
        <v/>
      </c>
      <c r="BI47" s="694">
        <f>+COUNTIFS(FGVisitante,BD47,Ganador,"Local")+COUNTIFS(FGLocal,BD47,Ganador,"Visitante")</f>
        <v/>
      </c>
      <c r="BJ47" s="694">
        <f>+SUMIFS(FG_GolesLocal,FGLocal,BD47,Ganador,"&lt;&gt;"&amp;"Pendiente",FG_GolesLocal,"&lt;&gt;"&amp;"",FG_GolesVisitante,"&lt;&gt;"&amp;"")+SUMIFS(FG_GolesVisitante,FGVisitante,BD47,Ganador,"&lt;&gt;"&amp;"Pendiente",FG_GolesLocal,"&lt;&gt;"&amp;"",FG_GolesVisitante,"&lt;&gt;"&amp;"")</f>
        <v/>
      </c>
      <c r="BK47" s="694">
        <f>+SUMIFS(FG_GolesLocal,FGVisitante,BD47,Ganador,"&lt;&gt;"&amp;"Pendiente",FG_GolesLocal,"&lt;&gt;"&amp;"",FG_GolesVisitante,"&lt;&gt;"&amp;"")+SUMIFS(FG_GolesVisitante,FGLocal,BD47,Ganador,"&lt;&gt;"&amp;"Pendiente",FG_GolesLocal,"&lt;&gt;"&amp;"",FG_GolesVisitante,"&lt;&gt;"&amp;"")</f>
        <v/>
      </c>
      <c r="BL47" s="694">
        <f>+BJ47-BK47</f>
        <v/>
      </c>
      <c r="BM47" s="694">
        <f>DD47&amp;BC47</f>
        <v/>
      </c>
      <c r="BN47" s="694">
        <f>DH47&amp;BC47</f>
        <v/>
      </c>
      <c r="BO47" s="694">
        <f>IF(AND($AJ$99=144,BF47&gt;=1),1,0)</f>
        <v/>
      </c>
      <c r="BP47" s="694">
        <f>COUNTIFS($BO$6:$BO$53,"&gt;"&amp;BO47,$BC$6:$BC$53,INDEX(T_Equipos[Grupo],MATCH(BD47,T_Equipos[NombreEquipo],0)))+1</f>
        <v/>
      </c>
      <c r="BQ47" s="694">
        <f>IF(COUNTIFS($BP$6:$BP$53,BP47,$BC$6:$BC$53,INDEX(T_Equipos[Grupo],MATCH(BD47,T_Equipos[NombreEquipo],0)))=1,"-","P."&amp;BP47&amp;" ("&amp;COUNTIFS($BP$6:$BP$53,BP47,$BC$6:$BC$53,INDEX(T_Equipos[Grupo],MATCH(BD47,T_Equipos[NombreEquipo],0)))&amp;")")</f>
        <v/>
      </c>
      <c r="BR47" s="694">
        <f>IF($BQ47="-","-",BE47)</f>
        <v/>
      </c>
      <c r="BS47" s="694">
        <f>BP47+COUNTIFS($BQ$6:$BQ$53,BQ47,$BR$6:BR$53,"&gt;"&amp;BR47,$BC$6:$BC$53,INDEX(T_Equipos[Grupo],MATCH(BD47,T_Equipos[NombreEquipo],0)))</f>
        <v/>
      </c>
      <c r="BT47" s="694">
        <f>IF(COUNTIFS($BS$6:$BS$53,BS47,$BC$6:$BC$53,INDEX(T_Equipos[Grupo],MATCH(BD47,T_Equipos[NombreEquipo],0)))=1,"-","P."&amp;BS47&amp;" ("&amp;COUNTIFS($BS$6:$BS$53,BS47,$BC$6:$BC$53,INDEX(T_Equipos[Grupo],MATCH(BD47,T_Equipos[NombreEquipo],0)))&amp;")")</f>
        <v/>
      </c>
      <c r="BU47" s="694">
        <f>IF($BT47="-","-",COUNTIFS(FGLocal,$BD47,Ganador,"Local",Part1Empate1V,$BT47)+COUNTIFS(FGVisitante,$BD47,Ganador,"Visitante",Part1Empate1L,$BT47))</f>
        <v/>
      </c>
      <c r="BV47" s="694">
        <f>IF($BT47="-","-",COUNTIFS(FGLocal,$BD47,Ganador,"Empate",Part1Empate1V,$BT47)+COUNTIFS(FGVisitante,$BD47,Ganador,"Empate",Part1Empate1L,$BT47))</f>
        <v/>
      </c>
      <c r="BW47" s="694">
        <f>IF($BT47="-","-",COUNTIFS(FGLocal,$BD47,Ganador,"Visitante",Part1Empate1V,$BT47)+COUNTIFS(FGVisitante,$BD47,Ganador,"Local",Part1Empate1L,$BT47))</f>
        <v/>
      </c>
      <c r="BX47" s="694">
        <f>IF($BT47="-","-",BU47*3+BV47)</f>
        <v/>
      </c>
      <c r="BY47" s="694">
        <f>BS47+COUNTIFS($BT$6:$BT$53,BT47,$BX$6:BX$53,"&gt;"&amp;BX47,$BC$6:$BC$53,INDEX(T_Equipos[Grupo],MATCH(BD47,T_Equipos[NombreEquipo],0)))</f>
        <v/>
      </c>
      <c r="BZ47" s="694">
        <f>IF(COUNTIFS($BY$6:$BY$53,BY47,$BC$6:$BC$53,INDEX(T_Equipos[Grupo],MATCH(BD47,T_Equipos[NombreEquipo],0)))=1,"-","P."&amp;BY47&amp;" ("&amp;COUNTIFS($BY$6:$BY$53,BY47,$BC$6:$BC$53,INDEX(T_Equipos[Grupo],MATCH(BD47,T_Equipos[NombreEquipo],0)))&amp;")")</f>
        <v/>
      </c>
      <c r="CA47" s="694">
        <f>IF($BZ47="-","-",SUMIFS(FG_GolesLocal,FGLocal,$BD47,Part1Empate2V,$BZ47)+SUMIFS(FG_GolesVisitante,FGVisitante,$BD47,Part1Empate2L,$BZ47))</f>
        <v/>
      </c>
      <c r="CB47" s="694">
        <f>IF($BZ47="-","-",SUMIFS(FG_GolesVisitante,FGLocal,$BD47,Part1Empate2V,$BZ47)+SUMIFS(FG_GolesLocal,FGVisitante,$BD47,Part1Empate2L,$BZ47))</f>
        <v/>
      </c>
      <c r="CC47" s="694">
        <f>IF($BZ47="-","-",CA47-CB47)</f>
        <v/>
      </c>
      <c r="CD47" s="694">
        <f>BY47+COUNTIFS($BZ$6:$BZ$53,BZ47,$CC$6:CC$53,"&gt;"&amp;CC47,$BC$6:$BC$53,INDEX(T_Equipos[Grupo],MATCH(BD47,T_Equipos[NombreEquipo],0)))</f>
        <v/>
      </c>
      <c r="CE47" s="694">
        <f>IF(COUNTIFS($CD$6:$CD$53,CD47,$BC$6:$BC$53,INDEX(T_Equipos[Grupo],MATCH(BD47,T_Equipos[NombreEquipo],0)))=1,"-","P."&amp;CD47&amp;" ("&amp;COUNTIFS($CD$6:$CD$53,CD47,$BC$6:$BC$53,INDEX(T_Equipos[Grupo],MATCH(BD47,T_Equipos[NombreEquipo],0)))&amp;")")</f>
        <v/>
      </c>
      <c r="CF47" s="694">
        <f>IF($CE47="-","-",SUMIFS(FG_GolesLocal,FGLocal,$BD47,Part1Empate3V,$CE47)+SUMIFS(FG_GolesVisitante,FGVisitante,$BD47,Part1Empate3L,$CE47))</f>
        <v/>
      </c>
      <c r="CG47" s="694">
        <f>CD47+COUNTIFS($CE$6:$CE$53,CE47,$CF$6:CF$53,"&gt;"&amp;CF47,$BC$6:$BC$53,INDEX(T_Equipos[Grupo],MATCH(BD47,T_Equipos[NombreEquipo],0)))</f>
        <v/>
      </c>
      <c r="CH47" s="694">
        <f>IF(COUNTIFS($CG$6:$CG$53,CG47,$BC$6:$BC$53,INDEX(T_Equipos[Grupo],MATCH(BD47,T_Equipos[NombreEquipo],0)))=1,"-","P."&amp;CG47&amp;" ("&amp;COUNTIFS($CG$6:$CG$53,CG47,$BC$6:$BC$53,INDEX(T_Equipos[Grupo],MATCH(BD47,T_Equipos[NombreEquipo],0)))&amp;")")</f>
        <v/>
      </c>
      <c r="CI47" s="694">
        <f>IF($CH47="-","-",COUNTIFS(FGLocal,$BD47,Ganador,"Local",Part2Empate4V,$CH47)+COUNTIFS(FGVisitante,$BD47,Ganador,"Visitante",Part2Empate4L,$CH47))</f>
        <v/>
      </c>
      <c r="CJ47" s="694">
        <f>IF($CH47="-","-",COUNTIFS(FGLocal,$BD47,Ganador,"Empate",Part2Empate4V,$CH47)+COUNTIFS(FGVisitante,$BD47,Ganador,"Empate",Part2Empate4L,$CH47))</f>
        <v/>
      </c>
      <c r="CK47" s="694">
        <f>IF($CH47="-","-",COUNTIFS(FGLocal,$BD47,Ganador,"Visitante",Part2Empate4V,$CH47)+COUNTIFS(FGVisitante,$BD47,Ganador,"Local",Part2Empate4L,$CH47))</f>
        <v/>
      </c>
      <c r="CL47" s="694">
        <f>IF($CH47="-","-",CI47*3+CJ47)</f>
        <v/>
      </c>
      <c r="CM47" s="694">
        <f>CG47+COUNTIFS($CH$6:$CH$53,CH47,$CL$6:CL$53,"&gt;"&amp;CL47,$BC$6:$BC$53,INDEX(T_Equipos[Grupo],MATCH(BD47,T_Equipos[NombreEquipo],0)))</f>
        <v/>
      </c>
      <c r="CN47" s="694">
        <f>IF(COUNTIFS($CM$6:$CM$53,CM47,$BC$6:$BC$53,INDEX(T_Equipos[Grupo],MATCH(BD47,T_Equipos[NombreEquipo],0)))=1,"-","P."&amp;CM47&amp;" ("&amp;COUNTIFS($CM$6:$CM$53,CM47,$BC$6:$BC$53,INDEX(T_Equipos[Grupo],MATCH(BD47,T_Equipos[NombreEquipo],0)))&amp;")")</f>
        <v/>
      </c>
      <c r="CO47" s="694">
        <f>IF($CN47="-","-",SUMIFS(FG_GolesLocal,FGLocal,$BD47,Part2Empate5V,$CN47)+SUMIFS(FG_GolesVisitante,FGVisitante,$BD47,Part2Empate5L,$CN47))</f>
        <v/>
      </c>
      <c r="CP47" s="694">
        <f>IF($CN47="-","-",SUMIFS(FG_GolesVisitante,FGLocal,$BD47,Part2Empate5V,$CN47)+SUMIFS(FG_GolesLocal,FGVisitante,$BD47,Part2Empate5L,$CN47))</f>
        <v/>
      </c>
      <c r="CQ47" s="694">
        <f>IF($CN47="-","-",CO47-CP47)</f>
        <v/>
      </c>
      <c r="CR47" s="694">
        <f>CM47+COUNTIFS($CN$6:$CN$53,CN47,$CQ$6:CQ$53,"&gt;"&amp;CQ47,$BC$6:$BC$53,INDEX(T_Equipos[Grupo],MATCH(BD47,T_Equipos[NombreEquipo],0)))</f>
        <v/>
      </c>
      <c r="CS47" s="694">
        <f>IF(COUNTIFS($CR$6:$CR$53,CR47,$BC$6:$BC$53,INDEX(T_Equipos[Grupo],MATCH(BD47,T_Equipos[NombreEquipo],0)))=1,"-","P."&amp;CR47&amp;" ("&amp;COUNTIFS($CR$6:$CR$53,CR47,$BC$6:$BC$53,INDEX(T_Equipos[Grupo],MATCH(BD47,T_Equipos[NombreEquipo],0)))&amp;")")</f>
        <v/>
      </c>
      <c r="CT47" s="694">
        <f>IF($CS47="-","-",SUMIFS(FG_GolesLocal,FGLocal,$BD47,Part2Empate6V,$CS47)+SUMIFS(FG_GolesVisitante,FGVisitante,$BD47,Part2Empate6L,$CS47))</f>
        <v/>
      </c>
      <c r="CU47" s="694">
        <f>CR47+COUNTIFS($CS$6:$CS$53,CS47,$CT$6:CT$53,"&gt;"&amp;CT47,$BC$6:$BC$53,INDEX(T_Equipos[Grupo],MATCH(BD47,T_Equipos[NombreEquipo],0)))</f>
        <v/>
      </c>
      <c r="CV47" s="694">
        <f>IF(COUNTIFS($CU$6:$CU$53,CU47,$BC$6:$BC$53,INDEX(T_Equipos[Grupo],MATCH(BD47,T_Equipos[NombreEquipo],0)))=1,"-","P."&amp;CU47&amp;" ("&amp;COUNTIFS($CU$6:$CU$53,CU47,$BC$6:$BC$53,INDEX(T_Equipos[Grupo],MATCH(BD47,T_Equipos[NombreEquipo],0)))&amp;")")</f>
        <v/>
      </c>
      <c r="CW47" s="694">
        <f>IF(CV47="-","-",BL47)</f>
        <v/>
      </c>
      <c r="CX47" s="694">
        <f>CU47+COUNTIFS($CV$6:$CV$53,CV47,$CW$6:CW$53,"&gt;"&amp;CW47,$BC$6:$BC$53,INDEX(T_Equipos[Grupo],MATCH(BD47,T_Equipos[NombreEquipo],0)))</f>
        <v/>
      </c>
      <c r="CY47" s="694">
        <f>IF(COUNTIFS($CX$6:$CX$53,CX47,$BC$6:$BC$53,INDEX(T_Equipos[Grupo],MATCH(BD47,T_Equipos[NombreEquipo],0)))=1,"-","P."&amp;CX47&amp;" ("&amp;COUNTIFS($CX$6:$CX$53,CX47,$BC$6:$BC$53,INDEX(T_Equipos[Grupo],MATCH(BD47,T_Equipos[NombreEquipo],0)))&amp;")")</f>
        <v/>
      </c>
      <c r="CZ47" s="694">
        <f>IF(CY47="-","-",BJ47)</f>
        <v/>
      </c>
      <c r="DA47" s="694">
        <f>CX47+COUNTIFS($CY$6:$CY$53,CY47,$CZ$6:CZ$53,"&gt;"&amp;CZ47,$BC$6:$BC$53,INDEX(T_Equipos[Grupo],MATCH(BD47,T_Equipos[NombreEquipo],0)))</f>
        <v/>
      </c>
      <c r="DB47" s="694">
        <f>IF(COUNTIFS($DA$6:$DA$53,DA47,$BC$6:$BC$53,INDEX(T_Equipos[Grupo],MATCH(BD47,T_Equipos[NombreEquipo],0)))=1,"-","P."&amp;DA47&amp;" ("&amp;COUNTIFS($DA$6:$DA$53,DA47,$BC$6:$BC$53,INDEX(T_Equipos[Grupo],MATCH(BD47,T_Equipos[NombreEquipo],0)))&amp;")")</f>
        <v/>
      </c>
      <c r="DC47" s="694">
        <f>IF(DB47="-","-",COUNTIFS(T_Equipos[Rank],"&lt;"&amp;INDEX(T_Equipos[Rank],MATCH(BD47,T_Equipos[NombreEquipo],0)),$BC$6:$BC$53,INDEX(T_Equipos[Grupo],MATCH(BD47,T_Equipos[NombreEquipo],0)))+1)</f>
        <v/>
      </c>
      <c r="DD47" s="694">
        <f>DA47+COUNTIFS($DB$6:$DB$53,DB47,$DC$6:DC$53,"&lt;"&amp;DC47,$BC$6:$BC$53,INDEX(T_Equipos[Grupo],MATCH(BD47,T_Equipos[NombreEquipo],0)))</f>
        <v/>
      </c>
      <c r="DE47" s="694" t="n"/>
      <c r="DF47" s="694">
        <f>IF(OR(INDEX($AW$6:$AW$97,MATCH($BD47,$AV$6:$AV$97,0))="",DB47="-"),DD47,INDEX($AW$6:$AW$97,MATCH($BD47,$AV$6:$AV$97,0))+DD47/1000)</f>
        <v/>
      </c>
      <c r="DG47" s="694">
        <f>IF(DB47="-","-",COUNTIFS(DF$6:DF$53,"&lt;"&amp;DF47,$BC$6:$BC$53,INDEX(T_Equipos[Grupo],MATCH(BD47,T_Equipos[NombreEquipo],0))))</f>
        <v/>
      </c>
      <c r="DH47" s="694">
        <f>DA47+COUNTIFS(DB$6:DB$53,DB47,DG$6:DG$53,"&lt;"&amp;DG47,$BC$6:$BC$53,INDEX(T_Equipos[Grupo],MATCH(BD47,T_Equipos[NombreEquipo],0)))</f>
        <v/>
      </c>
      <c r="DI47" s="694" t="n"/>
      <c r="DJ47" s="694">
        <f>INDEX($DA$6:$DA$53,MATCH($DQ47,$BD$6:$BD$53,0))</f>
        <v/>
      </c>
      <c r="DK47" s="694">
        <f>+SUMIF($BC$6:$BC$53,BC47,$BF$6:$BF$53)</f>
        <v/>
      </c>
      <c r="DL47" s="694">
        <f>IF(OR(DK47=12,$AJ$99=144),COUNTIFS($DJ$6:$DJ$53,DJ47,$BC$6:$BC$53,BC47),1)</f>
        <v/>
      </c>
      <c r="DM47" s="694">
        <f>DJ47&amp;"."&amp;DL47</f>
        <v/>
      </c>
      <c r="DN47" s="694">
        <f t="array" ref="DN47:DN47">OFFSET(Horarios!$P$3,DJ47-1,0,DL47,1)</f>
        <v/>
      </c>
      <c r="DO47" s="694" t="n"/>
      <c r="DP47" s="694" t="inlineStr">
        <is>
          <t>2K</t>
        </is>
      </c>
      <c r="DQ47" s="694">
        <f>INDEX($BD$6:$BD$53,MATCH(DP47,$BM$6:$BM$53,0))</f>
        <v/>
      </c>
    </row>
    <row r="48" ht="15.75" customHeight="1" s="650">
      <c r="A48" s="694">
        <f>+Equipos!B25</f>
        <v/>
      </c>
      <c r="B48" s="694" t="n"/>
      <c r="C48" s="694" t="n"/>
      <c r="D48" s="694">
        <f>IF(OR(AC48="",AD48=""),"Pendiente",IF(AC48&gt;AD48,"Local",IF(AC48&lt;AD48,"Visitante","Empate")))</f>
        <v/>
      </c>
      <c r="E48" s="694">
        <f>IF(D48="Pendiente","-",INDEX($BT$6:$BT$53,MATCH($AA48,$BD$6:$BD$53,0)))</f>
        <v/>
      </c>
      <c r="F48" s="694">
        <f>IF(D48="Pendiente","-",INDEX($BT$6:$BT$53,MATCH($AF48,$BD$6:$BD$53,0)))</f>
        <v/>
      </c>
      <c r="G48" s="694" t="n"/>
      <c r="H48" s="694">
        <f>IF(D48="Pendiente","-",INDEX($BZ$6:$BZ$53,MATCH($AA48,$BD$6:$BD$53,0)))</f>
        <v/>
      </c>
      <c r="I48" s="694">
        <f>IF(D48="Pendiente","-",INDEX($BZ$6:$BZ$53,MATCH($AF48,$BD$6:$BD$53,0)))</f>
        <v/>
      </c>
      <c r="J48" s="694" t="n"/>
      <c r="K48" s="694">
        <f>IF(D48="Pendiente","-",INDEX($CE$6:$CE$53,MATCH($AA48,$BD$6:$BD$53,0)))</f>
        <v/>
      </c>
      <c r="L48" s="694">
        <f>IF(D48="Pendiente","-",INDEX($CE$6:$CE$53,MATCH($AF48,$BD$6:$BD$53,0)))</f>
        <v/>
      </c>
      <c r="M48" s="694" t="n"/>
      <c r="N48" s="694">
        <f>IF(D48="Pendiente","-",INDEX($CH$6:$CH$53,MATCH($AA48,$BD$6:$BD$53,0)))</f>
        <v/>
      </c>
      <c r="O48" s="694">
        <f>IF(D48="Pendiente","-",INDEX($CH$6:$CH$53,MATCH($AF48,$BD$6:$BD$53,0)))</f>
        <v/>
      </c>
      <c r="P48" s="694" t="n"/>
      <c r="Q48" s="694">
        <f>IF(D48="Pendiente","-",INDEX($CN$6:$CN$53,MATCH($AA48,$BD$6:$BD$53,0)))</f>
        <v/>
      </c>
      <c r="R48" s="694">
        <f>IF(D48="Pendiente","-",INDEX($CN$6:$CN$53,MATCH($AF48,$BD$6:$BD$53,0)))</f>
        <v/>
      </c>
      <c r="S48" s="694" t="n"/>
      <c r="T48" s="694">
        <f>IF(D48="Pendiente","-",INDEX($CS$6:$CS$53,MATCH($AA48,$BD$6:$BD$53,0)))</f>
        <v/>
      </c>
      <c r="U48" s="694">
        <f>IF(D48="Pendiente","-",INDEX($CS$6:$CS$53,MATCH($AF48,$BD$6:$BD$53,0)))</f>
        <v/>
      </c>
      <c r="V48" s="703" t="n"/>
      <c r="W48" s="743" t="n"/>
      <c r="X48" s="725">
        <f>Horarios!C48</f>
        <v/>
      </c>
      <c r="Y48" s="726">
        <f>Horarios!C48</f>
        <v/>
      </c>
      <c r="Z48" s="727">
        <f>$Z$8</f>
        <v/>
      </c>
      <c r="AA48" s="728">
        <f>A46</f>
        <v/>
      </c>
      <c r="AB48" s="729">
        <f t="array" ref="AB48:AB48">Ver_flag_local</f>
        <v/>
      </c>
      <c r="AC48" s="730" t="n">
        <v>2</v>
      </c>
      <c r="AD48" s="731" t="n">
        <v>1</v>
      </c>
      <c r="AE48" s="732">
        <f t="array" ref="AE48:AE48">Ver_flag_visit</f>
        <v/>
      </c>
      <c r="AF48" s="733">
        <f>A47</f>
        <v/>
      </c>
      <c r="AG48" s="734">
        <f>IF(NOT(OR(ISBLANK(AC48),ISBLANK(AD48))),1,0)</f>
        <v/>
      </c>
      <c r="AH48" s="735" t="n">
        <v>57</v>
      </c>
      <c r="AI48" s="736">
        <f>AJ48&amp;$B$44</f>
        <v/>
      </c>
      <c r="AJ48" s="763" t="n">
        <v>3</v>
      </c>
      <c r="AK48" s="813">
        <f t="array" ref="AK48:AK48">Ver_flag_visit</f>
        <v/>
      </c>
      <c r="AL48" s="765">
        <f>IFERROR(INDEX($BD$6:$BD$53,MATCH(AI48,$BN$6:$BN$53,0)),"")</f>
        <v/>
      </c>
      <c r="AM48" s="766">
        <f>INDEX($BE$6:$BN$53,MATCH($AL48,$BD$6:$BD$53,0),MATCH(AM$5,$BE$5:$BN$5,0))</f>
        <v/>
      </c>
      <c r="AN48" s="767">
        <f>INDEX($BE$6:$BN$53,MATCH($AL48,$BD$6:$BD$53,0),MATCH(AN$5,$BE$5:$BN$5,0))</f>
        <v/>
      </c>
      <c r="AO48" s="767">
        <f>INDEX($BE$6:$BN$53,MATCH($AL48,$BD$6:$BD$53,0),MATCH(AO$5,$BE$5:$BN$5,0))</f>
        <v/>
      </c>
      <c r="AP48" s="767">
        <f>INDEX($BE$6:$BN$53,MATCH($AL48,$BD$6:$BD$53,0),MATCH(AP$5,$BE$5:$BN$5,0))</f>
        <v/>
      </c>
      <c r="AQ48" s="767">
        <f>INDEX($BE$6:$BN$53,MATCH($AL48,$BD$6:$BD$53,0),MATCH(AQ$5,$BE$5:$BN$5,0))</f>
        <v/>
      </c>
      <c r="AR48" s="767">
        <f>INDEX($BE$6:$BN$53,MATCH($AL48,$BD$6:$BD$53,0),MATCH(AR$5,$BE$5:$BN$5,0))</f>
        <v/>
      </c>
      <c r="AS48" s="767">
        <f>INDEX($BE$6:$BN$53,MATCH($AL48,$BD$6:$BD$53,0),MATCH(AS$5,$BE$5:$BN$5,0))</f>
        <v/>
      </c>
      <c r="AT48" s="768">
        <f>INDEX($BE$6:$BN$53,MATCH($AL48,$BD$6:$BD$53,0),MATCH(AT$5,$BE$5:$BN$5,0))</f>
        <v/>
      </c>
      <c r="AU48" s="757">
        <f>INDEX($DL$6:$DL$53,MATCH(AI48,$DP$6:$DP$53,0))</f>
        <v/>
      </c>
      <c r="AV48" s="758">
        <f>INDEX($BD$6:$BD$53,MATCH(AI48,$BM$6:$BM$53,0))</f>
        <v/>
      </c>
      <c r="AW48" s="759" t="n"/>
      <c r="AX48" s="760" t="n"/>
      <c r="AY48" s="761">
        <f>+A47</f>
        <v/>
      </c>
      <c r="AZ48" s="762" t="n"/>
      <c r="BA48" s="702" t="n"/>
      <c r="BC48" s="694">
        <f>+INDEX(T_Equipos[Grupo],MATCH(WORLDCUP!BD48,T_Equipos[NombreEquipo],0))</f>
        <v/>
      </c>
      <c r="BD48" s="694">
        <f>+Equipos!B44</f>
        <v/>
      </c>
      <c r="BE48" s="694">
        <f>+BG48*3+BH48+IF($AZ$3="No",0,INDEX($AZ$6:$AZ$97,MATCH(BD48,$AY$6:$AY$97,0)))</f>
        <v/>
      </c>
      <c r="BF48" s="694">
        <f>+BG48+BH48+BI48</f>
        <v/>
      </c>
      <c r="BG48" s="694">
        <f>+COUNTIFS(FGLocal,BD48,Ganador,"Local")+COUNTIFS(FGVisitante,BD48,Ganador,"Visitante")</f>
        <v/>
      </c>
      <c r="BH48" s="694">
        <f>+COUNTIFS(FGLocal,BD48,Ganador,"Empate")+COUNTIFS(FGVisitante,BD48,Ganador,"Empate")</f>
        <v/>
      </c>
      <c r="BI48" s="694">
        <f>+COUNTIFS(FGVisitante,BD48,Ganador,"Local")+COUNTIFS(FGLocal,BD48,Ganador,"Visitante")</f>
        <v/>
      </c>
      <c r="BJ48" s="694">
        <f>+SUMIFS(FG_GolesLocal,FGLocal,BD48,Ganador,"&lt;&gt;"&amp;"Pendiente",FG_GolesLocal,"&lt;&gt;"&amp;"",FG_GolesVisitante,"&lt;&gt;"&amp;"")+SUMIFS(FG_GolesVisitante,FGVisitante,BD48,Ganador,"&lt;&gt;"&amp;"Pendiente",FG_GolesLocal,"&lt;&gt;"&amp;"",FG_GolesVisitante,"&lt;&gt;"&amp;"")</f>
        <v/>
      </c>
      <c r="BK48" s="694">
        <f>+SUMIFS(FG_GolesLocal,FGVisitante,BD48,Ganador,"&lt;&gt;"&amp;"Pendiente",FG_GolesLocal,"&lt;&gt;"&amp;"",FG_GolesVisitante,"&lt;&gt;"&amp;"")+SUMIFS(FG_GolesVisitante,FGLocal,BD48,Ganador,"&lt;&gt;"&amp;"Pendiente",FG_GolesLocal,"&lt;&gt;"&amp;"",FG_GolesVisitante,"&lt;&gt;"&amp;"")</f>
        <v/>
      </c>
      <c r="BL48" s="694">
        <f>+BJ48-BK48</f>
        <v/>
      </c>
      <c r="BM48" s="694">
        <f>DD48&amp;BC48</f>
        <v/>
      </c>
      <c r="BN48" s="694">
        <f>DH48&amp;BC48</f>
        <v/>
      </c>
      <c r="BO48" s="694">
        <f>IF(AND($AJ$99=144,BF48&gt;=1),1,0)</f>
        <v/>
      </c>
      <c r="BP48" s="694">
        <f>COUNTIFS($BO$6:$BO$53,"&gt;"&amp;BO48,$BC$6:$BC$53,INDEX(T_Equipos[Grupo],MATCH(BD48,T_Equipos[NombreEquipo],0)))+1</f>
        <v/>
      </c>
      <c r="BQ48" s="694">
        <f>IF(COUNTIFS($BP$6:$BP$53,BP48,$BC$6:$BC$53,INDEX(T_Equipos[Grupo],MATCH(BD48,T_Equipos[NombreEquipo],0)))=1,"-","P."&amp;BP48&amp;" ("&amp;COUNTIFS($BP$6:$BP$53,BP48,$BC$6:$BC$53,INDEX(T_Equipos[Grupo],MATCH(BD48,T_Equipos[NombreEquipo],0)))&amp;")")</f>
        <v/>
      </c>
      <c r="BR48" s="694">
        <f>IF($BQ48="-","-",BE48)</f>
        <v/>
      </c>
      <c r="BS48" s="694">
        <f>BP48+COUNTIFS($BQ$6:$BQ$53,BQ48,$BR$6:BR$53,"&gt;"&amp;BR48,$BC$6:$BC$53,INDEX(T_Equipos[Grupo],MATCH(BD48,T_Equipos[NombreEquipo],0)))</f>
        <v/>
      </c>
      <c r="BT48" s="694">
        <f>IF(COUNTIFS($BS$6:$BS$53,BS48,$BC$6:$BC$53,INDEX(T_Equipos[Grupo],MATCH(BD48,T_Equipos[NombreEquipo],0)))=1,"-","P."&amp;BS48&amp;" ("&amp;COUNTIFS($BS$6:$BS$53,BS48,$BC$6:$BC$53,INDEX(T_Equipos[Grupo],MATCH(BD48,T_Equipos[NombreEquipo],0)))&amp;")")</f>
        <v/>
      </c>
      <c r="BU48" s="694">
        <f>IF($BT48="-","-",COUNTIFS(FGLocal,$BD48,Ganador,"Local",Part1Empate1V,$BT48)+COUNTIFS(FGVisitante,$BD48,Ganador,"Visitante",Part1Empate1L,$BT48))</f>
        <v/>
      </c>
      <c r="BV48" s="694">
        <f>IF($BT48="-","-",COUNTIFS(FGLocal,$BD48,Ganador,"Empate",Part1Empate1V,$BT48)+COUNTIFS(FGVisitante,$BD48,Ganador,"Empate",Part1Empate1L,$BT48))</f>
        <v/>
      </c>
      <c r="BW48" s="694">
        <f>IF($BT48="-","-",COUNTIFS(FGLocal,$BD48,Ganador,"Visitante",Part1Empate1V,$BT48)+COUNTIFS(FGVisitante,$BD48,Ganador,"Local",Part1Empate1L,$BT48))</f>
        <v/>
      </c>
      <c r="BX48" s="694">
        <f>IF($BT48="-","-",BU48*3+BV48)</f>
        <v/>
      </c>
      <c r="BY48" s="694">
        <f>BS48+COUNTIFS($BT$6:$BT$53,BT48,$BX$6:BX$53,"&gt;"&amp;BX48,$BC$6:$BC$53,INDEX(T_Equipos[Grupo],MATCH(BD48,T_Equipos[NombreEquipo],0)))</f>
        <v/>
      </c>
      <c r="BZ48" s="694">
        <f>IF(COUNTIFS($BY$6:$BY$53,BY48,$BC$6:$BC$53,INDEX(T_Equipos[Grupo],MATCH(BD48,T_Equipos[NombreEquipo],0)))=1,"-","P."&amp;BY48&amp;" ("&amp;COUNTIFS($BY$6:$BY$53,BY48,$BC$6:$BC$53,INDEX(T_Equipos[Grupo],MATCH(BD48,T_Equipos[NombreEquipo],0)))&amp;")")</f>
        <v/>
      </c>
      <c r="CA48" s="694">
        <f>IF($BZ48="-","-",SUMIFS(FG_GolesLocal,FGLocal,$BD48,Part1Empate2V,$BZ48)+SUMIFS(FG_GolesVisitante,FGVisitante,$BD48,Part1Empate2L,$BZ48))</f>
        <v/>
      </c>
      <c r="CB48" s="694">
        <f>IF($BZ48="-","-",SUMIFS(FG_GolesVisitante,FGLocal,$BD48,Part1Empate2V,$BZ48)+SUMIFS(FG_GolesLocal,FGVisitante,$BD48,Part1Empate2L,$BZ48))</f>
        <v/>
      </c>
      <c r="CC48" s="694">
        <f>IF($BZ48="-","-",CA48-CB48)</f>
        <v/>
      </c>
      <c r="CD48" s="694">
        <f>BY48+COUNTIFS($BZ$6:$BZ$53,BZ48,$CC$6:CC$53,"&gt;"&amp;CC48,$BC$6:$BC$53,INDEX(T_Equipos[Grupo],MATCH(BD48,T_Equipos[NombreEquipo],0)))</f>
        <v/>
      </c>
      <c r="CE48" s="694">
        <f>IF(COUNTIFS($CD$6:$CD$53,CD48,$BC$6:$BC$53,INDEX(T_Equipos[Grupo],MATCH(BD48,T_Equipos[NombreEquipo],0)))=1,"-","P."&amp;CD48&amp;" ("&amp;COUNTIFS($CD$6:$CD$53,CD48,$BC$6:$BC$53,INDEX(T_Equipos[Grupo],MATCH(BD48,T_Equipos[NombreEquipo],0)))&amp;")")</f>
        <v/>
      </c>
      <c r="CF48" s="694">
        <f>IF($CE48="-","-",SUMIFS(FG_GolesLocal,FGLocal,$BD48,Part1Empate3V,$CE48)+SUMIFS(FG_GolesVisitante,FGVisitante,$BD48,Part1Empate3L,$CE48))</f>
        <v/>
      </c>
      <c r="CG48" s="694">
        <f>CD48+COUNTIFS($CE$6:$CE$53,CE48,$CF$6:CF$53,"&gt;"&amp;CF48,$BC$6:$BC$53,INDEX(T_Equipos[Grupo],MATCH(BD48,T_Equipos[NombreEquipo],0)))</f>
        <v/>
      </c>
      <c r="CH48" s="694">
        <f>IF(COUNTIFS($CG$6:$CG$53,CG48,$BC$6:$BC$53,INDEX(T_Equipos[Grupo],MATCH(BD48,T_Equipos[NombreEquipo],0)))=1,"-","P."&amp;CG48&amp;" ("&amp;COUNTIFS($CG$6:$CG$53,CG48,$BC$6:$BC$53,INDEX(T_Equipos[Grupo],MATCH(BD48,T_Equipos[NombreEquipo],0)))&amp;")")</f>
        <v/>
      </c>
      <c r="CI48" s="694">
        <f>IF($CH48="-","-",COUNTIFS(FGLocal,$BD48,Ganador,"Local",Part2Empate4V,$CH48)+COUNTIFS(FGVisitante,$BD48,Ganador,"Visitante",Part2Empate4L,$CH48))</f>
        <v/>
      </c>
      <c r="CJ48" s="694">
        <f>IF($CH48="-","-",COUNTIFS(FGLocal,$BD48,Ganador,"Empate",Part2Empate4V,$CH48)+COUNTIFS(FGVisitante,$BD48,Ganador,"Empate",Part2Empate4L,$CH48))</f>
        <v/>
      </c>
      <c r="CK48" s="694">
        <f>IF($CH48="-","-",COUNTIFS(FGLocal,$BD48,Ganador,"Visitante",Part2Empate4V,$CH48)+COUNTIFS(FGVisitante,$BD48,Ganador,"Local",Part2Empate4L,$CH48))</f>
        <v/>
      </c>
      <c r="CL48" s="694">
        <f>IF($CH48="-","-",CI48*3+CJ48)</f>
        <v/>
      </c>
      <c r="CM48" s="694">
        <f>CG48+COUNTIFS($CH$6:$CH$53,CH48,$CL$6:CL$53,"&gt;"&amp;CL48,$BC$6:$BC$53,INDEX(T_Equipos[Grupo],MATCH(BD48,T_Equipos[NombreEquipo],0)))</f>
        <v/>
      </c>
      <c r="CN48" s="694">
        <f>IF(COUNTIFS($CM$6:$CM$53,CM48,$BC$6:$BC$53,INDEX(T_Equipos[Grupo],MATCH(BD48,T_Equipos[NombreEquipo],0)))=1,"-","P."&amp;CM48&amp;" ("&amp;COUNTIFS($CM$6:$CM$53,CM48,$BC$6:$BC$53,INDEX(T_Equipos[Grupo],MATCH(BD48,T_Equipos[NombreEquipo],0)))&amp;")")</f>
        <v/>
      </c>
      <c r="CO48" s="694">
        <f>IF($CN48="-","-",SUMIFS(FG_GolesLocal,FGLocal,$BD48,Part2Empate5V,$CN48)+SUMIFS(FG_GolesVisitante,FGVisitante,$BD48,Part2Empate5L,$CN48))</f>
        <v/>
      </c>
      <c r="CP48" s="694">
        <f>IF($CN48="-","-",SUMIFS(FG_GolesVisitante,FGLocal,$BD48,Part2Empate5V,$CN48)+SUMIFS(FG_GolesLocal,FGVisitante,$BD48,Part2Empate5L,$CN48))</f>
        <v/>
      </c>
      <c r="CQ48" s="694">
        <f>IF($CN48="-","-",CO48-CP48)</f>
        <v/>
      </c>
      <c r="CR48" s="694">
        <f>CM48+COUNTIFS($CN$6:$CN$53,CN48,$CQ$6:CQ$53,"&gt;"&amp;CQ48,$BC$6:$BC$53,INDEX(T_Equipos[Grupo],MATCH(BD48,T_Equipos[NombreEquipo],0)))</f>
        <v/>
      </c>
      <c r="CS48" s="694">
        <f>IF(COUNTIFS($CR$6:$CR$53,CR48,$BC$6:$BC$53,INDEX(T_Equipos[Grupo],MATCH(BD48,T_Equipos[NombreEquipo],0)))=1,"-","P."&amp;CR48&amp;" ("&amp;COUNTIFS($CR$6:$CR$53,CR48,$BC$6:$BC$53,INDEX(T_Equipos[Grupo],MATCH(BD48,T_Equipos[NombreEquipo],0)))&amp;")")</f>
        <v/>
      </c>
      <c r="CT48" s="694">
        <f>IF($CS48="-","-",SUMIFS(FG_GolesLocal,FGLocal,$BD48,Part2Empate6V,$CS48)+SUMIFS(FG_GolesVisitante,FGVisitante,$BD48,Part2Empate6L,$CS48))</f>
        <v/>
      </c>
      <c r="CU48" s="694">
        <f>CR48+COUNTIFS($CS$6:$CS$53,CS48,$CT$6:CT$53,"&gt;"&amp;CT48,$BC$6:$BC$53,INDEX(T_Equipos[Grupo],MATCH(BD48,T_Equipos[NombreEquipo],0)))</f>
        <v/>
      </c>
      <c r="CV48" s="694">
        <f>IF(COUNTIFS($CU$6:$CU$53,CU48,$BC$6:$BC$53,INDEX(T_Equipos[Grupo],MATCH(BD48,T_Equipos[NombreEquipo],0)))=1,"-","P."&amp;CU48&amp;" ("&amp;COUNTIFS($CU$6:$CU$53,CU48,$BC$6:$BC$53,INDEX(T_Equipos[Grupo],MATCH(BD48,T_Equipos[NombreEquipo],0)))&amp;")")</f>
        <v/>
      </c>
      <c r="CW48" s="694">
        <f>IF(CV48="-","-",BL48)</f>
        <v/>
      </c>
      <c r="CX48" s="694">
        <f>CU48+COUNTIFS($CV$6:$CV$53,CV48,$CW$6:CW$53,"&gt;"&amp;CW48,$BC$6:$BC$53,INDEX(T_Equipos[Grupo],MATCH(BD48,T_Equipos[NombreEquipo],0)))</f>
        <v/>
      </c>
      <c r="CY48" s="694">
        <f>IF(COUNTIFS($CX$6:$CX$53,CX48,$BC$6:$BC$53,INDEX(T_Equipos[Grupo],MATCH(BD48,T_Equipos[NombreEquipo],0)))=1,"-","P."&amp;CX48&amp;" ("&amp;COUNTIFS($CX$6:$CX$53,CX48,$BC$6:$BC$53,INDEX(T_Equipos[Grupo],MATCH(BD48,T_Equipos[NombreEquipo],0)))&amp;")")</f>
        <v/>
      </c>
      <c r="CZ48" s="694">
        <f>IF(CY48="-","-",BJ48)</f>
        <v/>
      </c>
      <c r="DA48" s="694">
        <f>CX48+COUNTIFS($CY$6:$CY$53,CY48,$CZ$6:CZ$53,"&gt;"&amp;CZ48,$BC$6:$BC$53,INDEX(T_Equipos[Grupo],MATCH(BD48,T_Equipos[NombreEquipo],0)))</f>
        <v/>
      </c>
      <c r="DB48" s="694">
        <f>IF(COUNTIFS($DA$6:$DA$53,DA48,$BC$6:$BC$53,INDEX(T_Equipos[Grupo],MATCH(BD48,T_Equipos[NombreEquipo],0)))=1,"-","P."&amp;DA48&amp;" ("&amp;COUNTIFS($DA$6:$DA$53,DA48,$BC$6:$BC$53,INDEX(T_Equipos[Grupo],MATCH(BD48,T_Equipos[NombreEquipo],0)))&amp;")")</f>
        <v/>
      </c>
      <c r="DC48" s="694">
        <f>IF(DB48="-","-",COUNTIFS(T_Equipos[Rank],"&lt;"&amp;INDEX(T_Equipos[Rank],MATCH(BD48,T_Equipos[NombreEquipo],0)),$BC$6:$BC$53,INDEX(T_Equipos[Grupo],MATCH(BD48,T_Equipos[NombreEquipo],0)))+1)</f>
        <v/>
      </c>
      <c r="DD48" s="694">
        <f>DA48+COUNTIFS($DB$6:$DB$53,DB48,$DC$6:DC$53,"&lt;"&amp;DC48,$BC$6:$BC$53,INDEX(T_Equipos[Grupo],MATCH(BD48,T_Equipos[NombreEquipo],0)))</f>
        <v/>
      </c>
      <c r="DE48" s="694" t="n"/>
      <c r="DF48" s="694">
        <f>IF(OR(INDEX($AW$6:$AW$97,MATCH($BD48,$AV$6:$AV$97,0))="",DB48="-"),DD48,INDEX($AW$6:$AW$97,MATCH($BD48,$AV$6:$AV$97,0))+DD48/1000)</f>
        <v/>
      </c>
      <c r="DG48" s="694">
        <f>IF(DB48="-","-",COUNTIFS(DF$6:DF$53,"&lt;"&amp;DF48,$BC$6:$BC$53,INDEX(T_Equipos[Grupo],MATCH(BD48,T_Equipos[NombreEquipo],0))))</f>
        <v/>
      </c>
      <c r="DH48" s="694">
        <f>DA48+COUNTIFS(DB$6:DB$53,DB48,DG$6:DG$53,"&lt;"&amp;DG48,$BC$6:$BC$53,INDEX(T_Equipos[Grupo],MATCH(BD48,T_Equipos[NombreEquipo],0)))</f>
        <v/>
      </c>
      <c r="DI48" s="694" t="n"/>
      <c r="DJ48" s="694">
        <f>INDEX($DA$6:$DA$53,MATCH($DQ48,$BD$6:$BD$53,0))</f>
        <v/>
      </c>
      <c r="DK48" s="694">
        <f>+SUMIF($BC$6:$BC$53,BC48,$BF$6:$BF$53)</f>
        <v/>
      </c>
      <c r="DL48" s="694">
        <f>IF(OR(DK48=12,$AJ$99=144),COUNTIFS($DJ$6:$DJ$53,DJ48,$BC$6:$BC$53,BC48),1)</f>
        <v/>
      </c>
      <c r="DM48" s="694">
        <f>DJ48&amp;"."&amp;DL48</f>
        <v/>
      </c>
      <c r="DN48" s="694">
        <f t="array" ref="DN48:DN48">OFFSET(Horarios!$P$3,DJ48-1,0,DL48,1)</f>
        <v/>
      </c>
      <c r="DO48" s="694" t="n"/>
      <c r="DP48" s="694" t="inlineStr">
        <is>
          <t>3K</t>
        </is>
      </c>
      <c r="DQ48" s="694">
        <f>INDEX($BD$6:$BD$53,MATCH(DP48,$BM$6:$BM$53,0))</f>
        <v/>
      </c>
    </row>
    <row r="49" ht="15.75" customHeight="1" s="650">
      <c r="A49" s="694" t="n"/>
      <c r="B49" s="694" t="n"/>
      <c r="C49" s="694" t="n"/>
      <c r="D49" s="694">
        <f>IF(OR(AC49="",AD49=""),"Pendiente",IF(AC49&gt;AD49,"Local",IF(AC49&lt;AD49,"Visitante","Empate")))</f>
        <v/>
      </c>
      <c r="E49" s="694">
        <f>IF(D49="Pendiente","-",INDEX($BT$6:$BT$53,MATCH($AA49,$BD$6:$BD$53,0)))</f>
        <v/>
      </c>
      <c r="F49" s="694">
        <f>IF(D49="Pendiente","-",INDEX($BT$6:$BT$53,MATCH($AF49,$BD$6:$BD$53,0)))</f>
        <v/>
      </c>
      <c r="G49" s="694" t="n"/>
      <c r="H49" s="694">
        <f>IF(D49="Pendiente","-",INDEX($BZ$6:$BZ$53,MATCH($AA49,$BD$6:$BD$53,0)))</f>
        <v/>
      </c>
      <c r="I49" s="694">
        <f>IF(D49="Pendiente","-",INDEX($BZ$6:$BZ$53,MATCH($AF49,$BD$6:$BD$53,0)))</f>
        <v/>
      </c>
      <c r="J49" s="694" t="n"/>
      <c r="K49" s="694">
        <f>IF(D49="Pendiente","-",INDEX($CE$6:$CE$53,MATCH($AA49,$BD$6:$BD$53,0)))</f>
        <v/>
      </c>
      <c r="L49" s="694">
        <f>IF(D49="Pendiente","-",INDEX($CE$6:$CE$53,MATCH($AF49,$BD$6:$BD$53,0)))</f>
        <v/>
      </c>
      <c r="M49" s="694" t="n"/>
      <c r="N49" s="694">
        <f>IF(D49="Pendiente","-",INDEX($CH$6:$CH$53,MATCH($AA49,$BD$6:$BD$53,0)))</f>
        <v/>
      </c>
      <c r="O49" s="694">
        <f>IF(D49="Pendiente","-",INDEX($CH$6:$CH$53,MATCH($AF49,$BD$6:$BD$53,0)))</f>
        <v/>
      </c>
      <c r="P49" s="694" t="n"/>
      <c r="Q49" s="694">
        <f>IF(D49="Pendiente","-",INDEX($CN$6:$CN$53,MATCH($AA49,$BD$6:$BD$53,0)))</f>
        <v/>
      </c>
      <c r="R49" s="694">
        <f>IF(D49="Pendiente","-",INDEX($CN$6:$CN$53,MATCH($AF49,$BD$6:$BD$53,0)))</f>
        <v/>
      </c>
      <c r="S49" s="694" t="n"/>
      <c r="T49" s="694">
        <f>IF(D49="Pendiente","-",INDEX($CS$6:$CS$53,MATCH($AA49,$BD$6:$BD$53,0)))</f>
        <v/>
      </c>
      <c r="U49" s="694">
        <f>IF(D49="Pendiente","-",INDEX($CS$6:$CS$53,MATCH($AF49,$BD$6:$BD$53,0)))</f>
        <v/>
      </c>
      <c r="V49" s="703" t="n"/>
      <c r="W49" s="771" t="n"/>
      <c r="X49" s="772">
        <f>Horarios!C49</f>
        <v/>
      </c>
      <c r="Y49" s="773">
        <f>Horarios!C49</f>
        <v/>
      </c>
      <c r="Z49" s="774">
        <f>$Z$8</f>
        <v/>
      </c>
      <c r="AA49" s="775">
        <f>A48</f>
        <v/>
      </c>
      <c r="AB49" s="776">
        <f t="array" ref="AB49:AB49">Ver_flag_local</f>
        <v/>
      </c>
      <c r="AC49" s="777" t="n">
        <v>0</v>
      </c>
      <c r="AD49" s="778" t="n">
        <v>3</v>
      </c>
      <c r="AE49" s="779">
        <f t="array" ref="AE49:AE49">Ver_flag_visit</f>
        <v/>
      </c>
      <c r="AF49" s="780">
        <f>A45</f>
        <v/>
      </c>
      <c r="AG49" s="734">
        <f>IF(NOT(OR(ISBLANK(AC49),ISBLANK(AD49))),1,0)</f>
        <v/>
      </c>
      <c r="AH49" s="735" t="n">
        <v>58</v>
      </c>
      <c r="AI49" s="736">
        <f>AJ49&amp;$B$44</f>
        <v/>
      </c>
      <c r="AJ49" s="781" t="n">
        <v>4</v>
      </c>
      <c r="AK49" s="823">
        <f t="array" ref="AK49:AK49">Ver_flag_visit</f>
        <v/>
      </c>
      <c r="AL49" s="783">
        <f>IFERROR(INDEX($BD$6:$BD$53,MATCH(AI49,$BN$6:$BN$53,0)),"")</f>
        <v/>
      </c>
      <c r="AM49" s="784">
        <f>INDEX($BE$6:$BN$53,MATCH($AL49,$BD$6:$BD$53,0),MATCH(AM$5,$BE$5:$BN$5,0))</f>
        <v/>
      </c>
      <c r="AN49" s="785">
        <f>INDEX($BE$6:$BN$53,MATCH($AL49,$BD$6:$BD$53,0),MATCH(AN$5,$BE$5:$BN$5,0))</f>
        <v/>
      </c>
      <c r="AO49" s="785">
        <f>INDEX($BE$6:$BN$53,MATCH($AL49,$BD$6:$BD$53,0),MATCH(AO$5,$BE$5:$BN$5,0))</f>
        <v/>
      </c>
      <c r="AP49" s="785">
        <f>INDEX($BE$6:$BN$53,MATCH($AL49,$BD$6:$BD$53,0),MATCH(AP$5,$BE$5:$BN$5,0))</f>
        <v/>
      </c>
      <c r="AQ49" s="785">
        <f>INDEX($BE$6:$BN$53,MATCH($AL49,$BD$6:$BD$53,0),MATCH(AQ$5,$BE$5:$BN$5,0))</f>
        <v/>
      </c>
      <c r="AR49" s="785">
        <f>INDEX($BE$6:$BN$53,MATCH($AL49,$BD$6:$BD$53,0),MATCH(AR$5,$BE$5:$BN$5,0))</f>
        <v/>
      </c>
      <c r="AS49" s="785">
        <f>INDEX($BE$6:$BN$53,MATCH($AL49,$BD$6:$BD$53,0),MATCH(AS$5,$BE$5:$BN$5,0))</f>
        <v/>
      </c>
      <c r="AT49" s="786">
        <f>INDEX($BE$6:$BN$53,MATCH($AL49,$BD$6:$BD$53,0),MATCH(AT$5,$BE$5:$BN$5,0))</f>
        <v/>
      </c>
      <c r="AU49" s="757">
        <f>INDEX($DL$6:$DL$53,MATCH(AI49,$DP$6:$DP$53,0))</f>
        <v/>
      </c>
      <c r="AV49" s="758">
        <f>INDEX($BD$6:$BD$53,MATCH(AI49,$BM$6:$BM$53,0))</f>
        <v/>
      </c>
      <c r="AW49" s="759" t="n"/>
      <c r="AX49" s="760" t="n"/>
      <c r="AY49" s="787">
        <f>+A48</f>
        <v/>
      </c>
      <c r="AZ49" s="788" t="n"/>
      <c r="BA49" s="702" t="n"/>
      <c r="BC49" s="694">
        <f>+INDEX(T_Equipos[Grupo],MATCH(WORLDCUP!BD49,T_Equipos[NombreEquipo],0))</f>
        <v/>
      </c>
      <c r="BD49" s="694">
        <f>+Equipos!B45</f>
        <v/>
      </c>
      <c r="BE49" s="694">
        <f>+BG49*3+BH49+IF($AZ$3="No",0,INDEX($AZ$6:$AZ$97,MATCH(BD49,$AY$6:$AY$97,0)))</f>
        <v/>
      </c>
      <c r="BF49" s="694">
        <f>+BG49+BH49+BI49</f>
        <v/>
      </c>
      <c r="BG49" s="694">
        <f>+COUNTIFS(FGLocal,BD49,Ganador,"Local")+COUNTIFS(FGVisitante,BD49,Ganador,"Visitante")</f>
        <v/>
      </c>
      <c r="BH49" s="694">
        <f>+COUNTIFS(FGLocal,BD49,Ganador,"Empate")+COUNTIFS(FGVisitante,BD49,Ganador,"Empate")</f>
        <v/>
      </c>
      <c r="BI49" s="694">
        <f>+COUNTIFS(FGVisitante,BD49,Ganador,"Local")+COUNTIFS(FGLocal,BD49,Ganador,"Visitante")</f>
        <v/>
      </c>
      <c r="BJ49" s="694">
        <f>+SUMIFS(FG_GolesLocal,FGLocal,BD49,Ganador,"&lt;&gt;"&amp;"Pendiente",FG_GolesLocal,"&lt;&gt;"&amp;"",FG_GolesVisitante,"&lt;&gt;"&amp;"")+SUMIFS(FG_GolesVisitante,FGVisitante,BD49,Ganador,"&lt;&gt;"&amp;"Pendiente",FG_GolesLocal,"&lt;&gt;"&amp;"",FG_GolesVisitante,"&lt;&gt;"&amp;"")</f>
        <v/>
      </c>
      <c r="BK49" s="694">
        <f>+SUMIFS(FG_GolesLocal,FGVisitante,BD49,Ganador,"&lt;&gt;"&amp;"Pendiente",FG_GolesLocal,"&lt;&gt;"&amp;"",FG_GolesVisitante,"&lt;&gt;"&amp;"")+SUMIFS(FG_GolesVisitante,FGLocal,BD49,Ganador,"&lt;&gt;"&amp;"Pendiente",FG_GolesLocal,"&lt;&gt;"&amp;"",FG_GolesVisitante,"&lt;&gt;"&amp;"")</f>
        <v/>
      </c>
      <c r="BL49" s="694">
        <f>+BJ49-BK49</f>
        <v/>
      </c>
      <c r="BM49" s="694">
        <f>DD49&amp;BC49</f>
        <v/>
      </c>
      <c r="BN49" s="694">
        <f>DH49&amp;BC49</f>
        <v/>
      </c>
      <c r="BO49" s="694">
        <f>IF(AND($AJ$99=144,BF49&gt;=1),1,0)</f>
        <v/>
      </c>
      <c r="BP49" s="694">
        <f>COUNTIFS($BO$6:$BO$53,"&gt;"&amp;BO49,$BC$6:$BC$53,INDEX(T_Equipos[Grupo],MATCH(BD49,T_Equipos[NombreEquipo],0)))+1</f>
        <v/>
      </c>
      <c r="BQ49" s="694">
        <f>IF(COUNTIFS($BP$6:$BP$53,BP49,$BC$6:$BC$53,INDEX(T_Equipos[Grupo],MATCH(BD49,T_Equipos[NombreEquipo],0)))=1,"-","P."&amp;BP49&amp;" ("&amp;COUNTIFS($BP$6:$BP$53,BP49,$BC$6:$BC$53,INDEX(T_Equipos[Grupo],MATCH(BD49,T_Equipos[NombreEquipo],0)))&amp;")")</f>
        <v/>
      </c>
      <c r="BR49" s="694">
        <f>IF($BQ49="-","-",BE49)</f>
        <v/>
      </c>
      <c r="BS49" s="694">
        <f>BP49+COUNTIFS($BQ$6:$BQ$53,BQ49,$BR$6:BR$53,"&gt;"&amp;BR49,$BC$6:$BC$53,INDEX(T_Equipos[Grupo],MATCH(BD49,T_Equipos[NombreEquipo],0)))</f>
        <v/>
      </c>
      <c r="BT49" s="694">
        <f>IF(COUNTIFS($BS$6:$BS$53,BS49,$BC$6:$BC$53,INDEX(T_Equipos[Grupo],MATCH(BD49,T_Equipos[NombreEquipo],0)))=1,"-","P."&amp;BS49&amp;" ("&amp;COUNTIFS($BS$6:$BS$53,BS49,$BC$6:$BC$53,INDEX(T_Equipos[Grupo],MATCH(BD49,T_Equipos[NombreEquipo],0)))&amp;")")</f>
        <v/>
      </c>
      <c r="BU49" s="694">
        <f>IF($BT49="-","-",COUNTIFS(FGLocal,$BD49,Ganador,"Local",Part1Empate1V,$BT49)+COUNTIFS(FGVisitante,$BD49,Ganador,"Visitante",Part1Empate1L,$BT49))</f>
        <v/>
      </c>
      <c r="BV49" s="694">
        <f>IF($BT49="-","-",COUNTIFS(FGLocal,$BD49,Ganador,"Empate",Part1Empate1V,$BT49)+COUNTIFS(FGVisitante,$BD49,Ganador,"Empate",Part1Empate1L,$BT49))</f>
        <v/>
      </c>
      <c r="BW49" s="694">
        <f>IF($BT49="-","-",COUNTIFS(FGLocal,$BD49,Ganador,"Visitante",Part1Empate1V,$BT49)+COUNTIFS(FGVisitante,$BD49,Ganador,"Local",Part1Empate1L,$BT49))</f>
        <v/>
      </c>
      <c r="BX49" s="694">
        <f>IF($BT49="-","-",BU49*3+BV49)</f>
        <v/>
      </c>
      <c r="BY49" s="694">
        <f>BS49+COUNTIFS($BT$6:$BT$53,BT49,$BX$6:BX$53,"&gt;"&amp;BX49,$BC$6:$BC$53,INDEX(T_Equipos[Grupo],MATCH(BD49,T_Equipos[NombreEquipo],0)))</f>
        <v/>
      </c>
      <c r="BZ49" s="694">
        <f>IF(COUNTIFS($BY$6:$BY$53,BY49,$BC$6:$BC$53,INDEX(T_Equipos[Grupo],MATCH(BD49,T_Equipos[NombreEquipo],0)))=1,"-","P."&amp;BY49&amp;" ("&amp;COUNTIFS($BY$6:$BY$53,BY49,$BC$6:$BC$53,INDEX(T_Equipos[Grupo],MATCH(BD49,T_Equipos[NombreEquipo],0)))&amp;")")</f>
        <v/>
      </c>
      <c r="CA49" s="694">
        <f>IF($BZ49="-","-",SUMIFS(FG_GolesLocal,FGLocal,$BD49,Part1Empate2V,$BZ49)+SUMIFS(FG_GolesVisitante,FGVisitante,$BD49,Part1Empate2L,$BZ49))</f>
        <v/>
      </c>
      <c r="CB49" s="694">
        <f>IF($BZ49="-","-",SUMIFS(FG_GolesVisitante,FGLocal,$BD49,Part1Empate2V,$BZ49)+SUMIFS(FG_GolesLocal,FGVisitante,$BD49,Part1Empate2L,$BZ49))</f>
        <v/>
      </c>
      <c r="CC49" s="694">
        <f>IF($BZ49="-","-",CA49-CB49)</f>
        <v/>
      </c>
      <c r="CD49" s="694">
        <f>BY49+COUNTIFS($BZ$6:$BZ$53,BZ49,$CC$6:CC$53,"&gt;"&amp;CC49,$BC$6:$BC$53,INDEX(T_Equipos[Grupo],MATCH(BD49,T_Equipos[NombreEquipo],0)))</f>
        <v/>
      </c>
      <c r="CE49" s="694">
        <f>IF(COUNTIFS($CD$6:$CD$53,CD49,$BC$6:$BC$53,INDEX(T_Equipos[Grupo],MATCH(BD49,T_Equipos[NombreEquipo],0)))=1,"-","P."&amp;CD49&amp;" ("&amp;COUNTIFS($CD$6:$CD$53,CD49,$BC$6:$BC$53,INDEX(T_Equipos[Grupo],MATCH(BD49,T_Equipos[NombreEquipo],0)))&amp;")")</f>
        <v/>
      </c>
      <c r="CF49" s="694">
        <f>IF($CE49="-","-",SUMIFS(FG_GolesLocal,FGLocal,$BD49,Part1Empate3V,$CE49)+SUMIFS(FG_GolesVisitante,FGVisitante,$BD49,Part1Empate3L,$CE49))</f>
        <v/>
      </c>
      <c r="CG49" s="694">
        <f>CD49+COUNTIFS($CE$6:$CE$53,CE49,$CF$6:CF$53,"&gt;"&amp;CF49,$BC$6:$BC$53,INDEX(T_Equipos[Grupo],MATCH(BD49,T_Equipos[NombreEquipo],0)))</f>
        <v/>
      </c>
      <c r="CH49" s="694">
        <f>IF(COUNTIFS($CG$6:$CG$53,CG49,$BC$6:$BC$53,INDEX(T_Equipos[Grupo],MATCH(BD49,T_Equipos[NombreEquipo],0)))=1,"-","P."&amp;CG49&amp;" ("&amp;COUNTIFS($CG$6:$CG$53,CG49,$BC$6:$BC$53,INDEX(T_Equipos[Grupo],MATCH(BD49,T_Equipos[NombreEquipo],0)))&amp;")")</f>
        <v/>
      </c>
      <c r="CI49" s="694">
        <f>IF($CH49="-","-",COUNTIFS(FGLocal,$BD49,Ganador,"Local",Part2Empate4V,$CH49)+COUNTIFS(FGVisitante,$BD49,Ganador,"Visitante",Part2Empate4L,$CH49))</f>
        <v/>
      </c>
      <c r="CJ49" s="694">
        <f>IF($CH49="-","-",COUNTIFS(FGLocal,$BD49,Ganador,"Empate",Part2Empate4V,$CH49)+COUNTIFS(FGVisitante,$BD49,Ganador,"Empate",Part2Empate4L,$CH49))</f>
        <v/>
      </c>
      <c r="CK49" s="694">
        <f>IF($CH49="-","-",COUNTIFS(FGLocal,$BD49,Ganador,"Visitante",Part2Empate4V,$CH49)+COUNTIFS(FGVisitante,$BD49,Ganador,"Local",Part2Empate4L,$CH49))</f>
        <v/>
      </c>
      <c r="CL49" s="694">
        <f>IF($CH49="-","-",CI49*3+CJ49)</f>
        <v/>
      </c>
      <c r="CM49" s="694">
        <f>CG49+COUNTIFS($CH$6:$CH$53,CH49,$CL$6:CL$53,"&gt;"&amp;CL49,$BC$6:$BC$53,INDEX(T_Equipos[Grupo],MATCH(BD49,T_Equipos[NombreEquipo],0)))</f>
        <v/>
      </c>
      <c r="CN49" s="694">
        <f>IF(COUNTIFS($CM$6:$CM$53,CM49,$BC$6:$BC$53,INDEX(T_Equipos[Grupo],MATCH(BD49,T_Equipos[NombreEquipo],0)))=1,"-","P."&amp;CM49&amp;" ("&amp;COUNTIFS($CM$6:$CM$53,CM49,$BC$6:$BC$53,INDEX(T_Equipos[Grupo],MATCH(BD49,T_Equipos[NombreEquipo],0)))&amp;")")</f>
        <v/>
      </c>
      <c r="CO49" s="694">
        <f>IF($CN49="-","-",SUMIFS(FG_GolesLocal,FGLocal,$BD49,Part2Empate5V,$CN49)+SUMIFS(FG_GolesVisitante,FGVisitante,$BD49,Part2Empate5L,$CN49))</f>
        <v/>
      </c>
      <c r="CP49" s="694">
        <f>IF($CN49="-","-",SUMIFS(FG_GolesVisitante,FGLocal,$BD49,Part2Empate5V,$CN49)+SUMIFS(FG_GolesLocal,FGVisitante,$BD49,Part2Empate5L,$CN49))</f>
        <v/>
      </c>
      <c r="CQ49" s="694">
        <f>IF($CN49="-","-",CO49-CP49)</f>
        <v/>
      </c>
      <c r="CR49" s="694">
        <f>CM49+COUNTIFS($CN$6:$CN$53,CN49,$CQ$6:CQ$53,"&gt;"&amp;CQ49,$BC$6:$BC$53,INDEX(T_Equipos[Grupo],MATCH(BD49,T_Equipos[NombreEquipo],0)))</f>
        <v/>
      </c>
      <c r="CS49" s="694">
        <f>IF(COUNTIFS($CR$6:$CR$53,CR49,$BC$6:$BC$53,INDEX(T_Equipos[Grupo],MATCH(BD49,T_Equipos[NombreEquipo],0)))=1,"-","P."&amp;CR49&amp;" ("&amp;COUNTIFS($CR$6:$CR$53,CR49,$BC$6:$BC$53,INDEX(T_Equipos[Grupo],MATCH(BD49,T_Equipos[NombreEquipo],0)))&amp;")")</f>
        <v/>
      </c>
      <c r="CT49" s="694">
        <f>IF($CS49="-","-",SUMIFS(FG_GolesLocal,FGLocal,$BD49,Part2Empate6V,$CS49)+SUMIFS(FG_GolesVisitante,FGVisitante,$BD49,Part2Empate6L,$CS49))</f>
        <v/>
      </c>
      <c r="CU49" s="694">
        <f>CR49+COUNTIFS($CS$6:$CS$53,CS49,$CT$6:CT$53,"&gt;"&amp;CT49,$BC$6:$BC$53,INDEX(T_Equipos[Grupo],MATCH(BD49,T_Equipos[NombreEquipo],0)))</f>
        <v/>
      </c>
      <c r="CV49" s="694">
        <f>IF(COUNTIFS($CU$6:$CU$53,CU49,$BC$6:$BC$53,INDEX(T_Equipos[Grupo],MATCH(BD49,T_Equipos[NombreEquipo],0)))=1,"-","P."&amp;CU49&amp;" ("&amp;COUNTIFS($CU$6:$CU$53,CU49,$BC$6:$BC$53,INDEX(T_Equipos[Grupo],MATCH(BD49,T_Equipos[NombreEquipo],0)))&amp;")")</f>
        <v/>
      </c>
      <c r="CW49" s="694">
        <f>IF(CV49="-","-",BL49)</f>
        <v/>
      </c>
      <c r="CX49" s="694">
        <f>CU49+COUNTIFS($CV$6:$CV$53,CV49,$CW$6:CW$53,"&gt;"&amp;CW49,$BC$6:$BC$53,INDEX(T_Equipos[Grupo],MATCH(BD49,T_Equipos[NombreEquipo],0)))</f>
        <v/>
      </c>
      <c r="CY49" s="694">
        <f>IF(COUNTIFS($CX$6:$CX$53,CX49,$BC$6:$BC$53,INDEX(T_Equipos[Grupo],MATCH(BD49,T_Equipos[NombreEquipo],0)))=1,"-","P."&amp;CX49&amp;" ("&amp;COUNTIFS($CX$6:$CX$53,CX49,$BC$6:$BC$53,INDEX(T_Equipos[Grupo],MATCH(BD49,T_Equipos[NombreEquipo],0)))&amp;")")</f>
        <v/>
      </c>
      <c r="CZ49" s="694">
        <f>IF(CY49="-","-",BJ49)</f>
        <v/>
      </c>
      <c r="DA49" s="694">
        <f>CX49+COUNTIFS($CY$6:$CY$53,CY49,$CZ$6:CZ$53,"&gt;"&amp;CZ49,$BC$6:$BC$53,INDEX(T_Equipos[Grupo],MATCH(BD49,T_Equipos[NombreEquipo],0)))</f>
        <v/>
      </c>
      <c r="DB49" s="694">
        <f>IF(COUNTIFS($DA$6:$DA$53,DA49,$BC$6:$BC$53,INDEX(T_Equipos[Grupo],MATCH(BD49,T_Equipos[NombreEquipo],0)))=1,"-","P."&amp;DA49&amp;" ("&amp;COUNTIFS($DA$6:$DA$53,DA49,$BC$6:$BC$53,INDEX(T_Equipos[Grupo],MATCH(BD49,T_Equipos[NombreEquipo],0)))&amp;")")</f>
        <v/>
      </c>
      <c r="DC49" s="694">
        <f>IF(DB49="-","-",COUNTIFS(T_Equipos[Rank],"&lt;"&amp;INDEX(T_Equipos[Rank],MATCH(BD49,T_Equipos[NombreEquipo],0)),$BC$6:$BC$53,INDEX(T_Equipos[Grupo],MATCH(BD49,T_Equipos[NombreEquipo],0)))+1)</f>
        <v/>
      </c>
      <c r="DD49" s="694">
        <f>DA49+COUNTIFS($DB$6:$DB$53,DB49,$DC$6:DC$53,"&lt;"&amp;DC49,$BC$6:$BC$53,INDEX(T_Equipos[Grupo],MATCH(BD49,T_Equipos[NombreEquipo],0)))</f>
        <v/>
      </c>
      <c r="DE49" s="694" t="n"/>
      <c r="DF49" s="694">
        <f>IF(OR(INDEX($AW$6:$AW$97,MATCH($BD49,$AV$6:$AV$97,0))="",DB49="-"),DD49,INDEX($AW$6:$AW$97,MATCH($BD49,$AV$6:$AV$97,0))+DD49/1000)</f>
        <v/>
      </c>
      <c r="DG49" s="694">
        <f>IF(DB49="-","-",COUNTIFS(DF$6:DF$53,"&lt;"&amp;DF49,$BC$6:$BC$53,INDEX(T_Equipos[Grupo],MATCH(BD49,T_Equipos[NombreEquipo],0))))</f>
        <v/>
      </c>
      <c r="DH49" s="694">
        <f>DA49+COUNTIFS(DB$6:DB$53,DB49,DG$6:DG$53,"&lt;"&amp;DG49,$BC$6:$BC$53,INDEX(T_Equipos[Grupo],MATCH(BD49,T_Equipos[NombreEquipo],0)))</f>
        <v/>
      </c>
      <c r="DI49" s="694" t="n"/>
      <c r="DJ49" s="694">
        <f>INDEX($DA$6:$DA$53,MATCH($DQ49,$BD$6:$BD$53,0))</f>
        <v/>
      </c>
      <c r="DK49" s="694">
        <f>+SUMIF($BC$6:$BC$53,BC49,$BF$6:$BF$53)</f>
        <v/>
      </c>
      <c r="DL49" s="694">
        <f>IF(OR(DK49=12,$AJ$99=144),COUNTIFS($DJ$6:$DJ$53,DJ49,$BC$6:$BC$53,BC49),1)</f>
        <v/>
      </c>
      <c r="DM49" s="694">
        <f>DJ49&amp;"."&amp;DL49</f>
        <v/>
      </c>
      <c r="DN49" s="694">
        <f t="array" ref="DN49:DN49">OFFSET(Horarios!$P$3,DJ49-1,0,DL49,1)</f>
        <v/>
      </c>
      <c r="DO49" s="694" t="n"/>
      <c r="DP49" s="694" t="inlineStr">
        <is>
          <t>4K</t>
        </is>
      </c>
      <c r="DQ49" s="694">
        <f>INDEX($BD$6:$BD$53,MATCH(DP49,$BM$6:$BM$53,0))</f>
        <v/>
      </c>
    </row>
    <row r="50" ht="15.75" customHeight="1" s="650">
      <c r="A50" s="694" t="n"/>
      <c r="B50" s="694" t="n"/>
      <c r="C50" s="694" t="n"/>
      <c r="D50" s="694" t="n"/>
      <c r="E50" s="694" t="n"/>
      <c r="F50" s="694" t="n"/>
      <c r="G50" s="694" t="n"/>
      <c r="H50" s="694" t="n"/>
      <c r="I50" s="694" t="n"/>
      <c r="J50" s="694" t="n"/>
      <c r="K50" s="694" t="n"/>
      <c r="L50" s="694" t="n"/>
      <c r="M50" s="694" t="n"/>
      <c r="N50" s="694" t="n"/>
      <c r="O50" s="694" t="n"/>
      <c r="P50" s="694" t="n"/>
      <c r="Q50" s="694" t="n"/>
      <c r="R50" s="694" t="n"/>
      <c r="S50" s="694" t="n"/>
      <c r="T50" s="694" t="n"/>
      <c r="U50" s="694" t="n"/>
      <c r="V50" s="703" t="n"/>
      <c r="W50" s="789" t="n"/>
      <c r="X50" s="790" t="n"/>
      <c r="Y50" s="789" t="n"/>
      <c r="Z50" s="791" t="n"/>
      <c r="AA50" s="792" t="n"/>
      <c r="AB50" s="793" t="n"/>
      <c r="AC50" s="794" t="n"/>
      <c r="AD50" s="794" t="n"/>
      <c r="AE50" s="793" t="n"/>
      <c r="AF50" s="795" t="n"/>
      <c r="AG50" s="821" t="n"/>
      <c r="AH50" s="735" t="n"/>
      <c r="AI50" s="698" t="n"/>
      <c r="AJ50" s="796" t="n"/>
      <c r="AK50" s="797" t="n"/>
      <c r="AL50" s="719" t="n"/>
      <c r="AM50" s="798" t="n"/>
      <c r="AN50" s="796" t="n"/>
      <c r="AO50" s="796" t="n"/>
      <c r="AP50" s="796" t="n"/>
      <c r="AQ50" s="796" t="n"/>
      <c r="AR50" s="796" t="n"/>
      <c r="AS50" s="796" t="n"/>
      <c r="AT50" s="796" t="n"/>
      <c r="AU50" s="757" t="n"/>
      <c r="AV50" s="799" t="n"/>
      <c r="AW50" s="800" t="n"/>
      <c r="AX50" s="760" t="n"/>
      <c r="AY50" s="789" t="n"/>
      <c r="AZ50" s="790" t="n"/>
      <c r="BA50" s="702" t="n"/>
      <c r="BC50" s="694">
        <f>+INDEX(T_Equipos[Grupo],MATCH(WORLDCUP!BD50,T_Equipos[NombreEquipo],0))</f>
        <v/>
      </c>
      <c r="BD50" s="694">
        <f>+Equipos!B46</f>
        <v/>
      </c>
      <c r="BE50" s="694">
        <f>+BG50*3+BH50+IF($AZ$3="No",0,INDEX($AZ$6:$AZ$97,MATCH(BD50,$AY$6:$AY$97,0)))</f>
        <v/>
      </c>
      <c r="BF50" s="694">
        <f>+BG50+BH50+BI50</f>
        <v/>
      </c>
      <c r="BG50" s="694">
        <f>+COUNTIFS(FGLocal,BD50,Ganador,"Local")+COUNTIFS(FGVisitante,BD50,Ganador,"Visitante")</f>
        <v/>
      </c>
      <c r="BH50" s="694">
        <f>+COUNTIFS(FGLocal,BD50,Ganador,"Empate")+COUNTIFS(FGVisitante,BD50,Ganador,"Empate")</f>
        <v/>
      </c>
      <c r="BI50" s="694">
        <f>+COUNTIFS(FGVisitante,BD50,Ganador,"Local")+COUNTIFS(FGLocal,BD50,Ganador,"Visitante")</f>
        <v/>
      </c>
      <c r="BJ50" s="694">
        <f>+SUMIFS(FG_GolesLocal,FGLocal,BD50,Ganador,"&lt;&gt;"&amp;"Pendiente",FG_GolesLocal,"&lt;&gt;"&amp;"",FG_GolesVisitante,"&lt;&gt;"&amp;"")+SUMIFS(FG_GolesVisitante,FGVisitante,BD50,Ganador,"&lt;&gt;"&amp;"Pendiente",FG_GolesLocal,"&lt;&gt;"&amp;"",FG_GolesVisitante,"&lt;&gt;"&amp;"")</f>
        <v/>
      </c>
      <c r="BK50" s="694">
        <f>+SUMIFS(FG_GolesLocal,FGVisitante,BD50,Ganador,"&lt;&gt;"&amp;"Pendiente",FG_GolesLocal,"&lt;&gt;"&amp;"",FG_GolesVisitante,"&lt;&gt;"&amp;"")+SUMIFS(FG_GolesVisitante,FGLocal,BD50,Ganador,"&lt;&gt;"&amp;"Pendiente",FG_GolesLocal,"&lt;&gt;"&amp;"",FG_GolesVisitante,"&lt;&gt;"&amp;"")</f>
        <v/>
      </c>
      <c r="BL50" s="694">
        <f>+BJ50-BK50</f>
        <v/>
      </c>
      <c r="BM50" s="694">
        <f>DD50&amp;BC50</f>
        <v/>
      </c>
      <c r="BN50" s="694">
        <f>DH50&amp;BC50</f>
        <v/>
      </c>
      <c r="BO50" s="694">
        <f>IF(AND($AJ$99=144,BF50&gt;=1),1,0)</f>
        <v/>
      </c>
      <c r="BP50" s="694">
        <f>COUNTIFS($BO$6:$BO$53,"&gt;"&amp;BO50,$BC$6:$BC$53,INDEX(T_Equipos[Grupo],MATCH(BD50,T_Equipos[NombreEquipo],0)))+1</f>
        <v/>
      </c>
      <c r="BQ50" s="694">
        <f>IF(COUNTIFS($BP$6:$BP$53,BP50,$BC$6:$BC$53,INDEX(T_Equipos[Grupo],MATCH(BD50,T_Equipos[NombreEquipo],0)))=1,"-","P."&amp;BP50&amp;" ("&amp;COUNTIFS($BP$6:$BP$53,BP50,$BC$6:$BC$53,INDEX(T_Equipos[Grupo],MATCH(BD50,T_Equipos[NombreEquipo],0)))&amp;")")</f>
        <v/>
      </c>
      <c r="BR50" s="694">
        <f>IF($BQ50="-","-",BE50)</f>
        <v/>
      </c>
      <c r="BS50" s="694">
        <f>BP50+COUNTIFS($BQ$6:$BQ$53,BQ50,$BR$6:BR$53,"&gt;"&amp;BR50,$BC$6:$BC$53,INDEX(T_Equipos[Grupo],MATCH(BD50,T_Equipos[NombreEquipo],0)))</f>
        <v/>
      </c>
      <c r="BT50" s="694">
        <f>IF(COUNTIFS($BS$6:$BS$53,BS50,$BC$6:$BC$53,INDEX(T_Equipos[Grupo],MATCH(BD50,T_Equipos[NombreEquipo],0)))=1,"-","P."&amp;BS50&amp;" ("&amp;COUNTIFS($BS$6:$BS$53,BS50,$BC$6:$BC$53,INDEX(T_Equipos[Grupo],MATCH(BD50,T_Equipos[NombreEquipo],0)))&amp;")")</f>
        <v/>
      </c>
      <c r="BU50" s="694">
        <f>IF($BT50="-","-",COUNTIFS(FGLocal,$BD50,Ganador,"Local",Part1Empate1V,$BT50)+COUNTIFS(FGVisitante,$BD50,Ganador,"Visitante",Part1Empate1L,$BT50))</f>
        <v/>
      </c>
      <c r="BV50" s="694">
        <f>IF($BT50="-","-",COUNTIFS(FGLocal,$BD50,Ganador,"Empate",Part1Empate1V,$BT50)+COUNTIFS(FGVisitante,$BD50,Ganador,"Empate",Part1Empate1L,$BT50))</f>
        <v/>
      </c>
      <c r="BW50" s="694">
        <f>IF($BT50="-","-",COUNTIFS(FGLocal,$BD50,Ganador,"Visitante",Part1Empate1V,$BT50)+COUNTIFS(FGVisitante,$BD50,Ganador,"Local",Part1Empate1L,$BT50))</f>
        <v/>
      </c>
      <c r="BX50" s="694">
        <f>IF($BT50="-","-",BU50*3+BV50)</f>
        <v/>
      </c>
      <c r="BY50" s="694">
        <f>BS50+COUNTIFS($BT$6:$BT$53,BT50,$BX$6:BX$53,"&gt;"&amp;BX50,$BC$6:$BC$53,INDEX(T_Equipos[Grupo],MATCH(BD50,T_Equipos[NombreEquipo],0)))</f>
        <v/>
      </c>
      <c r="BZ50" s="694">
        <f>IF(COUNTIFS($BY$6:$BY$53,BY50,$BC$6:$BC$53,INDEX(T_Equipos[Grupo],MATCH(BD50,T_Equipos[NombreEquipo],0)))=1,"-","P."&amp;BY50&amp;" ("&amp;COUNTIFS($BY$6:$BY$53,BY50,$BC$6:$BC$53,INDEX(T_Equipos[Grupo],MATCH(BD50,T_Equipos[NombreEquipo],0)))&amp;")")</f>
        <v/>
      </c>
      <c r="CA50" s="694">
        <f>IF($BZ50="-","-",SUMIFS(FG_GolesLocal,FGLocal,$BD50,Part1Empate2V,$BZ50)+SUMIFS(FG_GolesVisitante,FGVisitante,$BD50,Part1Empate2L,$BZ50))</f>
        <v/>
      </c>
      <c r="CB50" s="694">
        <f>IF($BZ50="-","-",SUMIFS(FG_GolesVisitante,FGLocal,$BD50,Part1Empate2V,$BZ50)+SUMIFS(FG_GolesLocal,FGVisitante,$BD50,Part1Empate2L,$BZ50))</f>
        <v/>
      </c>
      <c r="CC50" s="694">
        <f>IF($BZ50="-","-",CA50-CB50)</f>
        <v/>
      </c>
      <c r="CD50" s="694">
        <f>BY50+COUNTIFS($BZ$6:$BZ$53,BZ50,$CC$6:CC$53,"&gt;"&amp;CC50,$BC$6:$BC$53,INDEX(T_Equipos[Grupo],MATCH(BD50,T_Equipos[NombreEquipo],0)))</f>
        <v/>
      </c>
      <c r="CE50" s="694">
        <f>IF(COUNTIFS($CD$6:$CD$53,CD50,$BC$6:$BC$53,INDEX(T_Equipos[Grupo],MATCH(BD50,T_Equipos[NombreEquipo],0)))=1,"-","P."&amp;CD50&amp;" ("&amp;COUNTIFS($CD$6:$CD$53,CD50,$BC$6:$BC$53,INDEX(T_Equipos[Grupo],MATCH(BD50,T_Equipos[NombreEquipo],0)))&amp;")")</f>
        <v/>
      </c>
      <c r="CF50" s="694">
        <f>IF($CE50="-","-",SUMIFS(FG_GolesLocal,FGLocal,$BD50,Part1Empate3V,$CE50)+SUMIFS(FG_GolesVisitante,FGVisitante,$BD50,Part1Empate3L,$CE50))</f>
        <v/>
      </c>
      <c r="CG50" s="694">
        <f>CD50+COUNTIFS($CE$6:$CE$53,CE50,$CF$6:CF$53,"&gt;"&amp;CF50,$BC$6:$BC$53,INDEX(T_Equipos[Grupo],MATCH(BD50,T_Equipos[NombreEquipo],0)))</f>
        <v/>
      </c>
      <c r="CH50" s="694">
        <f>IF(COUNTIFS($CG$6:$CG$53,CG50,$BC$6:$BC$53,INDEX(T_Equipos[Grupo],MATCH(BD50,T_Equipos[NombreEquipo],0)))=1,"-","P."&amp;CG50&amp;" ("&amp;COUNTIFS($CG$6:$CG$53,CG50,$BC$6:$BC$53,INDEX(T_Equipos[Grupo],MATCH(BD50,T_Equipos[NombreEquipo],0)))&amp;")")</f>
        <v/>
      </c>
      <c r="CI50" s="694">
        <f>IF($CH50="-","-",COUNTIFS(FGLocal,$BD50,Ganador,"Local",Part2Empate4V,$CH50)+COUNTIFS(FGVisitante,$BD50,Ganador,"Visitante",Part2Empate4L,$CH50))</f>
        <v/>
      </c>
      <c r="CJ50" s="694">
        <f>IF($CH50="-","-",COUNTIFS(FGLocal,$BD50,Ganador,"Empate",Part2Empate4V,$CH50)+COUNTIFS(FGVisitante,$BD50,Ganador,"Empate",Part2Empate4L,$CH50))</f>
        <v/>
      </c>
      <c r="CK50" s="694">
        <f>IF($CH50="-","-",COUNTIFS(FGLocal,$BD50,Ganador,"Visitante",Part2Empate4V,$CH50)+COUNTIFS(FGVisitante,$BD50,Ganador,"Local",Part2Empate4L,$CH50))</f>
        <v/>
      </c>
      <c r="CL50" s="694">
        <f>IF($CH50="-","-",CI50*3+CJ50)</f>
        <v/>
      </c>
      <c r="CM50" s="694">
        <f>CG50+COUNTIFS($CH$6:$CH$53,CH50,$CL$6:CL$53,"&gt;"&amp;CL50,$BC$6:$BC$53,INDEX(T_Equipos[Grupo],MATCH(BD50,T_Equipos[NombreEquipo],0)))</f>
        <v/>
      </c>
      <c r="CN50" s="694">
        <f>IF(COUNTIFS($CM$6:$CM$53,CM50,$BC$6:$BC$53,INDEX(T_Equipos[Grupo],MATCH(BD50,T_Equipos[NombreEquipo],0)))=1,"-","P."&amp;CM50&amp;" ("&amp;COUNTIFS($CM$6:$CM$53,CM50,$BC$6:$BC$53,INDEX(T_Equipos[Grupo],MATCH(BD50,T_Equipos[NombreEquipo],0)))&amp;")")</f>
        <v/>
      </c>
      <c r="CO50" s="694">
        <f>IF($CN50="-","-",SUMIFS(FG_GolesLocal,FGLocal,$BD50,Part2Empate5V,$CN50)+SUMIFS(FG_GolesVisitante,FGVisitante,$BD50,Part2Empate5L,$CN50))</f>
        <v/>
      </c>
      <c r="CP50" s="694">
        <f>IF($CN50="-","-",SUMIFS(FG_GolesVisitante,FGLocal,$BD50,Part2Empate5V,$CN50)+SUMIFS(FG_GolesLocal,FGVisitante,$BD50,Part2Empate5L,$CN50))</f>
        <v/>
      </c>
      <c r="CQ50" s="694">
        <f>IF($CN50="-","-",CO50-CP50)</f>
        <v/>
      </c>
      <c r="CR50" s="694">
        <f>CM50+COUNTIFS($CN$6:$CN$53,CN50,$CQ$6:CQ$53,"&gt;"&amp;CQ50,$BC$6:$BC$53,INDEX(T_Equipos[Grupo],MATCH(BD50,T_Equipos[NombreEquipo],0)))</f>
        <v/>
      </c>
      <c r="CS50" s="694">
        <f>IF(COUNTIFS($CR$6:$CR$53,CR50,$BC$6:$BC$53,INDEX(T_Equipos[Grupo],MATCH(BD50,T_Equipos[NombreEquipo],0)))=1,"-","P."&amp;CR50&amp;" ("&amp;COUNTIFS($CR$6:$CR$53,CR50,$BC$6:$BC$53,INDEX(T_Equipos[Grupo],MATCH(BD50,T_Equipos[NombreEquipo],0)))&amp;")")</f>
        <v/>
      </c>
      <c r="CT50" s="694">
        <f>IF($CS50="-","-",SUMIFS(FG_GolesLocal,FGLocal,$BD50,Part2Empate6V,$CS50)+SUMIFS(FG_GolesVisitante,FGVisitante,$BD50,Part2Empate6L,$CS50))</f>
        <v/>
      </c>
      <c r="CU50" s="694">
        <f>CR50+COUNTIFS($CS$6:$CS$53,CS50,$CT$6:CT$53,"&gt;"&amp;CT50,$BC$6:$BC$53,INDEX(T_Equipos[Grupo],MATCH(BD50,T_Equipos[NombreEquipo],0)))</f>
        <v/>
      </c>
      <c r="CV50" s="694">
        <f>IF(COUNTIFS($CU$6:$CU$53,CU50,$BC$6:$BC$53,INDEX(T_Equipos[Grupo],MATCH(BD50,T_Equipos[NombreEquipo],0)))=1,"-","P."&amp;CU50&amp;" ("&amp;COUNTIFS($CU$6:$CU$53,CU50,$BC$6:$BC$53,INDEX(T_Equipos[Grupo],MATCH(BD50,T_Equipos[NombreEquipo],0)))&amp;")")</f>
        <v/>
      </c>
      <c r="CW50" s="694">
        <f>IF(CV50="-","-",BL50)</f>
        <v/>
      </c>
      <c r="CX50" s="694">
        <f>CU50+COUNTIFS($CV$6:$CV$53,CV50,$CW$6:CW$53,"&gt;"&amp;CW50,$BC$6:$BC$53,INDEX(T_Equipos[Grupo],MATCH(BD50,T_Equipos[NombreEquipo],0)))</f>
        <v/>
      </c>
      <c r="CY50" s="694">
        <f>IF(COUNTIFS($CX$6:$CX$53,CX50,$BC$6:$BC$53,INDEX(T_Equipos[Grupo],MATCH(BD50,T_Equipos[NombreEquipo],0)))=1,"-","P."&amp;CX50&amp;" ("&amp;COUNTIFS($CX$6:$CX$53,CX50,$BC$6:$BC$53,INDEX(T_Equipos[Grupo],MATCH(BD50,T_Equipos[NombreEquipo],0)))&amp;")")</f>
        <v/>
      </c>
      <c r="CZ50" s="694">
        <f>IF(CY50="-","-",BJ50)</f>
        <v/>
      </c>
      <c r="DA50" s="694">
        <f>CX50+COUNTIFS($CY$6:$CY$53,CY50,$CZ$6:CZ$53,"&gt;"&amp;CZ50,$BC$6:$BC$53,INDEX(T_Equipos[Grupo],MATCH(BD50,T_Equipos[NombreEquipo],0)))</f>
        <v/>
      </c>
      <c r="DB50" s="694">
        <f>IF(COUNTIFS($DA$6:$DA$53,DA50,$BC$6:$BC$53,INDEX(T_Equipos[Grupo],MATCH(BD50,T_Equipos[NombreEquipo],0)))=1,"-","P."&amp;DA50&amp;" ("&amp;COUNTIFS($DA$6:$DA$53,DA50,$BC$6:$BC$53,INDEX(T_Equipos[Grupo],MATCH(BD50,T_Equipos[NombreEquipo],0)))&amp;")")</f>
        <v/>
      </c>
      <c r="DC50" s="694">
        <f>IF(DB50="-","-",COUNTIFS(T_Equipos[Rank],"&lt;"&amp;INDEX(T_Equipos[Rank],MATCH(BD50,T_Equipos[NombreEquipo],0)),$BC$6:$BC$53,INDEX(T_Equipos[Grupo],MATCH(BD50,T_Equipos[NombreEquipo],0)))+1)</f>
        <v/>
      </c>
      <c r="DD50" s="694">
        <f>DA50+COUNTIFS($DB$6:$DB$53,DB50,$DC$6:DC$53,"&lt;"&amp;DC50,$BC$6:$BC$53,INDEX(T_Equipos[Grupo],MATCH(BD50,T_Equipos[NombreEquipo],0)))</f>
        <v/>
      </c>
      <c r="DE50" s="694" t="n"/>
      <c r="DF50" s="694">
        <f>IF(OR(INDEX($AW$6:$AW$97,MATCH($BD50,$AV$6:$AV$97,0))="",DB50="-"),DD50,INDEX($AW$6:$AW$97,MATCH($BD50,$AV$6:$AV$97,0))+DD50/1000)</f>
        <v/>
      </c>
      <c r="DG50" s="694">
        <f>IF(DB50="-","-",COUNTIFS(DF$6:DF$53,"&lt;"&amp;DF50,$BC$6:$BC$53,INDEX(T_Equipos[Grupo],MATCH(BD50,T_Equipos[NombreEquipo],0))))</f>
        <v/>
      </c>
      <c r="DH50" s="694">
        <f>DA50+COUNTIFS(DB$6:DB$53,DB50,DG$6:DG$53,"&lt;"&amp;DG50,$BC$6:$BC$53,INDEX(T_Equipos[Grupo],MATCH(BD50,T_Equipos[NombreEquipo],0)))</f>
        <v/>
      </c>
      <c r="DI50" s="694" t="n"/>
      <c r="DJ50" s="694">
        <f>INDEX($DA$6:$DA$53,MATCH($DQ50,$BD$6:$BD$53,0))</f>
        <v/>
      </c>
      <c r="DK50" s="694">
        <f>+SUMIF($BC$6:$BC$53,BC50,$BF$6:$BF$53)</f>
        <v/>
      </c>
      <c r="DL50" s="694">
        <f>IF(OR(DK50=12,$AJ$99=144),COUNTIFS($DJ$6:$DJ$53,DJ50,$BC$6:$BC$53,BC50),1)</f>
        <v/>
      </c>
      <c r="DM50" s="694">
        <f>DJ50&amp;"."&amp;DL50</f>
        <v/>
      </c>
      <c r="DN50" s="694">
        <f t="array" ref="DN50:DN50">OFFSET(Horarios!$P$3,DJ50-1,0,DL50,1)</f>
        <v/>
      </c>
      <c r="DO50" s="694" t="n"/>
      <c r="DP50" s="694" t="inlineStr">
        <is>
          <t>1L</t>
        </is>
      </c>
      <c r="DQ50" s="694">
        <f>INDEX($BD$6:$BD$53,MATCH(DP50,$BM$6:$BM$53,0))</f>
        <v/>
      </c>
    </row>
    <row r="51" ht="15.75" customHeight="1" s="650">
      <c r="A51" s="694" t="n"/>
      <c r="B51" s="694" t="n"/>
      <c r="C51" s="694" t="n"/>
      <c r="D51" s="694" t="n"/>
      <c r="E51" s="694" t="n"/>
      <c r="F51" s="694" t="n"/>
      <c r="G51" s="694" t="n"/>
      <c r="H51" s="694" t="n"/>
      <c r="I51" s="694" t="n"/>
      <c r="J51" s="694" t="n"/>
      <c r="K51" s="694" t="n"/>
      <c r="L51" s="694" t="n"/>
      <c r="M51" s="694" t="n"/>
      <c r="N51" s="694" t="n"/>
      <c r="O51" s="694" t="n"/>
      <c r="P51" s="694" t="n"/>
      <c r="Q51" s="694" t="n"/>
      <c r="R51" s="694" t="n"/>
      <c r="S51" s="694" t="n"/>
      <c r="T51" s="694" t="n"/>
      <c r="U51" s="694" t="n"/>
      <c r="V51" s="703" t="n"/>
      <c r="W51" s="712" t="n"/>
      <c r="X51" s="713">
        <f>X3</f>
        <v/>
      </c>
      <c r="Y51" s="713">
        <f>Y3</f>
        <v/>
      </c>
      <c r="Z51" s="714">
        <f>Z3</f>
        <v/>
      </c>
      <c r="AA51" s="715">
        <f>AA3</f>
        <v/>
      </c>
      <c r="AB51" s="716" t="n"/>
      <c r="AC51" s="714">
        <f>AC3</f>
        <v/>
      </c>
      <c r="AD51" s="714">
        <f>AD3</f>
        <v/>
      </c>
      <c r="AE51" s="716" t="n"/>
      <c r="AF51" s="717">
        <f>AF3</f>
        <v/>
      </c>
      <c r="AG51" s="801" t="n"/>
      <c r="AH51" s="735" t="n"/>
      <c r="AI51" s="707" t="n"/>
      <c r="AJ51" s="719" t="n"/>
      <c r="AK51" s="802" t="n"/>
      <c r="AL51" s="719" t="n"/>
      <c r="AM51" s="719" t="n"/>
      <c r="AN51" s="719" t="n"/>
      <c r="AO51" s="719" t="n"/>
      <c r="AP51" s="719" t="n"/>
      <c r="AQ51" s="719" t="n"/>
      <c r="AR51" s="719" t="n"/>
      <c r="AS51" s="719" t="n"/>
      <c r="AT51" s="719" t="n"/>
      <c r="AU51" s="803" t="n"/>
      <c r="AV51" s="708" t="n"/>
      <c r="AW51" s="804" t="n"/>
      <c r="AX51" s="805" t="n"/>
      <c r="AY51" s="789" t="n"/>
      <c r="AZ51" s="790" t="n"/>
      <c r="BA51" s="702" t="n"/>
      <c r="BC51" s="694">
        <f>+INDEX(T_Equipos[Grupo],MATCH(WORLDCUP!BD51,T_Equipos[NombreEquipo],0))</f>
        <v/>
      </c>
      <c r="BD51" s="694">
        <f>+Equipos!B47</f>
        <v/>
      </c>
      <c r="BE51" s="694">
        <f>+BG51*3+BH51+IF($AZ$3="No",0,INDEX($AZ$6:$AZ$97,MATCH(BD51,$AY$6:$AY$97,0)))</f>
        <v/>
      </c>
      <c r="BF51" s="694">
        <f>+BG51+BH51+BI51</f>
        <v/>
      </c>
      <c r="BG51" s="694">
        <f>+COUNTIFS(FGLocal,BD51,Ganador,"Local")+COUNTIFS(FGVisitante,BD51,Ganador,"Visitante")</f>
        <v/>
      </c>
      <c r="BH51" s="694">
        <f>+COUNTIFS(FGLocal,BD51,Ganador,"Empate")+COUNTIFS(FGVisitante,BD51,Ganador,"Empate")</f>
        <v/>
      </c>
      <c r="BI51" s="694">
        <f>+COUNTIFS(FGVisitante,BD51,Ganador,"Local")+COUNTIFS(FGLocal,BD51,Ganador,"Visitante")</f>
        <v/>
      </c>
      <c r="BJ51" s="694">
        <f>+SUMIFS(FG_GolesLocal,FGLocal,BD51,Ganador,"&lt;&gt;"&amp;"Pendiente",FG_GolesLocal,"&lt;&gt;"&amp;"",FG_GolesVisitante,"&lt;&gt;"&amp;"")+SUMIFS(FG_GolesVisitante,FGVisitante,BD51,Ganador,"&lt;&gt;"&amp;"Pendiente",FG_GolesLocal,"&lt;&gt;"&amp;"",FG_GolesVisitante,"&lt;&gt;"&amp;"")</f>
        <v/>
      </c>
      <c r="BK51" s="694">
        <f>+SUMIFS(FG_GolesLocal,FGVisitante,BD51,Ganador,"&lt;&gt;"&amp;"Pendiente",FG_GolesLocal,"&lt;&gt;"&amp;"",FG_GolesVisitante,"&lt;&gt;"&amp;"")+SUMIFS(FG_GolesVisitante,FGLocal,BD51,Ganador,"&lt;&gt;"&amp;"Pendiente",FG_GolesLocal,"&lt;&gt;"&amp;"",FG_GolesVisitante,"&lt;&gt;"&amp;"")</f>
        <v/>
      </c>
      <c r="BL51" s="694">
        <f>+BJ51-BK51</f>
        <v/>
      </c>
      <c r="BM51" s="694">
        <f>DD51&amp;BC51</f>
        <v/>
      </c>
      <c r="BN51" s="694">
        <f>DH51&amp;BC51</f>
        <v/>
      </c>
      <c r="BO51" s="694">
        <f>IF(AND($AJ$99=144,BF51&gt;=1),1,0)</f>
        <v/>
      </c>
      <c r="BP51" s="694">
        <f>COUNTIFS($BO$6:$BO$53,"&gt;"&amp;BO51,$BC$6:$BC$53,INDEX(T_Equipos[Grupo],MATCH(BD51,T_Equipos[NombreEquipo],0)))+1</f>
        <v/>
      </c>
      <c r="BQ51" s="694">
        <f>IF(COUNTIFS($BP$6:$BP$53,BP51,$BC$6:$BC$53,INDEX(T_Equipos[Grupo],MATCH(BD51,T_Equipos[NombreEquipo],0)))=1,"-","P."&amp;BP51&amp;" ("&amp;COUNTIFS($BP$6:$BP$53,BP51,$BC$6:$BC$53,INDEX(T_Equipos[Grupo],MATCH(BD51,T_Equipos[NombreEquipo],0)))&amp;")")</f>
        <v/>
      </c>
      <c r="BR51" s="694">
        <f>IF($BQ51="-","-",BE51)</f>
        <v/>
      </c>
      <c r="BS51" s="694">
        <f>BP51+COUNTIFS($BQ$6:$BQ$53,BQ51,$BR$6:BR$53,"&gt;"&amp;BR51,$BC$6:$BC$53,INDEX(T_Equipos[Grupo],MATCH(BD51,T_Equipos[NombreEquipo],0)))</f>
        <v/>
      </c>
      <c r="BT51" s="694">
        <f>IF(COUNTIFS($BS$6:$BS$53,BS51,$BC$6:$BC$53,INDEX(T_Equipos[Grupo],MATCH(BD51,T_Equipos[NombreEquipo],0)))=1,"-","P."&amp;BS51&amp;" ("&amp;COUNTIFS($BS$6:$BS$53,BS51,$BC$6:$BC$53,INDEX(T_Equipos[Grupo],MATCH(BD51,T_Equipos[NombreEquipo],0)))&amp;")")</f>
        <v/>
      </c>
      <c r="BU51" s="694">
        <f>IF($BT51="-","-",COUNTIFS(FGLocal,$BD51,Ganador,"Local",Part1Empate1V,$BT51)+COUNTIFS(FGVisitante,$BD51,Ganador,"Visitante",Part1Empate1L,$BT51))</f>
        <v/>
      </c>
      <c r="BV51" s="694">
        <f>IF($BT51="-","-",COUNTIFS(FGLocal,$BD51,Ganador,"Empate",Part1Empate1V,$BT51)+COUNTIFS(FGVisitante,$BD51,Ganador,"Empate",Part1Empate1L,$BT51))</f>
        <v/>
      </c>
      <c r="BW51" s="694">
        <f>IF($BT51="-","-",COUNTIFS(FGLocal,$BD51,Ganador,"Visitante",Part1Empate1V,$BT51)+COUNTIFS(FGVisitante,$BD51,Ganador,"Local",Part1Empate1L,$BT51))</f>
        <v/>
      </c>
      <c r="BX51" s="694">
        <f>IF($BT51="-","-",BU51*3+BV51)</f>
        <v/>
      </c>
      <c r="BY51" s="694">
        <f>BS51+COUNTIFS($BT$6:$BT$53,BT51,$BX$6:BX$53,"&gt;"&amp;BX51,$BC$6:$BC$53,INDEX(T_Equipos[Grupo],MATCH(BD51,T_Equipos[NombreEquipo],0)))</f>
        <v/>
      </c>
      <c r="BZ51" s="694">
        <f>IF(COUNTIFS($BY$6:$BY$53,BY51,$BC$6:$BC$53,INDEX(T_Equipos[Grupo],MATCH(BD51,T_Equipos[NombreEquipo],0)))=1,"-","P."&amp;BY51&amp;" ("&amp;COUNTIFS($BY$6:$BY$53,BY51,$BC$6:$BC$53,INDEX(T_Equipos[Grupo],MATCH(BD51,T_Equipos[NombreEquipo],0)))&amp;")")</f>
        <v/>
      </c>
      <c r="CA51" s="694">
        <f>IF($BZ51="-","-",SUMIFS(FG_GolesLocal,FGLocal,$BD51,Part1Empate2V,$BZ51)+SUMIFS(FG_GolesVisitante,FGVisitante,$BD51,Part1Empate2L,$BZ51))</f>
        <v/>
      </c>
      <c r="CB51" s="694">
        <f>IF($BZ51="-","-",SUMIFS(FG_GolesVisitante,FGLocal,$BD51,Part1Empate2V,$BZ51)+SUMIFS(FG_GolesLocal,FGVisitante,$BD51,Part1Empate2L,$BZ51))</f>
        <v/>
      </c>
      <c r="CC51" s="694">
        <f>IF($BZ51="-","-",CA51-CB51)</f>
        <v/>
      </c>
      <c r="CD51" s="694">
        <f>BY51+COUNTIFS($BZ$6:$BZ$53,BZ51,$CC$6:CC$53,"&gt;"&amp;CC51,$BC$6:$BC$53,INDEX(T_Equipos[Grupo],MATCH(BD51,T_Equipos[NombreEquipo],0)))</f>
        <v/>
      </c>
      <c r="CE51" s="694">
        <f>IF(COUNTIFS($CD$6:$CD$53,CD51,$BC$6:$BC$53,INDEX(T_Equipos[Grupo],MATCH(BD51,T_Equipos[NombreEquipo],0)))=1,"-","P."&amp;CD51&amp;" ("&amp;COUNTIFS($CD$6:$CD$53,CD51,$BC$6:$BC$53,INDEX(T_Equipos[Grupo],MATCH(BD51,T_Equipos[NombreEquipo],0)))&amp;")")</f>
        <v/>
      </c>
      <c r="CF51" s="694">
        <f>IF($CE51="-","-",SUMIFS(FG_GolesLocal,FGLocal,$BD51,Part1Empate3V,$CE51)+SUMIFS(FG_GolesVisitante,FGVisitante,$BD51,Part1Empate3L,$CE51))</f>
        <v/>
      </c>
      <c r="CG51" s="694">
        <f>CD51+COUNTIFS($CE$6:$CE$53,CE51,$CF$6:CF$53,"&gt;"&amp;CF51,$BC$6:$BC$53,INDEX(T_Equipos[Grupo],MATCH(BD51,T_Equipos[NombreEquipo],0)))</f>
        <v/>
      </c>
      <c r="CH51" s="694">
        <f>IF(COUNTIFS($CG$6:$CG$53,CG51,$BC$6:$BC$53,INDEX(T_Equipos[Grupo],MATCH(BD51,T_Equipos[NombreEquipo],0)))=1,"-","P."&amp;CG51&amp;" ("&amp;COUNTIFS($CG$6:$CG$53,CG51,$BC$6:$BC$53,INDEX(T_Equipos[Grupo],MATCH(BD51,T_Equipos[NombreEquipo],0)))&amp;")")</f>
        <v/>
      </c>
      <c r="CI51" s="694">
        <f>IF($CH51="-","-",COUNTIFS(FGLocal,$BD51,Ganador,"Local",Part2Empate4V,$CH51)+COUNTIFS(FGVisitante,$BD51,Ganador,"Visitante",Part2Empate4L,$CH51))</f>
        <v/>
      </c>
      <c r="CJ51" s="694">
        <f>IF($CH51="-","-",COUNTIFS(FGLocal,$BD51,Ganador,"Empate",Part2Empate4V,$CH51)+COUNTIFS(FGVisitante,$BD51,Ganador,"Empate",Part2Empate4L,$CH51))</f>
        <v/>
      </c>
      <c r="CK51" s="694">
        <f>IF($CH51="-","-",COUNTIFS(FGLocal,$BD51,Ganador,"Visitante",Part2Empate4V,$CH51)+COUNTIFS(FGVisitante,$BD51,Ganador,"Local",Part2Empate4L,$CH51))</f>
        <v/>
      </c>
      <c r="CL51" s="694">
        <f>IF($CH51="-","-",CI51*3+CJ51)</f>
        <v/>
      </c>
      <c r="CM51" s="694">
        <f>CG51+COUNTIFS($CH$6:$CH$53,CH51,$CL$6:CL$53,"&gt;"&amp;CL51,$BC$6:$BC$53,INDEX(T_Equipos[Grupo],MATCH(BD51,T_Equipos[NombreEquipo],0)))</f>
        <v/>
      </c>
      <c r="CN51" s="694">
        <f>IF(COUNTIFS($CM$6:$CM$53,CM51,$BC$6:$BC$53,INDEX(T_Equipos[Grupo],MATCH(BD51,T_Equipos[NombreEquipo],0)))=1,"-","P."&amp;CM51&amp;" ("&amp;COUNTIFS($CM$6:$CM$53,CM51,$BC$6:$BC$53,INDEX(T_Equipos[Grupo],MATCH(BD51,T_Equipos[NombreEquipo],0)))&amp;")")</f>
        <v/>
      </c>
      <c r="CO51" s="694">
        <f>IF($CN51="-","-",SUMIFS(FG_GolesLocal,FGLocal,$BD51,Part2Empate5V,$CN51)+SUMIFS(FG_GolesVisitante,FGVisitante,$BD51,Part2Empate5L,$CN51))</f>
        <v/>
      </c>
      <c r="CP51" s="694">
        <f>IF($CN51="-","-",SUMIFS(FG_GolesVisitante,FGLocal,$BD51,Part2Empate5V,$CN51)+SUMIFS(FG_GolesLocal,FGVisitante,$BD51,Part2Empate5L,$CN51))</f>
        <v/>
      </c>
      <c r="CQ51" s="694">
        <f>IF($CN51="-","-",CO51-CP51)</f>
        <v/>
      </c>
      <c r="CR51" s="694">
        <f>CM51+COUNTIFS($CN$6:$CN$53,CN51,$CQ$6:CQ$53,"&gt;"&amp;CQ51,$BC$6:$BC$53,INDEX(T_Equipos[Grupo],MATCH(BD51,T_Equipos[NombreEquipo],0)))</f>
        <v/>
      </c>
      <c r="CS51" s="694">
        <f>IF(COUNTIFS($CR$6:$CR$53,CR51,$BC$6:$BC$53,INDEX(T_Equipos[Grupo],MATCH(BD51,T_Equipos[NombreEquipo],0)))=1,"-","P."&amp;CR51&amp;" ("&amp;COUNTIFS($CR$6:$CR$53,CR51,$BC$6:$BC$53,INDEX(T_Equipos[Grupo],MATCH(BD51,T_Equipos[NombreEquipo],0)))&amp;")")</f>
        <v/>
      </c>
      <c r="CT51" s="694">
        <f>IF($CS51="-","-",SUMIFS(FG_GolesLocal,FGLocal,$BD51,Part2Empate6V,$CS51)+SUMIFS(FG_GolesVisitante,FGVisitante,$BD51,Part2Empate6L,$CS51))</f>
        <v/>
      </c>
      <c r="CU51" s="694">
        <f>CR51+COUNTIFS($CS$6:$CS$53,CS51,$CT$6:CT$53,"&gt;"&amp;CT51,$BC$6:$BC$53,INDEX(T_Equipos[Grupo],MATCH(BD51,T_Equipos[NombreEquipo],0)))</f>
        <v/>
      </c>
      <c r="CV51" s="694">
        <f>IF(COUNTIFS($CU$6:$CU$53,CU51,$BC$6:$BC$53,INDEX(T_Equipos[Grupo],MATCH(BD51,T_Equipos[NombreEquipo],0)))=1,"-","P."&amp;CU51&amp;" ("&amp;COUNTIFS($CU$6:$CU$53,CU51,$BC$6:$BC$53,INDEX(T_Equipos[Grupo],MATCH(BD51,T_Equipos[NombreEquipo],0)))&amp;")")</f>
        <v/>
      </c>
      <c r="CW51" s="694">
        <f>IF(CV51="-","-",BL51)</f>
        <v/>
      </c>
      <c r="CX51" s="694">
        <f>CU51+COUNTIFS($CV$6:$CV$53,CV51,$CW$6:CW$53,"&gt;"&amp;CW51,$BC$6:$BC$53,INDEX(T_Equipos[Grupo],MATCH(BD51,T_Equipos[NombreEquipo],0)))</f>
        <v/>
      </c>
      <c r="CY51" s="694">
        <f>IF(COUNTIFS($CX$6:$CX$53,CX51,$BC$6:$BC$53,INDEX(T_Equipos[Grupo],MATCH(BD51,T_Equipos[NombreEquipo],0)))=1,"-","P."&amp;CX51&amp;" ("&amp;COUNTIFS($CX$6:$CX$53,CX51,$BC$6:$BC$53,INDEX(T_Equipos[Grupo],MATCH(BD51,T_Equipos[NombreEquipo],0)))&amp;")")</f>
        <v/>
      </c>
      <c r="CZ51" s="694">
        <f>IF(CY51="-","-",BJ51)</f>
        <v/>
      </c>
      <c r="DA51" s="694">
        <f>CX51+COUNTIFS($CY$6:$CY$53,CY51,$CZ$6:CZ$53,"&gt;"&amp;CZ51,$BC$6:$BC$53,INDEX(T_Equipos[Grupo],MATCH(BD51,T_Equipos[NombreEquipo],0)))</f>
        <v/>
      </c>
      <c r="DB51" s="694">
        <f>IF(COUNTIFS($DA$6:$DA$53,DA51,$BC$6:$BC$53,INDEX(T_Equipos[Grupo],MATCH(BD51,T_Equipos[NombreEquipo],0)))=1,"-","P."&amp;DA51&amp;" ("&amp;COUNTIFS($DA$6:$DA$53,DA51,$BC$6:$BC$53,INDEX(T_Equipos[Grupo],MATCH(BD51,T_Equipos[NombreEquipo],0)))&amp;")")</f>
        <v/>
      </c>
      <c r="DC51" s="694">
        <f>IF(DB51="-","-",COUNTIFS(T_Equipos[Rank],"&lt;"&amp;INDEX(T_Equipos[Rank],MATCH(BD51,T_Equipos[NombreEquipo],0)),$BC$6:$BC$53,INDEX(T_Equipos[Grupo],MATCH(BD51,T_Equipos[NombreEquipo],0)))+1)</f>
        <v/>
      </c>
      <c r="DD51" s="694">
        <f>DA51+COUNTIFS($DB$6:$DB$53,DB51,$DC$6:DC$53,"&lt;"&amp;DC51,$BC$6:$BC$53,INDEX(T_Equipos[Grupo],MATCH(BD51,T_Equipos[NombreEquipo],0)))</f>
        <v/>
      </c>
      <c r="DE51" s="694" t="n"/>
      <c r="DF51" s="694">
        <f>IF(OR(INDEX($AW$6:$AW$97,MATCH($BD51,$AV$6:$AV$97,0))="",DB51="-"),DD51,INDEX($AW$6:$AW$97,MATCH($BD51,$AV$6:$AV$97,0))+DD51/1000)</f>
        <v/>
      </c>
      <c r="DG51" s="694">
        <f>IF(DB51="-","-",COUNTIFS(DF$6:DF$53,"&lt;"&amp;DF51,$BC$6:$BC$53,INDEX(T_Equipos[Grupo],MATCH(BD51,T_Equipos[NombreEquipo],0))))</f>
        <v/>
      </c>
      <c r="DH51" s="694">
        <f>DA51+COUNTIFS(DB$6:DB$53,DB51,DG$6:DG$53,"&lt;"&amp;DG51,$BC$6:$BC$53,INDEX(T_Equipos[Grupo],MATCH(BD51,T_Equipos[NombreEquipo],0)))</f>
        <v/>
      </c>
      <c r="DI51" s="694" t="n"/>
      <c r="DJ51" s="694">
        <f>INDEX($DA$6:$DA$53,MATCH($DQ51,$BD$6:$BD$53,0))</f>
        <v/>
      </c>
      <c r="DK51" s="694">
        <f>+SUMIF($BC$6:$BC$53,BC51,$BF$6:$BF$53)</f>
        <v/>
      </c>
      <c r="DL51" s="694">
        <f>IF(OR(DK51=12,$AJ$99=144),COUNTIFS($DJ$6:$DJ$53,DJ51,$BC$6:$BC$53,BC51),1)</f>
        <v/>
      </c>
      <c r="DM51" s="694">
        <f>DJ51&amp;"."&amp;DL51</f>
        <v/>
      </c>
      <c r="DN51" s="694">
        <f t="array" ref="DN51:DN51">OFFSET(Horarios!$P$3,DJ51-1,0,DL51,1)</f>
        <v/>
      </c>
      <c r="DO51" s="694" t="n"/>
      <c r="DP51" s="694" t="inlineStr">
        <is>
          <t>2L</t>
        </is>
      </c>
      <c r="DQ51" s="694">
        <f>INDEX($BD$6:$BD$53,MATCH(DP51,$BM$6:$BM$53,0))</f>
        <v/>
      </c>
    </row>
    <row r="52" ht="15.75" customHeight="1" s="650">
      <c r="A52" s="694" t="inlineStr">
        <is>
          <t>NombreEquipo</t>
        </is>
      </c>
      <c r="B52" s="694" t="inlineStr">
        <is>
          <t>G</t>
        </is>
      </c>
      <c r="C52" s="694">
        <f>COUNTIF(Equipos!$C$2:$C$49,WORLDCUP!B52)</f>
        <v/>
      </c>
      <c r="D52" s="694">
        <f>IF(OR(AC52="",AD52=""),"Pendiente",IF(AC52&gt;AD52,"Local",IF(AC52&lt;AD52,"Visitante","Empate")))</f>
        <v/>
      </c>
      <c r="E52" s="694">
        <f>IF(D52="Pendiente","-",INDEX($BT$6:$BT$53,MATCH($AA52,$BD$6:$BD$53,0)))</f>
        <v/>
      </c>
      <c r="F52" s="694">
        <f>IF(D52="Pendiente","-",INDEX($BT$6:$BT$53,MATCH($AF52,$BD$6:$BD$53,0)))</f>
        <v/>
      </c>
      <c r="G52" s="694" t="n"/>
      <c r="H52" s="694">
        <f>IF(D52="Pendiente","-",INDEX($BZ$6:$BZ$53,MATCH($AA52,$BD$6:$BD$53,0)))</f>
        <v/>
      </c>
      <c r="I52" s="694">
        <f>IF(D52="Pendiente","-",INDEX($BZ$6:$BZ$53,MATCH($AF52,$BD$6:$BD$53,0)))</f>
        <v/>
      </c>
      <c r="J52" s="694" t="n"/>
      <c r="K52" s="694">
        <f>IF(D52="Pendiente","-",INDEX($CE$6:$CE$53,MATCH($AA52,$BD$6:$BD$53,0)))</f>
        <v/>
      </c>
      <c r="L52" s="694">
        <f>IF(D52="Pendiente","-",INDEX($CE$6:$CE$53,MATCH($AF52,$BD$6:$BD$53,0)))</f>
        <v/>
      </c>
      <c r="M52" s="694" t="n"/>
      <c r="N52" s="694">
        <f>IF(D52="Pendiente","-",INDEX($CH$6:$CH$53,MATCH($AA52,$BD$6:$BD$53,0)))</f>
        <v/>
      </c>
      <c r="O52" s="694">
        <f>IF(D52="Pendiente","-",INDEX($CH$6:$CH$53,MATCH($AF52,$BD$6:$BD$53,0)))</f>
        <v/>
      </c>
      <c r="P52" s="694" t="n"/>
      <c r="Q52" s="694">
        <f>IF(D52="Pendiente","-",INDEX($CN$6:$CN$53,MATCH($AA52,$BD$6:$BD$53,0)))</f>
        <v/>
      </c>
      <c r="R52" s="694">
        <f>IF(D52="Pendiente","-",INDEX($CN$6:$CN$53,MATCH($AF52,$BD$6:$BD$53,0)))</f>
        <v/>
      </c>
      <c r="S52" s="694" t="n"/>
      <c r="T52" s="694">
        <f>IF(D52="Pendiente","-",INDEX($CS$6:$CS$53,MATCH($AA52,$BD$6:$BD$53,0)))</f>
        <v/>
      </c>
      <c r="U52" s="694">
        <f>IF(D52="Pendiente","-",INDEX($CS$6:$CS$53,MATCH($AF52,$BD$6:$BD$53,0)))</f>
        <v/>
      </c>
      <c r="V52" s="703" t="n"/>
      <c r="W52" s="827" t="inlineStr">
        <is>
          <t>G</t>
        </is>
      </c>
      <c r="X52" s="725">
        <f>Horarios!C52</f>
        <v/>
      </c>
      <c r="Y52" s="726">
        <f>Horarios!C52</f>
        <v/>
      </c>
      <c r="Z52" s="727">
        <f>$Z$4</f>
        <v/>
      </c>
      <c r="AA52" s="728">
        <f>A53</f>
        <v/>
      </c>
      <c r="AB52" s="729">
        <f t="array" ref="AB52:AB52">Ver_flag_local</f>
        <v/>
      </c>
      <c r="AC52" s="730" t="n">
        <v>2</v>
      </c>
      <c r="AD52" s="731" t="n">
        <v>1</v>
      </c>
      <c r="AE52" s="732">
        <f t="array" ref="AE52:AE52">Ver_flag_visit</f>
        <v/>
      </c>
      <c r="AF52" s="733">
        <f>A54</f>
        <v/>
      </c>
      <c r="AG52" s="734">
        <f>IF(NOT(OR(ISBLANK(AC52),ISBLANK(AD52))),1,0)</f>
        <v/>
      </c>
      <c r="AH52" s="735" t="n">
        <v>16</v>
      </c>
      <c r="AI52" s="736" t="n"/>
      <c r="AJ52" s="737">
        <f>CONCATENATE($AJ$3," ",B52)</f>
        <v/>
      </c>
      <c r="AK52" s="738" t="n"/>
      <c r="AL52" s="738" t="n"/>
      <c r="AM52" s="738" t="n"/>
      <c r="AN52" s="738" t="n"/>
      <c r="AO52" s="738" t="n"/>
      <c r="AP52" s="738" t="n"/>
      <c r="AQ52" s="738" t="n"/>
      <c r="AR52" s="738" t="n"/>
      <c r="AS52" s="738" t="n"/>
      <c r="AT52" s="739" t="n"/>
      <c r="AU52" s="803" t="n"/>
      <c r="AV52" s="740">
        <f>IF(AU53&gt;0,$AV$3,"")</f>
        <v/>
      </c>
      <c r="AW52" s="808" t="n"/>
      <c r="AX52" s="808" t="n"/>
      <c r="AY52" s="789" t="n"/>
      <c r="AZ52" s="790" t="n"/>
      <c r="BA52" s="702" t="n"/>
      <c r="BC52" s="694">
        <f>+INDEX(T_Equipos[Grupo],MATCH(WORLDCUP!BD52,T_Equipos[NombreEquipo],0))</f>
        <v/>
      </c>
      <c r="BD52" s="694">
        <f>+Equipos!B48</f>
        <v/>
      </c>
      <c r="BE52" s="694">
        <f>+BG52*3+BH52+IF($AZ$3="No",0,INDEX($AZ$6:$AZ$97,MATCH(BD52,$AY$6:$AY$97,0)))</f>
        <v/>
      </c>
      <c r="BF52" s="694">
        <f>+BG52+BH52+BI52</f>
        <v/>
      </c>
      <c r="BG52" s="694">
        <f>+COUNTIFS(FGLocal,BD52,Ganador,"Local")+COUNTIFS(FGVisitante,BD52,Ganador,"Visitante")</f>
        <v/>
      </c>
      <c r="BH52" s="694">
        <f>+COUNTIFS(FGLocal,BD52,Ganador,"Empate")+COUNTIFS(FGVisitante,BD52,Ganador,"Empate")</f>
        <v/>
      </c>
      <c r="BI52" s="694">
        <f>+COUNTIFS(FGVisitante,BD52,Ganador,"Local")+COUNTIFS(FGLocal,BD52,Ganador,"Visitante")</f>
        <v/>
      </c>
      <c r="BJ52" s="694">
        <f>+SUMIFS(FG_GolesLocal,FGLocal,BD52,Ganador,"&lt;&gt;"&amp;"Pendiente",FG_GolesLocal,"&lt;&gt;"&amp;"",FG_GolesVisitante,"&lt;&gt;"&amp;"")+SUMIFS(FG_GolesVisitante,FGVisitante,BD52,Ganador,"&lt;&gt;"&amp;"Pendiente",FG_GolesLocal,"&lt;&gt;"&amp;"",FG_GolesVisitante,"&lt;&gt;"&amp;"")</f>
        <v/>
      </c>
      <c r="BK52" s="694">
        <f>+SUMIFS(FG_GolesLocal,FGVisitante,BD52,Ganador,"&lt;&gt;"&amp;"Pendiente",FG_GolesLocal,"&lt;&gt;"&amp;"",FG_GolesVisitante,"&lt;&gt;"&amp;"")+SUMIFS(FG_GolesVisitante,FGLocal,BD52,Ganador,"&lt;&gt;"&amp;"Pendiente",FG_GolesLocal,"&lt;&gt;"&amp;"",FG_GolesVisitante,"&lt;&gt;"&amp;"")</f>
        <v/>
      </c>
      <c r="BL52" s="694">
        <f>+BJ52-BK52</f>
        <v/>
      </c>
      <c r="BM52" s="694">
        <f>DD52&amp;BC52</f>
        <v/>
      </c>
      <c r="BN52" s="694">
        <f>DH52&amp;BC52</f>
        <v/>
      </c>
      <c r="BO52" s="694">
        <f>IF(AND($AJ$99=144,BF52&gt;=1),1,0)</f>
        <v/>
      </c>
      <c r="BP52" s="694">
        <f>COUNTIFS($BO$6:$BO$53,"&gt;"&amp;BO52,$BC$6:$BC$53,INDEX(T_Equipos[Grupo],MATCH(BD52,T_Equipos[NombreEquipo],0)))+1</f>
        <v/>
      </c>
      <c r="BQ52" s="694">
        <f>IF(COUNTIFS($BP$6:$BP$53,BP52,$BC$6:$BC$53,INDEX(T_Equipos[Grupo],MATCH(BD52,T_Equipos[NombreEquipo],0)))=1,"-","P."&amp;BP52&amp;" ("&amp;COUNTIFS($BP$6:$BP$53,BP52,$BC$6:$BC$53,INDEX(T_Equipos[Grupo],MATCH(BD52,T_Equipos[NombreEquipo],0)))&amp;")")</f>
        <v/>
      </c>
      <c r="BR52" s="694">
        <f>IF($BQ52="-","-",BE52)</f>
        <v/>
      </c>
      <c r="BS52" s="694">
        <f>BP52+COUNTIFS($BQ$6:$BQ$53,BQ52,$BR$6:BR$53,"&gt;"&amp;BR52,$BC$6:$BC$53,INDEX(T_Equipos[Grupo],MATCH(BD52,T_Equipos[NombreEquipo],0)))</f>
        <v/>
      </c>
      <c r="BT52" s="694">
        <f>IF(COUNTIFS($BS$6:$BS$53,BS52,$BC$6:$BC$53,INDEX(T_Equipos[Grupo],MATCH(BD52,T_Equipos[NombreEquipo],0)))=1,"-","P."&amp;BS52&amp;" ("&amp;COUNTIFS($BS$6:$BS$53,BS52,$BC$6:$BC$53,INDEX(T_Equipos[Grupo],MATCH(BD52,T_Equipos[NombreEquipo],0)))&amp;")")</f>
        <v/>
      </c>
      <c r="BU52" s="694">
        <f>IF($BT52="-","-",COUNTIFS(FGLocal,$BD52,Ganador,"Local",Part1Empate1V,$BT52)+COUNTIFS(FGVisitante,$BD52,Ganador,"Visitante",Part1Empate1L,$BT52))</f>
        <v/>
      </c>
      <c r="BV52" s="694">
        <f>IF($BT52="-","-",COUNTIFS(FGLocal,$BD52,Ganador,"Empate",Part1Empate1V,$BT52)+COUNTIFS(FGVisitante,$BD52,Ganador,"Empate",Part1Empate1L,$BT52))</f>
        <v/>
      </c>
      <c r="BW52" s="694">
        <f>IF($BT52="-","-",COUNTIFS(FGLocal,$BD52,Ganador,"Visitante",Part1Empate1V,$BT52)+COUNTIFS(FGVisitante,$BD52,Ganador,"Local",Part1Empate1L,$BT52))</f>
        <v/>
      </c>
      <c r="BX52" s="694">
        <f>IF($BT52="-","-",BU52*3+BV52)</f>
        <v/>
      </c>
      <c r="BY52" s="694">
        <f>BS52+COUNTIFS($BT$6:$BT$53,BT52,$BX$6:BX$53,"&gt;"&amp;BX52,$BC$6:$BC$53,INDEX(T_Equipos[Grupo],MATCH(BD52,T_Equipos[NombreEquipo],0)))</f>
        <v/>
      </c>
      <c r="BZ52" s="694">
        <f>IF(COUNTIFS($BY$6:$BY$53,BY52,$BC$6:$BC$53,INDEX(T_Equipos[Grupo],MATCH(BD52,T_Equipos[NombreEquipo],0)))=1,"-","P."&amp;BY52&amp;" ("&amp;COUNTIFS($BY$6:$BY$53,BY52,$BC$6:$BC$53,INDEX(T_Equipos[Grupo],MATCH(BD52,T_Equipos[NombreEquipo],0)))&amp;")")</f>
        <v/>
      </c>
      <c r="CA52" s="694">
        <f>IF($BZ52="-","-",SUMIFS(FG_GolesLocal,FGLocal,$BD52,Part1Empate2V,$BZ52)+SUMIFS(FG_GolesVisitante,FGVisitante,$BD52,Part1Empate2L,$BZ52))</f>
        <v/>
      </c>
      <c r="CB52" s="694">
        <f>IF($BZ52="-","-",SUMIFS(FG_GolesVisitante,FGLocal,$BD52,Part1Empate2V,$BZ52)+SUMIFS(FG_GolesLocal,FGVisitante,$BD52,Part1Empate2L,$BZ52))</f>
        <v/>
      </c>
      <c r="CC52" s="694">
        <f>IF($BZ52="-","-",CA52-CB52)</f>
        <v/>
      </c>
      <c r="CD52" s="694">
        <f>BY52+COUNTIFS($BZ$6:$BZ$53,BZ52,$CC$6:CC$53,"&gt;"&amp;CC52,$BC$6:$BC$53,INDEX(T_Equipos[Grupo],MATCH(BD52,T_Equipos[NombreEquipo],0)))</f>
        <v/>
      </c>
      <c r="CE52" s="694">
        <f>IF(COUNTIFS($CD$6:$CD$53,CD52,$BC$6:$BC$53,INDEX(T_Equipos[Grupo],MATCH(BD52,T_Equipos[NombreEquipo],0)))=1,"-","P."&amp;CD52&amp;" ("&amp;COUNTIFS($CD$6:$CD$53,CD52,$BC$6:$BC$53,INDEX(T_Equipos[Grupo],MATCH(BD52,T_Equipos[NombreEquipo],0)))&amp;")")</f>
        <v/>
      </c>
      <c r="CF52" s="694">
        <f>IF($CE52="-","-",SUMIFS(FG_GolesLocal,FGLocal,$BD52,Part1Empate3V,$CE52)+SUMIFS(FG_GolesVisitante,FGVisitante,$BD52,Part1Empate3L,$CE52))</f>
        <v/>
      </c>
      <c r="CG52" s="694">
        <f>CD52+COUNTIFS($CE$6:$CE$53,CE52,$CF$6:CF$53,"&gt;"&amp;CF52,$BC$6:$BC$53,INDEX(T_Equipos[Grupo],MATCH(BD52,T_Equipos[NombreEquipo],0)))</f>
        <v/>
      </c>
      <c r="CH52" s="694">
        <f>IF(COUNTIFS($CG$6:$CG$53,CG52,$BC$6:$BC$53,INDEX(T_Equipos[Grupo],MATCH(BD52,T_Equipos[NombreEquipo],0)))=1,"-","P."&amp;CG52&amp;" ("&amp;COUNTIFS($CG$6:$CG$53,CG52,$BC$6:$BC$53,INDEX(T_Equipos[Grupo],MATCH(BD52,T_Equipos[NombreEquipo],0)))&amp;")")</f>
        <v/>
      </c>
      <c r="CI52" s="694">
        <f>IF($CH52="-","-",COUNTIFS(FGLocal,$BD52,Ganador,"Local",Part2Empate4V,$CH52)+COUNTIFS(FGVisitante,$BD52,Ganador,"Visitante",Part2Empate4L,$CH52))</f>
        <v/>
      </c>
      <c r="CJ52" s="694">
        <f>IF($CH52="-","-",COUNTIFS(FGLocal,$BD52,Ganador,"Empate",Part2Empate4V,$CH52)+COUNTIFS(FGVisitante,$BD52,Ganador,"Empate",Part2Empate4L,$CH52))</f>
        <v/>
      </c>
      <c r="CK52" s="694">
        <f>IF($CH52="-","-",COUNTIFS(FGLocal,$BD52,Ganador,"Visitante",Part2Empate4V,$CH52)+COUNTIFS(FGVisitante,$BD52,Ganador,"Local",Part2Empate4L,$CH52))</f>
        <v/>
      </c>
      <c r="CL52" s="694">
        <f>IF($CH52="-","-",CI52*3+CJ52)</f>
        <v/>
      </c>
      <c r="CM52" s="694">
        <f>CG52+COUNTIFS($CH$6:$CH$53,CH52,$CL$6:CL$53,"&gt;"&amp;CL52,$BC$6:$BC$53,INDEX(T_Equipos[Grupo],MATCH(BD52,T_Equipos[NombreEquipo],0)))</f>
        <v/>
      </c>
      <c r="CN52" s="694">
        <f>IF(COUNTIFS($CM$6:$CM$53,CM52,$BC$6:$BC$53,INDEX(T_Equipos[Grupo],MATCH(BD52,T_Equipos[NombreEquipo],0)))=1,"-","P."&amp;CM52&amp;" ("&amp;COUNTIFS($CM$6:$CM$53,CM52,$BC$6:$BC$53,INDEX(T_Equipos[Grupo],MATCH(BD52,T_Equipos[NombreEquipo],0)))&amp;")")</f>
        <v/>
      </c>
      <c r="CO52" s="694">
        <f>IF($CN52="-","-",SUMIFS(FG_GolesLocal,FGLocal,$BD52,Part2Empate5V,$CN52)+SUMIFS(FG_GolesVisitante,FGVisitante,$BD52,Part2Empate5L,$CN52))</f>
        <v/>
      </c>
      <c r="CP52" s="694">
        <f>IF($CN52="-","-",SUMIFS(FG_GolesVisitante,FGLocal,$BD52,Part2Empate5V,$CN52)+SUMIFS(FG_GolesLocal,FGVisitante,$BD52,Part2Empate5L,$CN52))</f>
        <v/>
      </c>
      <c r="CQ52" s="694">
        <f>IF($CN52="-","-",CO52-CP52)</f>
        <v/>
      </c>
      <c r="CR52" s="694">
        <f>CM52+COUNTIFS($CN$6:$CN$53,CN52,$CQ$6:CQ$53,"&gt;"&amp;CQ52,$BC$6:$BC$53,INDEX(T_Equipos[Grupo],MATCH(BD52,T_Equipos[NombreEquipo],0)))</f>
        <v/>
      </c>
      <c r="CS52" s="694">
        <f>IF(COUNTIFS($CR$6:$CR$53,CR52,$BC$6:$BC$53,INDEX(T_Equipos[Grupo],MATCH(BD52,T_Equipos[NombreEquipo],0)))=1,"-","P."&amp;CR52&amp;" ("&amp;COUNTIFS($CR$6:$CR$53,CR52,$BC$6:$BC$53,INDEX(T_Equipos[Grupo],MATCH(BD52,T_Equipos[NombreEquipo],0)))&amp;")")</f>
        <v/>
      </c>
      <c r="CT52" s="694">
        <f>IF($CS52="-","-",SUMIFS(FG_GolesLocal,FGLocal,$BD52,Part2Empate6V,$CS52)+SUMIFS(FG_GolesVisitante,FGVisitante,$BD52,Part2Empate6L,$CS52))</f>
        <v/>
      </c>
      <c r="CU52" s="694">
        <f>CR52+COUNTIFS($CS$6:$CS$53,CS52,$CT$6:CT$53,"&gt;"&amp;CT52,$BC$6:$BC$53,INDEX(T_Equipos[Grupo],MATCH(BD52,T_Equipos[NombreEquipo],0)))</f>
        <v/>
      </c>
      <c r="CV52" s="694">
        <f>IF(COUNTIFS($CU$6:$CU$53,CU52,$BC$6:$BC$53,INDEX(T_Equipos[Grupo],MATCH(BD52,T_Equipos[NombreEquipo],0)))=1,"-","P."&amp;CU52&amp;" ("&amp;COUNTIFS($CU$6:$CU$53,CU52,$BC$6:$BC$53,INDEX(T_Equipos[Grupo],MATCH(BD52,T_Equipos[NombreEquipo],0)))&amp;")")</f>
        <v/>
      </c>
      <c r="CW52" s="694">
        <f>IF(CV52="-","-",BL52)</f>
        <v/>
      </c>
      <c r="CX52" s="694">
        <f>CU52+COUNTIFS($CV$6:$CV$53,CV52,$CW$6:CW$53,"&gt;"&amp;CW52,$BC$6:$BC$53,INDEX(T_Equipos[Grupo],MATCH(BD52,T_Equipos[NombreEquipo],0)))</f>
        <v/>
      </c>
      <c r="CY52" s="694">
        <f>IF(COUNTIFS($CX$6:$CX$53,CX52,$BC$6:$BC$53,INDEX(T_Equipos[Grupo],MATCH(BD52,T_Equipos[NombreEquipo],0)))=1,"-","P."&amp;CX52&amp;" ("&amp;COUNTIFS($CX$6:$CX$53,CX52,$BC$6:$BC$53,INDEX(T_Equipos[Grupo],MATCH(BD52,T_Equipos[NombreEquipo],0)))&amp;")")</f>
        <v/>
      </c>
      <c r="CZ52" s="694">
        <f>IF(CY52="-","-",BJ52)</f>
        <v/>
      </c>
      <c r="DA52" s="694">
        <f>CX52+COUNTIFS($CY$6:$CY$53,CY52,$CZ$6:CZ$53,"&gt;"&amp;CZ52,$BC$6:$BC$53,INDEX(T_Equipos[Grupo],MATCH(BD52,T_Equipos[NombreEquipo],0)))</f>
        <v/>
      </c>
      <c r="DB52" s="694">
        <f>IF(COUNTIFS($DA$6:$DA$53,DA52,$BC$6:$BC$53,INDEX(T_Equipos[Grupo],MATCH(BD52,T_Equipos[NombreEquipo],0)))=1,"-","P."&amp;DA52&amp;" ("&amp;COUNTIFS($DA$6:$DA$53,DA52,$BC$6:$BC$53,INDEX(T_Equipos[Grupo],MATCH(BD52,T_Equipos[NombreEquipo],0)))&amp;")")</f>
        <v/>
      </c>
      <c r="DC52" s="694">
        <f>IF(DB52="-","-",COUNTIFS(T_Equipos[Rank],"&lt;"&amp;INDEX(T_Equipos[Rank],MATCH(BD52,T_Equipos[NombreEquipo],0)),$BC$6:$BC$53,INDEX(T_Equipos[Grupo],MATCH(BD52,T_Equipos[NombreEquipo],0)))+1)</f>
        <v/>
      </c>
      <c r="DD52" s="694">
        <f>DA52+COUNTIFS($DB$6:$DB$53,DB52,$DC$6:DC$53,"&lt;"&amp;DC52,$BC$6:$BC$53,INDEX(T_Equipos[Grupo],MATCH(BD52,T_Equipos[NombreEquipo],0)))</f>
        <v/>
      </c>
      <c r="DE52" s="694" t="n"/>
      <c r="DF52" s="694">
        <f>IF(OR(INDEX($AW$6:$AW$97,MATCH($BD52,$AV$6:$AV$97,0))="",DB52="-"),DD52,INDEX($AW$6:$AW$97,MATCH($BD52,$AV$6:$AV$97,0))+DD52/1000)</f>
        <v/>
      </c>
      <c r="DG52" s="694">
        <f>IF(DB52="-","-",COUNTIFS(DF$6:DF$53,"&lt;"&amp;DF52,$BC$6:$BC$53,INDEX(T_Equipos[Grupo],MATCH(BD52,T_Equipos[NombreEquipo],0))))</f>
        <v/>
      </c>
      <c r="DH52" s="694">
        <f>DA52+COUNTIFS(DB$6:DB$53,DB52,DG$6:DG$53,"&lt;"&amp;DG52,$BC$6:$BC$53,INDEX(T_Equipos[Grupo],MATCH(BD52,T_Equipos[NombreEquipo],0)))</f>
        <v/>
      </c>
      <c r="DI52" s="694" t="n"/>
      <c r="DJ52" s="694">
        <f>INDEX($DA$6:$DA$53,MATCH($DQ52,$BD$6:$BD$53,0))</f>
        <v/>
      </c>
      <c r="DK52" s="694">
        <f>+SUMIF($BC$6:$BC$53,BC52,$BF$6:$BF$53)</f>
        <v/>
      </c>
      <c r="DL52" s="694">
        <f>IF(OR(DK52=12,$AJ$99=144),COUNTIFS($DJ$6:$DJ$53,DJ52,$BC$6:$BC$53,BC52),1)</f>
        <v/>
      </c>
      <c r="DM52" s="694">
        <f>DJ52&amp;"."&amp;DL52</f>
        <v/>
      </c>
      <c r="DN52" s="694">
        <f t="array" ref="DN52:DN52">OFFSET(Horarios!$P$3,DJ52-1,0,DL52,1)</f>
        <v/>
      </c>
      <c r="DO52" s="694" t="n"/>
      <c r="DP52" s="694" t="inlineStr">
        <is>
          <t>3L</t>
        </is>
      </c>
      <c r="DQ52" s="694">
        <f>INDEX($BD$6:$BD$53,MATCH(DP52,$BM$6:$BM$53,0))</f>
        <v/>
      </c>
    </row>
    <row r="53" ht="15.75" customHeight="1" s="650">
      <c r="A53" s="694">
        <f>+Equipos!B26</f>
        <v/>
      </c>
      <c r="B53" s="694" t="n"/>
      <c r="C53" s="694" t="n"/>
      <c r="D53" s="694">
        <f>IF(OR(AC53="",AD53=""),"Pendiente",IF(AC53&gt;AD53,"Local",IF(AC53&lt;AD53,"Visitante","Empate")))</f>
        <v/>
      </c>
      <c r="E53" s="694">
        <f>IF(D53="Pendiente","-",INDEX($BT$6:$BT$53,MATCH($AA53,$BD$6:$BD$53,0)))</f>
        <v/>
      </c>
      <c r="F53" s="694">
        <f>IF(D53="Pendiente","-",INDEX($BT$6:$BT$53,MATCH($AF53,$BD$6:$BD$53,0)))</f>
        <v/>
      </c>
      <c r="G53" s="694" t="n"/>
      <c r="H53" s="694">
        <f>IF(D53="Pendiente","-",INDEX($BZ$6:$BZ$53,MATCH($AA53,$BD$6:$BD$53,0)))</f>
        <v/>
      </c>
      <c r="I53" s="694">
        <f>IF(D53="Pendiente","-",INDEX($BZ$6:$BZ$53,MATCH($AF53,$BD$6:$BD$53,0)))</f>
        <v/>
      </c>
      <c r="J53" s="694" t="n"/>
      <c r="K53" s="694">
        <f>IF(D53="Pendiente","-",INDEX($CE$6:$CE$53,MATCH($AA53,$BD$6:$BD$53,0)))</f>
        <v/>
      </c>
      <c r="L53" s="694">
        <f>IF(D53="Pendiente","-",INDEX($CE$6:$CE$53,MATCH($AF53,$BD$6:$BD$53,0)))</f>
        <v/>
      </c>
      <c r="M53" s="694" t="n"/>
      <c r="N53" s="694">
        <f>IF(D53="Pendiente","-",INDEX($CH$6:$CH$53,MATCH($AA53,$BD$6:$BD$53,0)))</f>
        <v/>
      </c>
      <c r="O53" s="694">
        <f>IF(D53="Pendiente","-",INDEX($CH$6:$CH$53,MATCH($AF53,$BD$6:$BD$53,0)))</f>
        <v/>
      </c>
      <c r="P53" s="694" t="n"/>
      <c r="Q53" s="694">
        <f>IF(D53="Pendiente","-",INDEX($CN$6:$CN$53,MATCH($AA53,$BD$6:$BD$53,0)))</f>
        <v/>
      </c>
      <c r="R53" s="694">
        <f>IF(D53="Pendiente","-",INDEX($CN$6:$CN$53,MATCH($AF53,$BD$6:$BD$53,0)))</f>
        <v/>
      </c>
      <c r="S53" s="694" t="n"/>
      <c r="T53" s="694">
        <f>IF(D53="Pendiente","-",INDEX($CS$6:$CS$53,MATCH($AA53,$BD$6:$BD$53,0)))</f>
        <v/>
      </c>
      <c r="U53" s="694">
        <f>IF(D53="Pendiente","-",INDEX($CS$6:$CS$53,MATCH($AF53,$BD$6:$BD$53,0)))</f>
        <v/>
      </c>
      <c r="V53" s="703" t="n"/>
      <c r="W53" s="743" t="n"/>
      <c r="X53" s="725">
        <f>Horarios!C53</f>
        <v/>
      </c>
      <c r="Y53" s="726">
        <f>Horarios!C53</f>
        <v/>
      </c>
      <c r="Z53" s="727">
        <f>$Z$4</f>
        <v/>
      </c>
      <c r="AA53" s="728">
        <f>A55</f>
        <v/>
      </c>
      <c r="AB53" s="729">
        <f t="array" ref="AB53:AB53">Ver_flag_local</f>
        <v/>
      </c>
      <c r="AC53" s="730" t="n">
        <v>1</v>
      </c>
      <c r="AD53" s="731" t="n">
        <v>0</v>
      </c>
      <c r="AE53" s="732">
        <f t="array" ref="AE53:AE53">Ver_flag_visit</f>
        <v/>
      </c>
      <c r="AF53" s="733">
        <f>A56</f>
        <v/>
      </c>
      <c r="AG53" s="734">
        <f>IF(NOT(OR(ISBLANK(AC53),ISBLANK(AD53))),1,0)</f>
        <v/>
      </c>
      <c r="AH53" s="735" t="n">
        <v>15</v>
      </c>
      <c r="AI53" s="736" t="n"/>
      <c r="AJ53" s="744">
        <f>AJ5</f>
        <v/>
      </c>
      <c r="AK53" s="745" t="n"/>
      <c r="AL53" s="746">
        <f>AL5</f>
        <v/>
      </c>
      <c r="AM53" s="745">
        <f>AM5</f>
        <v/>
      </c>
      <c r="AN53" s="745">
        <f>AN5</f>
        <v/>
      </c>
      <c r="AO53" s="745">
        <f>AO5</f>
        <v/>
      </c>
      <c r="AP53" s="745">
        <f>AP5</f>
        <v/>
      </c>
      <c r="AQ53" s="745">
        <f>AQ5</f>
        <v/>
      </c>
      <c r="AR53" s="745">
        <f>AR5</f>
        <v/>
      </c>
      <c r="AS53" s="745">
        <f>AS5</f>
        <v/>
      </c>
      <c r="AT53" s="747">
        <f>AT5</f>
        <v/>
      </c>
      <c r="AU53" s="803">
        <f>COUNTIF(AU54:AU57,"&gt;1")</f>
        <v/>
      </c>
      <c r="AV53" s="748" t="n"/>
      <c r="AW53" s="808" t="n"/>
      <c r="AX53" s="808" t="n"/>
      <c r="AY53" s="749">
        <f>AL53</f>
        <v/>
      </c>
      <c r="AZ53" s="750">
        <f>+Idiomas!$D$67</f>
        <v/>
      </c>
      <c r="BA53" s="702" t="n"/>
      <c r="BC53" s="694">
        <f>+INDEX(T_Equipos[Grupo],MATCH(WORLDCUP!BD53,T_Equipos[NombreEquipo],0))</f>
        <v/>
      </c>
      <c r="BD53" s="694">
        <f>+Equipos!B49</f>
        <v/>
      </c>
      <c r="BE53" s="694">
        <f>+BG53*3+BH53+IF($AZ$3="No",0,INDEX($AZ$6:$AZ$97,MATCH(BD53,$AY$6:$AY$97,0)))</f>
        <v/>
      </c>
      <c r="BF53" s="694">
        <f>+BG53+BH53+BI53</f>
        <v/>
      </c>
      <c r="BG53" s="694">
        <f>+COUNTIFS(FGLocal,BD53,Ganador,"Local")+COUNTIFS(FGVisitante,BD53,Ganador,"Visitante")</f>
        <v/>
      </c>
      <c r="BH53" s="694">
        <f>+COUNTIFS(FGLocal,BD53,Ganador,"Empate")+COUNTIFS(FGVisitante,BD53,Ganador,"Empate")</f>
        <v/>
      </c>
      <c r="BI53" s="694">
        <f>+COUNTIFS(FGVisitante,BD53,Ganador,"Local")+COUNTIFS(FGLocal,BD53,Ganador,"Visitante")</f>
        <v/>
      </c>
      <c r="BJ53" s="694">
        <f>+SUMIFS(FG_GolesLocal,FGLocal,BD53,Ganador,"&lt;&gt;"&amp;"Pendiente",FG_GolesLocal,"&lt;&gt;"&amp;"",FG_GolesVisitante,"&lt;&gt;"&amp;"")+SUMIFS(FG_GolesVisitante,FGVisitante,BD53,Ganador,"&lt;&gt;"&amp;"Pendiente",FG_GolesLocal,"&lt;&gt;"&amp;"",FG_GolesVisitante,"&lt;&gt;"&amp;"")</f>
        <v/>
      </c>
      <c r="BK53" s="694">
        <f>+SUMIFS(FG_GolesLocal,FGVisitante,BD53,Ganador,"&lt;&gt;"&amp;"Pendiente",FG_GolesLocal,"&lt;&gt;"&amp;"",FG_GolesVisitante,"&lt;&gt;"&amp;"")+SUMIFS(FG_GolesVisitante,FGLocal,BD53,Ganador,"&lt;&gt;"&amp;"Pendiente",FG_GolesLocal,"&lt;&gt;"&amp;"",FG_GolesVisitante,"&lt;&gt;"&amp;"")</f>
        <v/>
      </c>
      <c r="BL53" s="694">
        <f>+BJ53-BK53</f>
        <v/>
      </c>
      <c r="BM53" s="694">
        <f>DD53&amp;BC53</f>
        <v/>
      </c>
      <c r="BN53" s="694">
        <f>DH53&amp;BC53</f>
        <v/>
      </c>
      <c r="BO53" s="694">
        <f>IF(AND($AJ$99=144,BF53&gt;=1),1,0)</f>
        <v/>
      </c>
      <c r="BP53" s="694">
        <f>COUNTIFS($BO$6:$BO$53,"&gt;"&amp;BO53,$BC$6:$BC$53,INDEX(T_Equipos[Grupo],MATCH(BD53,T_Equipos[NombreEquipo],0)))+1</f>
        <v/>
      </c>
      <c r="BQ53" s="694">
        <f>IF(COUNTIFS($BP$6:$BP$53,BP53,$BC$6:$BC$53,INDEX(T_Equipos[Grupo],MATCH(BD53,T_Equipos[NombreEquipo],0)))=1,"-","P."&amp;BP53&amp;" ("&amp;COUNTIFS($BP$6:$BP$53,BP53,$BC$6:$BC$53,INDEX(T_Equipos[Grupo],MATCH(BD53,T_Equipos[NombreEquipo],0)))&amp;")")</f>
        <v/>
      </c>
      <c r="BR53" s="694">
        <f>IF($BQ53="-","-",BE53)</f>
        <v/>
      </c>
      <c r="BS53" s="694">
        <f>BP53+COUNTIFS($BQ$6:$BQ$53,BQ53,$BR$6:BR$53,"&gt;"&amp;BR53,$BC$6:$BC$53,INDEX(T_Equipos[Grupo],MATCH(BD53,T_Equipos[NombreEquipo],0)))</f>
        <v/>
      </c>
      <c r="BT53" s="694">
        <f>IF(COUNTIFS($BS$6:$BS$53,BS53,$BC$6:$BC$53,INDEX(T_Equipos[Grupo],MATCH(BD53,T_Equipos[NombreEquipo],0)))=1,"-","P."&amp;BS53&amp;" ("&amp;COUNTIFS($BS$6:$BS$53,BS53,$BC$6:$BC$53,INDEX(T_Equipos[Grupo],MATCH(BD53,T_Equipos[NombreEquipo],0)))&amp;")")</f>
        <v/>
      </c>
      <c r="BU53" s="694">
        <f>IF($BT53="-","-",COUNTIFS(FGLocal,$BD53,Ganador,"Local",Part1Empate1V,$BT53)+COUNTIFS(FGVisitante,$BD53,Ganador,"Visitante",Part1Empate1L,$BT53))</f>
        <v/>
      </c>
      <c r="BV53" s="694">
        <f>IF($BT53="-","-",COUNTIFS(FGLocal,$BD53,Ganador,"Empate",Part1Empate1V,$BT53)+COUNTIFS(FGVisitante,$BD53,Ganador,"Empate",Part1Empate1L,$BT53))</f>
        <v/>
      </c>
      <c r="BW53" s="694">
        <f>IF($BT53="-","-",COUNTIFS(FGLocal,$BD53,Ganador,"Visitante",Part1Empate1V,$BT53)+COUNTIFS(FGVisitante,$BD53,Ganador,"Local",Part1Empate1L,$BT53))</f>
        <v/>
      </c>
      <c r="BX53" s="694">
        <f>IF($BT53="-","-",BU53*3+BV53)</f>
        <v/>
      </c>
      <c r="BY53" s="694">
        <f>BS53+COUNTIFS($BT$6:$BT$53,BT53,$BX$6:BX$53,"&gt;"&amp;BX53,$BC$6:$BC$53,INDEX(T_Equipos[Grupo],MATCH(BD53,T_Equipos[NombreEquipo],0)))</f>
        <v/>
      </c>
      <c r="BZ53" s="694">
        <f>IF(COUNTIFS($BY$6:$BY$53,BY53,$BC$6:$BC$53,INDEX(T_Equipos[Grupo],MATCH(BD53,T_Equipos[NombreEquipo],0)))=1,"-","P."&amp;BY53&amp;" ("&amp;COUNTIFS($BY$6:$BY$53,BY53,$BC$6:$BC$53,INDEX(T_Equipos[Grupo],MATCH(BD53,T_Equipos[NombreEquipo],0)))&amp;")")</f>
        <v/>
      </c>
      <c r="CA53" s="694">
        <f>IF($BZ53="-","-",SUMIFS(FG_GolesLocal,FGLocal,$BD53,Part1Empate2V,$BZ53)+SUMIFS(FG_GolesVisitante,FGVisitante,$BD53,Part1Empate2L,$BZ53))</f>
        <v/>
      </c>
      <c r="CB53" s="694">
        <f>IF($BZ53="-","-",SUMIFS(FG_GolesVisitante,FGLocal,$BD53,Part1Empate2V,$BZ53)+SUMIFS(FG_GolesLocal,FGVisitante,$BD53,Part1Empate2L,$BZ53))</f>
        <v/>
      </c>
      <c r="CC53" s="694">
        <f>IF($BZ53="-","-",CA53-CB53)</f>
        <v/>
      </c>
      <c r="CD53" s="694">
        <f>BY53+COUNTIFS($BZ$6:$BZ$53,BZ53,$CC$6:CC$53,"&gt;"&amp;CC53,$BC$6:$BC$53,INDEX(T_Equipos[Grupo],MATCH(BD53,T_Equipos[NombreEquipo],0)))</f>
        <v/>
      </c>
      <c r="CE53" s="694">
        <f>IF(COUNTIFS($CD$6:$CD$53,CD53,$BC$6:$BC$53,INDEX(T_Equipos[Grupo],MATCH(BD53,T_Equipos[NombreEquipo],0)))=1,"-","P."&amp;CD53&amp;" ("&amp;COUNTIFS($CD$6:$CD$53,CD53,$BC$6:$BC$53,INDEX(T_Equipos[Grupo],MATCH(BD53,T_Equipos[NombreEquipo],0)))&amp;")")</f>
        <v/>
      </c>
      <c r="CF53" s="694">
        <f>IF($CE53="-","-",SUMIFS(FG_GolesLocal,FGLocal,$BD53,Part1Empate3V,$CE53)+SUMIFS(FG_GolesVisitante,FGVisitante,$BD53,Part1Empate3L,$CE53))</f>
        <v/>
      </c>
      <c r="CG53" s="694">
        <f>CD53+COUNTIFS($CE$6:$CE$53,CE53,$CF$6:CF$53,"&gt;"&amp;CF53,$BC$6:$BC$53,INDEX(T_Equipos[Grupo],MATCH(BD53,T_Equipos[NombreEquipo],0)))</f>
        <v/>
      </c>
      <c r="CH53" s="694">
        <f>IF(COUNTIFS($CG$6:$CG$53,CG53,$BC$6:$BC$53,INDEX(T_Equipos[Grupo],MATCH(BD53,T_Equipos[NombreEquipo],0)))=1,"-","P."&amp;CG53&amp;" ("&amp;COUNTIFS($CG$6:$CG$53,CG53,$BC$6:$BC$53,INDEX(T_Equipos[Grupo],MATCH(BD53,T_Equipos[NombreEquipo],0)))&amp;")")</f>
        <v/>
      </c>
      <c r="CI53" s="694">
        <f>IF($CH53="-","-",COUNTIFS(FGLocal,$BD53,Ganador,"Local",Part2Empate4V,$CH53)+COUNTIFS(FGVisitante,$BD53,Ganador,"Visitante",Part2Empate4L,$CH53))</f>
        <v/>
      </c>
      <c r="CJ53" s="694">
        <f>IF($CH53="-","-",COUNTIFS(FGLocal,$BD53,Ganador,"Empate",Part2Empate4V,$CH53)+COUNTIFS(FGVisitante,$BD53,Ganador,"Empate",Part2Empate4L,$CH53))</f>
        <v/>
      </c>
      <c r="CK53" s="694">
        <f>IF($CH53="-","-",COUNTIFS(FGLocal,$BD53,Ganador,"Visitante",Part2Empate4V,$CH53)+COUNTIFS(FGVisitante,$BD53,Ganador,"Local",Part2Empate4L,$CH53))</f>
        <v/>
      </c>
      <c r="CL53" s="694">
        <f>IF($CH53="-","-",CI53*3+CJ53)</f>
        <v/>
      </c>
      <c r="CM53" s="694">
        <f>CG53+COUNTIFS($CH$6:$CH$53,CH53,$CL$6:CL$53,"&gt;"&amp;CL53,$BC$6:$BC$53,INDEX(T_Equipos[Grupo],MATCH(BD53,T_Equipos[NombreEquipo],0)))</f>
        <v/>
      </c>
      <c r="CN53" s="694">
        <f>IF(COUNTIFS($CM$6:$CM$53,CM53,$BC$6:$BC$53,INDEX(T_Equipos[Grupo],MATCH(BD53,T_Equipos[NombreEquipo],0)))=1,"-","P."&amp;CM53&amp;" ("&amp;COUNTIFS($CM$6:$CM$53,CM53,$BC$6:$BC$53,INDEX(T_Equipos[Grupo],MATCH(BD53,T_Equipos[NombreEquipo],0)))&amp;")")</f>
        <v/>
      </c>
      <c r="CO53" s="694">
        <f>IF($CN53="-","-",SUMIFS(FG_GolesLocal,FGLocal,$BD53,Part2Empate5V,$CN53)+SUMIFS(FG_GolesVisitante,FGVisitante,$BD53,Part2Empate5L,$CN53))</f>
        <v/>
      </c>
      <c r="CP53" s="694">
        <f>IF($CN53="-","-",SUMIFS(FG_GolesVisitante,FGLocal,$BD53,Part2Empate5V,$CN53)+SUMIFS(FG_GolesLocal,FGVisitante,$BD53,Part2Empate5L,$CN53))</f>
        <v/>
      </c>
      <c r="CQ53" s="694">
        <f>IF($CN53="-","-",CO53-CP53)</f>
        <v/>
      </c>
      <c r="CR53" s="694">
        <f>CM53+COUNTIFS($CN$6:$CN$53,CN53,$CQ$6:CQ$53,"&gt;"&amp;CQ53,$BC$6:$BC$53,INDEX(T_Equipos[Grupo],MATCH(BD53,T_Equipos[NombreEquipo],0)))</f>
        <v/>
      </c>
      <c r="CS53" s="694">
        <f>IF(COUNTIFS($CR$6:$CR$53,CR53,$BC$6:$BC$53,INDEX(T_Equipos[Grupo],MATCH(BD53,T_Equipos[NombreEquipo],0)))=1,"-","P."&amp;CR53&amp;" ("&amp;COUNTIFS($CR$6:$CR$53,CR53,$BC$6:$BC$53,INDEX(T_Equipos[Grupo],MATCH(BD53,T_Equipos[NombreEquipo],0)))&amp;")")</f>
        <v/>
      </c>
      <c r="CT53" s="694">
        <f>IF($CS53="-","-",SUMIFS(FG_GolesLocal,FGLocal,$BD53,Part2Empate6V,$CS53)+SUMIFS(FG_GolesVisitante,FGVisitante,$BD53,Part2Empate6L,$CS53))</f>
        <v/>
      </c>
      <c r="CU53" s="694">
        <f>CR53+COUNTIFS($CS$6:$CS$53,CS53,$CT$6:CT$53,"&gt;"&amp;CT53,$BC$6:$BC$53,INDEX(T_Equipos[Grupo],MATCH(BD53,T_Equipos[NombreEquipo],0)))</f>
        <v/>
      </c>
      <c r="CV53" s="694">
        <f>IF(COUNTIFS($CU$6:$CU$53,CU53,$BC$6:$BC$53,INDEX(T_Equipos[Grupo],MATCH(BD53,T_Equipos[NombreEquipo],0)))=1,"-","P."&amp;CU53&amp;" ("&amp;COUNTIFS($CU$6:$CU$53,CU53,$BC$6:$BC$53,INDEX(T_Equipos[Grupo],MATCH(BD53,T_Equipos[NombreEquipo],0)))&amp;")")</f>
        <v/>
      </c>
      <c r="CW53" s="694">
        <f>IF(CV53="-","-",BL53)</f>
        <v/>
      </c>
      <c r="CX53" s="694">
        <f>CU53+COUNTIFS($CV$6:$CV$53,CV53,$CW$6:CW$53,"&gt;"&amp;CW53,$BC$6:$BC$53,INDEX(T_Equipos[Grupo],MATCH(BD53,T_Equipos[NombreEquipo],0)))</f>
        <v/>
      </c>
      <c r="CY53" s="694">
        <f>IF(COUNTIFS($CX$6:$CX$53,CX53,$BC$6:$BC$53,INDEX(T_Equipos[Grupo],MATCH(BD53,T_Equipos[NombreEquipo],0)))=1,"-","P."&amp;CX53&amp;" ("&amp;COUNTIFS($CX$6:$CX$53,CX53,$BC$6:$BC$53,INDEX(T_Equipos[Grupo],MATCH(BD53,T_Equipos[NombreEquipo],0)))&amp;")")</f>
        <v/>
      </c>
      <c r="CZ53" s="694">
        <f>IF(CY53="-","-",BJ53)</f>
        <v/>
      </c>
      <c r="DA53" s="694">
        <f>CX53+COUNTIFS($CY$6:$CY$53,CY53,$CZ$6:CZ$53,"&gt;"&amp;CZ53,$BC$6:$BC$53,INDEX(T_Equipos[Grupo],MATCH(BD53,T_Equipos[NombreEquipo],0)))</f>
        <v/>
      </c>
      <c r="DB53" s="694">
        <f>IF(COUNTIFS($DA$6:$DA$53,DA53,$BC$6:$BC$53,INDEX(T_Equipos[Grupo],MATCH(BD53,T_Equipos[NombreEquipo],0)))=1,"-","P."&amp;DA53&amp;" ("&amp;COUNTIFS($DA$6:$DA$53,DA53,$BC$6:$BC$53,INDEX(T_Equipos[Grupo],MATCH(BD53,T_Equipos[NombreEquipo],0)))&amp;")")</f>
        <v/>
      </c>
      <c r="DC53" s="694">
        <f>IF(DB53="-","-",COUNTIFS(T_Equipos[Rank],"&lt;"&amp;INDEX(T_Equipos[Rank],MATCH(BD53,T_Equipos[NombreEquipo],0)),$BC$6:$BC$53,INDEX(T_Equipos[Grupo],MATCH(BD53,T_Equipos[NombreEquipo],0)))+1)</f>
        <v/>
      </c>
      <c r="DD53" s="694">
        <f>DA53+COUNTIFS($DB$6:$DB$53,DB53,$DC$6:DC$53,"&lt;"&amp;DC53,$BC$6:$BC$53,INDEX(T_Equipos[Grupo],MATCH(BD53,T_Equipos[NombreEquipo],0)))</f>
        <v/>
      </c>
      <c r="DE53" s="694" t="n"/>
      <c r="DF53" s="694">
        <f>IF(OR(INDEX($AW$6:$AW$97,MATCH($BD53,$AV$6:$AV$97,0))="",DB53="-"),DD53,INDEX($AW$6:$AW$97,MATCH($BD53,$AV$6:$AV$97,0))+DD53/1000)</f>
        <v/>
      </c>
      <c r="DG53" s="694">
        <f>IF(DB53="-","-",COUNTIFS(DF$6:DF$53,"&lt;"&amp;DF53,$BC$6:$BC$53,INDEX(T_Equipos[Grupo],MATCH(BD53,T_Equipos[NombreEquipo],0))))</f>
        <v/>
      </c>
      <c r="DH53" s="694">
        <f>DA53+COUNTIFS(DB$6:DB$53,DB53,DG$6:DG$53,"&lt;"&amp;DG53,$BC$6:$BC$53,INDEX(T_Equipos[Grupo],MATCH(BD53,T_Equipos[NombreEquipo],0)))</f>
        <v/>
      </c>
      <c r="DI53" s="694" t="n"/>
      <c r="DJ53" s="694">
        <f>INDEX($DA$6:$DA$53,MATCH($DQ53,$BD$6:$BD$53,0))</f>
        <v/>
      </c>
      <c r="DK53" s="694">
        <f>+SUMIF($BC$6:$BC$53,BC53,$BF$6:$BF$53)</f>
        <v/>
      </c>
      <c r="DL53" s="694">
        <f>IF(OR(DK53=12,$AJ$99=144),COUNTIFS($DJ$6:$DJ$53,DJ53,$BC$6:$BC$53,BC53),1)</f>
        <v/>
      </c>
      <c r="DM53" s="694">
        <f>DJ53&amp;"."&amp;DL53</f>
        <v/>
      </c>
      <c r="DN53" s="694">
        <f t="array" ref="DN53:DN53">OFFSET(Horarios!$P$3,DJ53-1,0,DL53,1)</f>
        <v/>
      </c>
      <c r="DO53" s="694" t="n"/>
      <c r="DP53" s="694" t="inlineStr">
        <is>
          <t>4L</t>
        </is>
      </c>
      <c r="DQ53" s="694">
        <f>INDEX($BD$6:$BD$53,MATCH(DP53,$BM$6:$BM$53,0))</f>
        <v/>
      </c>
    </row>
    <row r="54" ht="15.75" customHeight="1" s="650">
      <c r="A54" s="694">
        <f>+Equipos!B27</f>
        <v/>
      </c>
      <c r="B54" s="694" t="n"/>
      <c r="C54" s="694" t="n"/>
      <c r="D54" s="694">
        <f>IF(OR(AC54="",AD54=""),"Pendiente",IF(AC54&gt;AD54,"Local",IF(AC54&lt;AD54,"Visitante","Empate")))</f>
        <v/>
      </c>
      <c r="E54" s="694">
        <f>IF(D54="Pendiente","-",INDEX($BT$6:$BT$53,MATCH($AA54,$BD$6:$BD$53,0)))</f>
        <v/>
      </c>
      <c r="F54" s="694">
        <f>IF(D54="Pendiente","-",INDEX($BT$6:$BT$53,MATCH($AF54,$BD$6:$BD$53,0)))</f>
        <v/>
      </c>
      <c r="G54" s="694" t="n"/>
      <c r="H54" s="694">
        <f>IF(D54="Pendiente","-",INDEX($BZ$6:$BZ$53,MATCH($AA54,$BD$6:$BD$53,0)))</f>
        <v/>
      </c>
      <c r="I54" s="694">
        <f>IF(D54="Pendiente","-",INDEX($BZ$6:$BZ$53,MATCH($AF54,$BD$6:$BD$53,0)))</f>
        <v/>
      </c>
      <c r="J54" s="694" t="n"/>
      <c r="K54" s="694">
        <f>IF(D54="Pendiente","-",INDEX($CE$6:$CE$53,MATCH($AA54,$BD$6:$BD$53,0)))</f>
        <v/>
      </c>
      <c r="L54" s="694">
        <f>IF(D54="Pendiente","-",INDEX($CE$6:$CE$53,MATCH($AF54,$BD$6:$BD$53,0)))</f>
        <v/>
      </c>
      <c r="M54" s="694" t="n"/>
      <c r="N54" s="694">
        <f>IF(D54="Pendiente","-",INDEX($CH$6:$CH$53,MATCH($AA54,$BD$6:$BD$53,0)))</f>
        <v/>
      </c>
      <c r="O54" s="694">
        <f>IF(D54="Pendiente","-",INDEX($CH$6:$CH$53,MATCH($AF54,$BD$6:$BD$53,0)))</f>
        <v/>
      </c>
      <c r="P54" s="694" t="n"/>
      <c r="Q54" s="694">
        <f>IF(D54="Pendiente","-",INDEX($CN$6:$CN$53,MATCH($AA54,$BD$6:$BD$53,0)))</f>
        <v/>
      </c>
      <c r="R54" s="694">
        <f>IF(D54="Pendiente","-",INDEX($CN$6:$CN$53,MATCH($AF54,$BD$6:$BD$53,0)))</f>
        <v/>
      </c>
      <c r="S54" s="694" t="n"/>
      <c r="T54" s="694">
        <f>IF(D54="Pendiente","-",INDEX($CS$6:$CS$53,MATCH($AA54,$BD$6:$BD$53,0)))</f>
        <v/>
      </c>
      <c r="U54" s="694">
        <f>IF(D54="Pendiente","-",INDEX($CS$6:$CS$53,MATCH($AF54,$BD$6:$BD$53,0)))</f>
        <v/>
      </c>
      <c r="V54" s="703" t="n"/>
      <c r="W54" s="743" t="n"/>
      <c r="X54" s="725">
        <f>Horarios!C54</f>
        <v/>
      </c>
      <c r="Y54" s="726">
        <f>Horarios!C54</f>
        <v/>
      </c>
      <c r="Z54" s="727">
        <f>$Z$6</f>
        <v/>
      </c>
      <c r="AA54" s="728">
        <f>A53</f>
        <v/>
      </c>
      <c r="AB54" s="729">
        <f t="array" ref="AB54:AB54">Ver_flag_local</f>
        <v/>
      </c>
      <c r="AC54" s="730" t="n">
        <v>2</v>
      </c>
      <c r="AD54" s="731" t="n">
        <v>0</v>
      </c>
      <c r="AE54" s="732">
        <f t="array" ref="AE54:AE54">Ver_flag_visit</f>
        <v/>
      </c>
      <c r="AF54" s="733">
        <f>A55</f>
        <v/>
      </c>
      <c r="AG54" s="734">
        <f>IF(NOT(OR(ISBLANK(AC54),ISBLANK(AD54))),1,0)</f>
        <v/>
      </c>
      <c r="AH54" s="735" t="n">
        <v>39</v>
      </c>
      <c r="AI54" s="736">
        <f>AJ54&amp;$B$52</f>
        <v/>
      </c>
      <c r="AJ54" s="751" t="n">
        <v>1</v>
      </c>
      <c r="AK54" s="810">
        <f t="array" ref="AK54:AK54">Ver_flag_visit</f>
        <v/>
      </c>
      <c r="AL54" s="753">
        <f>IFERROR(INDEX($BD$6:$BD$53,MATCH(AI54,$BN$6:$BN$53,0)),"")</f>
        <v/>
      </c>
      <c r="AM54" s="754">
        <f>INDEX($BE$6:$BN$53,MATCH($AL54,$BD$6:$BD$53,0),MATCH(AM$5,$BE$5:$BN$5,0))</f>
        <v/>
      </c>
      <c r="AN54" s="755">
        <f>INDEX($BE$6:$BN$53,MATCH($AL54,$BD$6:$BD$53,0),MATCH(AN$5,$BE$5:$BN$5,0))</f>
        <v/>
      </c>
      <c r="AO54" s="755">
        <f>INDEX($BE$6:$BN$53,MATCH($AL54,$BD$6:$BD$53,0),MATCH(AO$5,$BE$5:$BN$5,0))</f>
        <v/>
      </c>
      <c r="AP54" s="755">
        <f>INDEX($BE$6:$BN$53,MATCH($AL54,$BD$6:$BD$53,0),MATCH(AP$5,$BE$5:$BN$5,0))</f>
        <v/>
      </c>
      <c r="AQ54" s="755">
        <f>INDEX($BE$6:$BN$53,MATCH($AL54,$BD$6:$BD$53,0),MATCH(AQ$5,$BE$5:$BN$5,0))</f>
        <v/>
      </c>
      <c r="AR54" s="755">
        <f>INDEX($BE$6:$BN$53,MATCH($AL54,$BD$6:$BD$53,0),MATCH(AR$5,$BE$5:$BN$5,0))</f>
        <v/>
      </c>
      <c r="AS54" s="755">
        <f>INDEX($BE$6:$BN$53,MATCH($AL54,$BD$6:$BD$53,0),MATCH(AS$5,$BE$5:$BN$5,0))</f>
        <v/>
      </c>
      <c r="AT54" s="756">
        <f>INDEX($BE$6:$BN$53,MATCH($AL54,$BD$6:$BD$53,0),MATCH(AT$5,$BE$5:$BN$5,0))</f>
        <v/>
      </c>
      <c r="AU54" s="757">
        <f>INDEX($DL$6:$DL$53,MATCH(AI54,$DP$6:$DP$53,0))</f>
        <v/>
      </c>
      <c r="AV54" s="758">
        <f>INDEX($BD$6:$BD$53,MATCH(AI54,$BM$6:$BM$53,0))</f>
        <v/>
      </c>
      <c r="AW54" s="759" t="n"/>
      <c r="AX54" s="760" t="n"/>
      <c r="AY54" s="761">
        <f>+A53</f>
        <v/>
      </c>
      <c r="AZ54" s="762" t="n"/>
      <c r="BA54" s="702" t="n"/>
    </row>
    <row r="55" ht="15.75" customHeight="1" s="650">
      <c r="A55" s="694">
        <f>+Equipos!B28</f>
        <v/>
      </c>
      <c r="B55" s="694" t="n"/>
      <c r="C55" s="694" t="n"/>
      <c r="D55" s="694">
        <f>IF(OR(AC55="",AD55=""),"Pendiente",IF(AC55&gt;AD55,"Local",IF(AC55&lt;AD55,"Visitante","Empate")))</f>
        <v/>
      </c>
      <c r="E55" s="694">
        <f>IF(D55="Pendiente","-",INDEX($BT$6:$BT$53,MATCH($AA55,$BD$6:$BD$53,0)))</f>
        <v/>
      </c>
      <c r="F55" s="694">
        <f>IF(D55="Pendiente","-",INDEX($BT$6:$BT$53,MATCH($AF55,$BD$6:$BD$53,0)))</f>
        <v/>
      </c>
      <c r="G55" s="694" t="n"/>
      <c r="H55" s="694">
        <f>IF(D55="Pendiente","-",INDEX($BZ$6:$BZ$53,MATCH($AA55,$BD$6:$BD$53,0)))</f>
        <v/>
      </c>
      <c r="I55" s="694">
        <f>IF(D55="Pendiente","-",INDEX($BZ$6:$BZ$53,MATCH($AF55,$BD$6:$BD$53,0)))</f>
        <v/>
      </c>
      <c r="J55" s="694" t="n"/>
      <c r="K55" s="694">
        <f>IF(D55="Pendiente","-",INDEX($CE$6:$CE$53,MATCH($AA55,$BD$6:$BD$53,0)))</f>
        <v/>
      </c>
      <c r="L55" s="694">
        <f>IF(D55="Pendiente","-",INDEX($CE$6:$CE$53,MATCH($AF55,$BD$6:$BD$53,0)))</f>
        <v/>
      </c>
      <c r="M55" s="694" t="n"/>
      <c r="N55" s="694">
        <f>IF(D55="Pendiente","-",INDEX($CH$6:$CH$53,MATCH($AA55,$BD$6:$BD$53,0)))</f>
        <v/>
      </c>
      <c r="O55" s="694">
        <f>IF(D55="Pendiente","-",INDEX($CH$6:$CH$53,MATCH($AF55,$BD$6:$BD$53,0)))</f>
        <v/>
      </c>
      <c r="P55" s="694" t="n"/>
      <c r="Q55" s="694">
        <f>IF(D55="Pendiente","-",INDEX($CN$6:$CN$53,MATCH($AA55,$BD$6:$BD$53,0)))</f>
        <v/>
      </c>
      <c r="R55" s="694">
        <f>IF(D55="Pendiente","-",INDEX($CN$6:$CN$53,MATCH($AF55,$BD$6:$BD$53,0)))</f>
        <v/>
      </c>
      <c r="S55" s="694" t="n"/>
      <c r="T55" s="694">
        <f>IF(D55="Pendiente","-",INDEX($CS$6:$CS$53,MATCH($AA55,$BD$6:$BD$53,0)))</f>
        <v/>
      </c>
      <c r="U55" s="694">
        <f>IF(D55="Pendiente","-",INDEX($CS$6:$CS$53,MATCH($AF55,$BD$6:$BD$53,0)))</f>
        <v/>
      </c>
      <c r="V55" s="703" t="n"/>
      <c r="W55" s="743" t="n"/>
      <c r="X55" s="725">
        <f>Horarios!C55</f>
        <v/>
      </c>
      <c r="Y55" s="726">
        <f>Horarios!C55</f>
        <v/>
      </c>
      <c r="Z55" s="727">
        <f>$Z$6</f>
        <v/>
      </c>
      <c r="AA55" s="728">
        <f>A56</f>
        <v/>
      </c>
      <c r="AB55" s="729">
        <f t="array" ref="AB55:AB55">Ver_flag_local</f>
        <v/>
      </c>
      <c r="AC55" s="730" t="n">
        <v>0</v>
      </c>
      <c r="AD55" s="731" t="n">
        <v>2</v>
      </c>
      <c r="AE55" s="732">
        <f t="array" ref="AE55:AE55">Ver_flag_visit</f>
        <v/>
      </c>
      <c r="AF55" s="733">
        <f>A54</f>
        <v/>
      </c>
      <c r="AG55" s="734">
        <f>IF(NOT(OR(ISBLANK(AC55),ISBLANK(AD55))),1,0)</f>
        <v/>
      </c>
      <c r="AH55" s="735" t="n">
        <v>40</v>
      </c>
      <c r="AI55" s="736">
        <f>AJ55&amp;$B$52</f>
        <v/>
      </c>
      <c r="AJ55" s="763" t="n">
        <v>2</v>
      </c>
      <c r="AK55" s="813">
        <f t="array" ref="AK55:AK55">Ver_flag_visit</f>
        <v/>
      </c>
      <c r="AL55" s="765">
        <f>IFERROR(INDEX($BD$6:$BD$53,MATCH(AI55,$BN$6:$BN$53,0)),"")</f>
        <v/>
      </c>
      <c r="AM55" s="766">
        <f>INDEX($BE$6:$BN$53,MATCH($AL55,$BD$6:$BD$53,0),MATCH(AM$5,$BE$5:$BN$5,0))</f>
        <v/>
      </c>
      <c r="AN55" s="767">
        <f>INDEX($BE$6:$BN$53,MATCH($AL55,$BD$6:$BD$53,0),MATCH(AN$5,$BE$5:$BN$5,0))</f>
        <v/>
      </c>
      <c r="AO55" s="767">
        <f>INDEX($BE$6:$BN$53,MATCH($AL55,$BD$6:$BD$53,0),MATCH(AO$5,$BE$5:$BN$5,0))</f>
        <v/>
      </c>
      <c r="AP55" s="767">
        <f>INDEX($BE$6:$BN$53,MATCH($AL55,$BD$6:$BD$53,0),MATCH(AP$5,$BE$5:$BN$5,0))</f>
        <v/>
      </c>
      <c r="AQ55" s="767">
        <f>INDEX($BE$6:$BN$53,MATCH($AL55,$BD$6:$BD$53,0),MATCH(AQ$5,$BE$5:$BN$5,0))</f>
        <v/>
      </c>
      <c r="AR55" s="767">
        <f>INDEX($BE$6:$BN$53,MATCH($AL55,$BD$6:$BD$53,0),MATCH(AR$5,$BE$5:$BN$5,0))</f>
        <v/>
      </c>
      <c r="AS55" s="767">
        <f>INDEX($BE$6:$BN$53,MATCH($AL55,$BD$6:$BD$53,0),MATCH(AS$5,$BE$5:$BN$5,0))</f>
        <v/>
      </c>
      <c r="AT55" s="768">
        <f>INDEX($BE$6:$BN$53,MATCH($AL55,$BD$6:$BD$53,0),MATCH(AT$5,$BE$5:$BN$5,0))</f>
        <v/>
      </c>
      <c r="AU55" s="757">
        <f>INDEX($DL$6:$DL$53,MATCH(AI55,$DP$6:$DP$53,0))</f>
        <v/>
      </c>
      <c r="AV55" s="758">
        <f>INDEX($BD$6:$BD$53,MATCH(AI55,$BM$6:$BM$53,0))</f>
        <v/>
      </c>
      <c r="AW55" s="759" t="n"/>
      <c r="AX55" s="760" t="n"/>
      <c r="AY55" s="769">
        <f>+A54</f>
        <v/>
      </c>
      <c r="AZ55" s="770" t="n"/>
      <c r="BA55" s="702" t="n"/>
    </row>
    <row r="56" ht="15.75" customHeight="1" s="650">
      <c r="A56" s="694">
        <f>+Equipos!B29</f>
        <v/>
      </c>
      <c r="B56" s="694" t="n"/>
      <c r="C56" s="694" t="n"/>
      <c r="D56" s="694">
        <f>IF(OR(AC56="",AD56=""),"Pendiente",IF(AC56&gt;AD56,"Local",IF(AC56&lt;AD56,"Visitante","Empate")))</f>
        <v/>
      </c>
      <c r="E56" s="694">
        <f>IF(D56="Pendiente","-",INDEX($BT$6:$BT$53,MATCH($AA56,$BD$6:$BD$53,0)))</f>
        <v/>
      </c>
      <c r="F56" s="694">
        <f>IF(D56="Pendiente","-",INDEX($BT$6:$BT$53,MATCH($AF56,$BD$6:$BD$53,0)))</f>
        <v/>
      </c>
      <c r="G56" s="694" t="n"/>
      <c r="H56" s="694">
        <f>IF(D56="Pendiente","-",INDEX($BZ$6:$BZ$53,MATCH($AA56,$BD$6:$BD$53,0)))</f>
        <v/>
      </c>
      <c r="I56" s="694">
        <f>IF(D56="Pendiente","-",INDEX($BZ$6:$BZ$53,MATCH($AF56,$BD$6:$BD$53,0)))</f>
        <v/>
      </c>
      <c r="J56" s="694" t="n"/>
      <c r="K56" s="694">
        <f>IF(D56="Pendiente","-",INDEX($CE$6:$CE$53,MATCH($AA56,$BD$6:$BD$53,0)))</f>
        <v/>
      </c>
      <c r="L56" s="694">
        <f>IF(D56="Pendiente","-",INDEX($CE$6:$CE$53,MATCH($AF56,$BD$6:$BD$53,0)))</f>
        <v/>
      </c>
      <c r="M56" s="694" t="n"/>
      <c r="N56" s="694">
        <f>IF(D56="Pendiente","-",INDEX($CH$6:$CH$53,MATCH($AA56,$BD$6:$BD$53,0)))</f>
        <v/>
      </c>
      <c r="O56" s="694">
        <f>IF(D56="Pendiente","-",INDEX($CH$6:$CH$53,MATCH($AF56,$BD$6:$BD$53,0)))</f>
        <v/>
      </c>
      <c r="P56" s="694" t="n"/>
      <c r="Q56" s="694">
        <f>IF(D56="Pendiente","-",INDEX($CN$6:$CN$53,MATCH($AA56,$BD$6:$BD$53,0)))</f>
        <v/>
      </c>
      <c r="R56" s="694">
        <f>IF(D56="Pendiente","-",INDEX($CN$6:$CN$53,MATCH($AF56,$BD$6:$BD$53,0)))</f>
        <v/>
      </c>
      <c r="S56" s="694" t="n"/>
      <c r="T56" s="694">
        <f>IF(D56="Pendiente","-",INDEX($CS$6:$CS$53,MATCH($AA56,$BD$6:$BD$53,0)))</f>
        <v/>
      </c>
      <c r="U56" s="694">
        <f>IF(D56="Pendiente","-",INDEX($CS$6:$CS$53,MATCH($AF56,$BD$6:$BD$53,0)))</f>
        <v/>
      </c>
      <c r="V56" s="703" t="n"/>
      <c r="W56" s="743" t="n"/>
      <c r="X56" s="725">
        <f>Horarios!C56</f>
        <v/>
      </c>
      <c r="Y56" s="726">
        <f>Horarios!C56</f>
        <v/>
      </c>
      <c r="Z56" s="727">
        <f>$Z$8</f>
        <v/>
      </c>
      <c r="AA56" s="728">
        <f>A54</f>
        <v/>
      </c>
      <c r="AB56" s="729">
        <f t="array" ref="AB56:AB56">Ver_flag_local</f>
        <v/>
      </c>
      <c r="AC56" s="730" t="n">
        <v>2</v>
      </c>
      <c r="AD56" s="731" t="n">
        <v>1</v>
      </c>
      <c r="AE56" s="732">
        <f t="array" ref="AE56:AE56">Ver_flag_visit</f>
        <v/>
      </c>
      <c r="AF56" s="733">
        <f>A55</f>
        <v/>
      </c>
      <c r="AG56" s="734">
        <f>IF(NOT(OR(ISBLANK(AC56),ISBLANK(AD56))),1,0)</f>
        <v/>
      </c>
      <c r="AH56" s="735" t="n">
        <v>63</v>
      </c>
      <c r="AI56" s="736">
        <f>AJ56&amp;$B$52</f>
        <v/>
      </c>
      <c r="AJ56" s="763" t="n">
        <v>3</v>
      </c>
      <c r="AK56" s="813">
        <f t="array" ref="AK56:AK56">Ver_flag_visit</f>
        <v/>
      </c>
      <c r="AL56" s="765">
        <f>IFERROR(INDEX($BD$6:$BD$53,MATCH(AI56,$BN$6:$BN$53,0)),"")</f>
        <v/>
      </c>
      <c r="AM56" s="766">
        <f>INDEX($BE$6:$BN$53,MATCH($AL56,$BD$6:$BD$53,0),MATCH(AM$5,$BE$5:$BN$5,0))</f>
        <v/>
      </c>
      <c r="AN56" s="767">
        <f>INDEX($BE$6:$BN$53,MATCH($AL56,$BD$6:$BD$53,0),MATCH(AN$5,$BE$5:$BN$5,0))</f>
        <v/>
      </c>
      <c r="AO56" s="767">
        <f>INDEX($BE$6:$BN$53,MATCH($AL56,$BD$6:$BD$53,0),MATCH(AO$5,$BE$5:$BN$5,0))</f>
        <v/>
      </c>
      <c r="AP56" s="767">
        <f>INDEX($BE$6:$BN$53,MATCH($AL56,$BD$6:$BD$53,0),MATCH(AP$5,$BE$5:$BN$5,0))</f>
        <v/>
      </c>
      <c r="AQ56" s="767">
        <f>INDEX($BE$6:$BN$53,MATCH($AL56,$BD$6:$BD$53,0),MATCH(AQ$5,$BE$5:$BN$5,0))</f>
        <v/>
      </c>
      <c r="AR56" s="767">
        <f>INDEX($BE$6:$BN$53,MATCH($AL56,$BD$6:$BD$53,0),MATCH(AR$5,$BE$5:$BN$5,0))</f>
        <v/>
      </c>
      <c r="AS56" s="767">
        <f>INDEX($BE$6:$BN$53,MATCH($AL56,$BD$6:$BD$53,0),MATCH(AS$5,$BE$5:$BN$5,0))</f>
        <v/>
      </c>
      <c r="AT56" s="768">
        <f>INDEX($BE$6:$BN$53,MATCH($AL56,$BD$6:$BD$53,0),MATCH(AT$5,$BE$5:$BN$5,0))</f>
        <v/>
      </c>
      <c r="AU56" s="757">
        <f>INDEX($DL$6:$DL$53,MATCH(AI56,$DP$6:$DP$53,0))</f>
        <v/>
      </c>
      <c r="AV56" s="758">
        <f>INDEX($BD$6:$BD$53,MATCH(AI56,$BM$6:$BM$53,0))</f>
        <v/>
      </c>
      <c r="AW56" s="759" t="n"/>
      <c r="AX56" s="760" t="n"/>
      <c r="AY56" s="761">
        <f>+A55</f>
        <v/>
      </c>
      <c r="AZ56" s="762" t="n"/>
      <c r="BA56" s="702" t="n"/>
      <c r="BB56" s="694" t="inlineStr">
        <is>
          <t>1; normal 2; sin ultimo clas, 3, media total</t>
        </is>
      </c>
      <c r="BC56" s="694" t="n"/>
      <c r="BD56" s="694" t="n"/>
      <c r="BE56" s="694" t="n"/>
      <c r="BF56" s="694" t="n"/>
      <c r="BG56" s="694" t="n"/>
      <c r="BH56" s="694" t="n"/>
      <c r="BI56" s="694" t="n"/>
      <c r="BJ56" s="694" t="n"/>
      <c r="BK56" s="694" t="n"/>
      <c r="BL56" s="694" t="n"/>
      <c r="BM56" s="694" t="n"/>
      <c r="BN56" s="694" t="n"/>
      <c r="BO56" s="694" t="n"/>
      <c r="BP56" s="694" t="n"/>
      <c r="BQ56" s="694" t="n"/>
      <c r="BR56" s="694" t="n"/>
      <c r="BS56" s="694" t="n"/>
      <c r="BT56" s="694" t="n"/>
      <c r="BU56" s="694" t="n"/>
      <c r="BV56" s="694" t="n"/>
      <c r="BW56" s="694" t="n"/>
      <c r="BX56" s="694" t="n"/>
      <c r="BY56" s="694" t="n"/>
      <c r="BZ56" s="694" t="n"/>
      <c r="CA56" s="694" t="n"/>
      <c r="CB56" s="694" t="n"/>
      <c r="CC56" s="694" t="n"/>
      <c r="CD56" s="694" t="n"/>
      <c r="CE56" s="694" t="n"/>
      <c r="CF56" s="694" t="n"/>
    </row>
    <row r="57" ht="15.75" customHeight="1" s="650">
      <c r="A57" s="694" t="n"/>
      <c r="B57" s="694" t="n"/>
      <c r="C57" s="694" t="n"/>
      <c r="D57" s="694">
        <f>IF(OR(AC57="",AD57=""),"Pendiente",IF(AC57&gt;AD57,"Local",IF(AC57&lt;AD57,"Visitante","Empate")))</f>
        <v/>
      </c>
      <c r="E57" s="694">
        <f>IF(D57="Pendiente","-",INDEX($BT$6:$BT$53,MATCH($AA57,$BD$6:$BD$53,0)))</f>
        <v/>
      </c>
      <c r="F57" s="694">
        <f>IF(D57="Pendiente","-",INDEX($BT$6:$BT$53,MATCH($AF57,$BD$6:$BD$53,0)))</f>
        <v/>
      </c>
      <c r="G57" s="694" t="n"/>
      <c r="H57" s="694">
        <f>IF(D57="Pendiente","-",INDEX($BZ$6:$BZ$53,MATCH($AA57,$BD$6:$BD$53,0)))</f>
        <v/>
      </c>
      <c r="I57" s="694">
        <f>IF(D57="Pendiente","-",INDEX($BZ$6:$BZ$53,MATCH($AF57,$BD$6:$BD$53,0)))</f>
        <v/>
      </c>
      <c r="J57" s="694" t="n"/>
      <c r="K57" s="694">
        <f>IF(D57="Pendiente","-",INDEX($CE$6:$CE$53,MATCH($AA57,$BD$6:$BD$53,0)))</f>
        <v/>
      </c>
      <c r="L57" s="694">
        <f>IF(D57="Pendiente","-",INDEX($CE$6:$CE$53,MATCH($AF57,$BD$6:$BD$53,0)))</f>
        <v/>
      </c>
      <c r="M57" s="694" t="n"/>
      <c r="N57" s="694">
        <f>IF(D57="Pendiente","-",INDEX($CH$6:$CH$53,MATCH($AA57,$BD$6:$BD$53,0)))</f>
        <v/>
      </c>
      <c r="O57" s="694">
        <f>IF(D57="Pendiente","-",INDEX($CH$6:$CH$53,MATCH($AF57,$BD$6:$BD$53,0)))</f>
        <v/>
      </c>
      <c r="P57" s="694" t="n"/>
      <c r="Q57" s="694">
        <f>IF(D57="Pendiente","-",INDEX($CN$6:$CN$53,MATCH($AA57,$BD$6:$BD$53,0)))</f>
        <v/>
      </c>
      <c r="R57" s="694">
        <f>IF(D57="Pendiente","-",INDEX($CN$6:$CN$53,MATCH($AF57,$BD$6:$BD$53,0)))</f>
        <v/>
      </c>
      <c r="S57" s="694" t="n"/>
      <c r="T57" s="694">
        <f>IF(D57="Pendiente","-",INDEX($CS$6:$CS$53,MATCH($AA57,$BD$6:$BD$53,0)))</f>
        <v/>
      </c>
      <c r="U57" s="694">
        <f>IF(D57="Pendiente","-",INDEX($CS$6:$CS$53,MATCH($AF57,$BD$6:$BD$53,0)))</f>
        <v/>
      </c>
      <c r="V57" s="703" t="n"/>
      <c r="W57" s="771" t="n"/>
      <c r="X57" s="772">
        <f>Horarios!C57</f>
        <v/>
      </c>
      <c r="Y57" s="773">
        <f>Horarios!C57</f>
        <v/>
      </c>
      <c r="Z57" s="774">
        <f>$Z$8</f>
        <v/>
      </c>
      <c r="AA57" s="775">
        <f>A56</f>
        <v/>
      </c>
      <c r="AB57" s="776">
        <f t="array" ref="AB57:AB57">Ver_flag_local</f>
        <v/>
      </c>
      <c r="AC57" s="777" t="n">
        <v>0</v>
      </c>
      <c r="AD57" s="778" t="n">
        <v>3</v>
      </c>
      <c r="AE57" s="779">
        <f t="array" ref="AE57:AE57">Ver_flag_visit</f>
        <v/>
      </c>
      <c r="AF57" s="780">
        <f>A53</f>
        <v/>
      </c>
      <c r="AG57" s="734">
        <f>IF(NOT(OR(ISBLANK(AC57),ISBLANK(AD57))),1,0)</f>
        <v/>
      </c>
      <c r="AH57" s="735" t="n">
        <v>64</v>
      </c>
      <c r="AI57" s="736">
        <f>AJ57&amp;$B$52</f>
        <v/>
      </c>
      <c r="AJ57" s="781" t="n">
        <v>4</v>
      </c>
      <c r="AK57" s="823">
        <f t="array" ref="AK57:AK57">Ver_flag_visit</f>
        <v/>
      </c>
      <c r="AL57" s="783">
        <f>IFERROR(INDEX($BD$6:$BD$53,MATCH(AI57,$BN$6:$BN$53,0)),"")</f>
        <v/>
      </c>
      <c r="AM57" s="784">
        <f>INDEX($BE$6:$BN$53,MATCH($AL57,$BD$6:$BD$53,0),MATCH(AM$5,$BE$5:$BN$5,0))</f>
        <v/>
      </c>
      <c r="AN57" s="785">
        <f>INDEX($BE$6:$BN$53,MATCH($AL57,$BD$6:$BD$53,0),MATCH(AN$5,$BE$5:$BN$5,0))</f>
        <v/>
      </c>
      <c r="AO57" s="785">
        <f>INDEX($BE$6:$BN$53,MATCH($AL57,$BD$6:$BD$53,0),MATCH(AO$5,$BE$5:$BN$5,0))</f>
        <v/>
      </c>
      <c r="AP57" s="785">
        <f>INDEX($BE$6:$BN$53,MATCH($AL57,$BD$6:$BD$53,0),MATCH(AP$5,$BE$5:$BN$5,0))</f>
        <v/>
      </c>
      <c r="AQ57" s="785">
        <f>INDEX($BE$6:$BN$53,MATCH($AL57,$BD$6:$BD$53,0),MATCH(AQ$5,$BE$5:$BN$5,0))</f>
        <v/>
      </c>
      <c r="AR57" s="785">
        <f>INDEX($BE$6:$BN$53,MATCH($AL57,$BD$6:$BD$53,0),MATCH(AR$5,$BE$5:$BN$5,0))</f>
        <v/>
      </c>
      <c r="AS57" s="785">
        <f>INDEX($BE$6:$BN$53,MATCH($AL57,$BD$6:$BD$53,0),MATCH(AS$5,$BE$5:$BN$5,0))</f>
        <v/>
      </c>
      <c r="AT57" s="786">
        <f>INDEX($BE$6:$BN$53,MATCH($AL57,$BD$6:$BD$53,0),MATCH(AT$5,$BE$5:$BN$5,0))</f>
        <v/>
      </c>
      <c r="AU57" s="757">
        <f>INDEX($DL$6:$DL$53,MATCH(AI57,$DP$6:$DP$53,0))</f>
        <v/>
      </c>
      <c r="AV57" s="758">
        <f>INDEX($BD$6:$BD$53,MATCH(AI57,$BM$6:$BM$53,0))</f>
        <v/>
      </c>
      <c r="AW57" s="759" t="n"/>
      <c r="AX57" s="760" t="n"/>
      <c r="AY57" s="787">
        <f>+A56</f>
        <v/>
      </c>
      <c r="AZ57" s="788" t="n"/>
      <c r="BA57" s="702" t="n"/>
      <c r="BB57" s="694">
        <f>IFERROR(IF($AJ$99=144,INDEX(Idiomas!$C$73:$C$75,MATCH(WORLDCUP!$AL$116,Idiomas!$D$73:$D$75,0)),1),1)</f>
        <v/>
      </c>
      <c r="BC57" s="694">
        <f>+BC5</f>
        <v/>
      </c>
      <c r="BD57" s="694">
        <f>+BD5</f>
        <v/>
      </c>
      <c r="BE57" s="694">
        <f>+BE5</f>
        <v/>
      </c>
      <c r="BF57" s="694">
        <f>+BF5</f>
        <v/>
      </c>
      <c r="BG57" s="694">
        <f>+BG5</f>
        <v/>
      </c>
      <c r="BH57" s="694">
        <f>+BH5</f>
        <v/>
      </c>
      <c r="BI57" s="694">
        <f>+BI5</f>
        <v/>
      </c>
      <c r="BJ57" s="694">
        <f>+BJ5</f>
        <v/>
      </c>
      <c r="BK57" s="694">
        <f>+BK5</f>
        <v/>
      </c>
      <c r="BL57" s="694">
        <f>+BL5</f>
        <v/>
      </c>
      <c r="BM57" s="694">
        <f>+BM5</f>
        <v/>
      </c>
      <c r="BN57" s="694">
        <f>+BN5</f>
        <v/>
      </c>
      <c r="BO57" s="694" t="n"/>
      <c r="BP57" s="694" t="n"/>
      <c r="BQ57" s="694" t="n"/>
      <c r="BR57" s="694" t="inlineStr">
        <is>
          <t>PTS</t>
        </is>
      </c>
      <c r="BS57" s="694" t="inlineStr">
        <is>
          <t>Posicion1</t>
        </is>
      </c>
      <c r="BT57" s="694" t="inlineStr">
        <is>
          <t>Empate1</t>
        </is>
      </c>
      <c r="BU57" s="694" t="inlineStr">
        <is>
          <t>DG</t>
        </is>
      </c>
      <c r="BV57" s="694" t="inlineStr">
        <is>
          <t>Posicion2</t>
        </is>
      </c>
      <c r="BW57" s="694" t="inlineStr">
        <is>
          <t>Empate2</t>
        </is>
      </c>
      <c r="BX57" s="694" t="inlineStr">
        <is>
          <t>GF</t>
        </is>
      </c>
      <c r="BY57" s="694" t="inlineStr">
        <is>
          <t>Posicion3</t>
        </is>
      </c>
      <c r="BZ57" s="694" t="inlineStr">
        <is>
          <t>Empate3</t>
        </is>
      </c>
      <c r="CA57" s="694" t="inlineStr">
        <is>
          <t>OrdenAlfa</t>
        </is>
      </c>
      <c r="CB57" s="694" t="inlineStr">
        <is>
          <t>PosicionF1</t>
        </is>
      </c>
      <c r="CC57" s="694" t="n"/>
      <c r="CD57" s="694" t="inlineStr">
        <is>
          <t>PosicionF2</t>
        </is>
      </c>
      <c r="CE57" s="694" t="inlineStr">
        <is>
          <t>Criterio/Fila</t>
        </is>
      </c>
      <c r="CF57" s="694" t="inlineStr">
        <is>
          <t>PosicionF3</t>
        </is>
      </c>
      <c r="DJ57" s="694" t="inlineStr">
        <is>
          <t>POS</t>
        </is>
      </c>
      <c r="DK57" s="694" t="n"/>
      <c r="DL57" s="694" t="inlineStr">
        <is>
          <t>CANT</t>
        </is>
      </c>
      <c r="DM57" s="694" t="inlineStr">
        <is>
          <t>CONCAT</t>
        </is>
      </c>
      <c r="DN57" s="694" t="inlineStr">
        <is>
          <t>DESEMPATE EN SELECTOR</t>
        </is>
      </c>
      <c r="DO57" s="694" t="n"/>
      <c r="DP57" s="694" t="inlineStr">
        <is>
          <t>POSGRUPO</t>
        </is>
      </c>
      <c r="DQ57" s="694" t="inlineStr">
        <is>
          <t>PAIS</t>
        </is>
      </c>
    </row>
    <row r="58" ht="15.75" customHeight="1" s="650">
      <c r="A58" s="694" t="n"/>
      <c r="B58" s="694" t="n"/>
      <c r="C58" s="694" t="n"/>
      <c r="D58" s="694" t="n"/>
      <c r="E58" s="694" t="n"/>
      <c r="F58" s="694" t="n"/>
      <c r="G58" s="694" t="n"/>
      <c r="H58" s="694" t="n"/>
      <c r="I58" s="694" t="n"/>
      <c r="J58" s="694" t="n"/>
      <c r="K58" s="694" t="n"/>
      <c r="L58" s="694" t="n"/>
      <c r="M58" s="694" t="n"/>
      <c r="N58" s="694" t="n"/>
      <c r="O58" s="694" t="n"/>
      <c r="P58" s="694" t="n"/>
      <c r="Q58" s="694" t="n"/>
      <c r="R58" s="694" t="n"/>
      <c r="S58" s="694" t="n"/>
      <c r="T58" s="694" t="n"/>
      <c r="U58" s="694" t="n"/>
      <c r="V58" s="703" t="n"/>
      <c r="W58" s="789" t="n"/>
      <c r="X58" s="790" t="n"/>
      <c r="Y58" s="789" t="n"/>
      <c r="Z58" s="791" t="n"/>
      <c r="AA58" s="792" t="n"/>
      <c r="AB58" s="793" t="n"/>
      <c r="AC58" s="794" t="n"/>
      <c r="AD58" s="794" t="n"/>
      <c r="AE58" s="793" t="n"/>
      <c r="AF58" s="795" t="n"/>
      <c r="AG58" s="821" t="n"/>
      <c r="AH58" s="735" t="n"/>
      <c r="AI58" s="736" t="n"/>
      <c r="AJ58" s="796" t="n"/>
      <c r="AK58" s="797" t="n"/>
      <c r="AL58" s="719" t="n"/>
      <c r="AM58" s="798" t="n"/>
      <c r="AN58" s="796" t="n"/>
      <c r="AO58" s="796" t="n"/>
      <c r="AP58" s="796" t="n"/>
      <c r="AQ58" s="796" t="n"/>
      <c r="AR58" s="796" t="n"/>
      <c r="AS58" s="796" t="n"/>
      <c r="AT58" s="796" t="n"/>
      <c r="AU58" s="757" t="n"/>
      <c r="AV58" s="799" t="n"/>
      <c r="AW58" s="800" t="n"/>
      <c r="AX58" s="760" t="n"/>
      <c r="AY58" s="789" t="n"/>
      <c r="AZ58" s="790" t="n"/>
      <c r="BA58" s="702" t="n"/>
      <c r="BB58" s="694">
        <f>3&amp;BC58</f>
        <v/>
      </c>
      <c r="BC58" s="694" t="inlineStr">
        <is>
          <t>A</t>
        </is>
      </c>
      <c r="BD58" s="694">
        <f>+INDEX($BD$6:$BN$53,MATCH($BB58,$BN$6:$BN$53,0),MATCH(BD$57,$BD$5:$BN$5,0))</f>
        <v/>
      </c>
      <c r="BE58" s="694">
        <f>CHOOSE($BB$57,
  (BG58*3 + BH58)+IF($AZ$3="No",0,INDEX($AZ$6:$AZ$97,MATCH(BD58,$AY$6:$AY$97,0))),
  (BG58*3 + BH58)+IF($AZ$3="No",0,INDEX($AZ$6:$AZ$97,MATCH(BD58,$AY$6:$AY$97,0))),
  IFERROR((BG58*3 + BH58+IF($AZ$3="No",0,INDEX($AZ$6:$AZ$97,MATCH(BD58,$AY$6:$AY$97,0)))) / BF58, 0)
)</f>
        <v/>
      </c>
      <c r="BF58" s="694">
        <f>+BG58+BH58+BI58</f>
        <v/>
      </c>
      <c r="BG58" s="694">
        <f>CHOOSE(IF($BB$57=2, 2, 1),
  INDEX($BG$6:$BG$53,MATCH($BB58,$BN$6:$BN$53,0)),
  INDEX($BG$6:$BG$53,MATCH($BB58,$BN$6:$BN$53,0))-(COUNTIFS(FGLocal,$BD58,FGVisitante,INDEX($BD$6:$BD$53,MATCH(BO58,$BN$6:$BN$53,0)),Ganador,"Local")+COUNTIFS(FGVisitante,$BD58,FGLocal,INDEX($BD$6:$BD$53,MATCH(BO58,$BN$6:$BN$53,0)),Ganador,"Visitante"))
)</f>
        <v/>
      </c>
      <c r="BH58" s="694">
        <f>CHOOSE(IF($BB$57=2, 2, 1),
  INDEX($BH$6:$BH$53,MATCH($BB58,$BN$6:$BN$53,0)),
  INDEX($BH$6:$BH$53,MATCH($BB58,$BN$6:$BN$53,0))-(COUNTIFS(FGLocal,$BD58,FGVisitante,INDEX($BD$6:$BD$53,MATCH(BO58,$BN$6:$BN$53,0)),Ganador,"Empate")+COUNTIFS(FGVisitante,$BD58,FGLocal,INDEX($BD$6:$BD$53,MATCH(BO58,$BN$6:$BN$53,0)),Ganador,"Empate"))
)</f>
        <v/>
      </c>
      <c r="BI58" s="694">
        <f>CHOOSE(IF($BB$57=2, 2, 1),
  INDEX($BI$6:$BI$53,MATCH($BB58,$BN$6:$BN$53,0)),
  INDEX($BI$6:$BI$53,MATCH($BB58,$BN$6:$BN$53,0))-(COUNTIFS(FGLocal,$BD58,FGVisitante,INDEX($BD$6:$BD$53,MATCH(BO58,$BN$6:$BN$53,0)),Ganador,"Visitante")+COUNTIFS(FGVisitante,$BD58,FGLocal,INDEX($BD$6:$BD$53,MATCH(BO58,$BN$6:$BN$53,0)),Ganador,"Local"))
)</f>
        <v/>
      </c>
      <c r="BJ58" s="694">
        <f>CHOOSE($BB$57,
  INDEX($BJ$6:$BJ$53,MATCH($BB58,$BN$6:$BN$53,0)),
  INDEX($BJ$6:$BJ$53,MATCH($BB58,$BN$6:$BN$53,0))-(SUMIFS(FG_GolesLocal,FGLocal,$BD58,FGVisitante,INDEX($BD$6:$BD$53,MATCH(BO58,$BN$6:$BN$53,0)))+SUMIFS(FG_GolesVisitante,FGVisitante,$BD58,FGLocal,INDEX($BD$6:$BD$53,MATCH(BO58,$BN$6:$BN$53,0)))),
  IFERROR(INDEX($BJ$6:$BJ$53,MATCH($BB58,$BN$6:$BN$53,0)) / BF58, 0)
)</f>
        <v/>
      </c>
      <c r="BK58" s="694">
        <f>CHOOSE($BB$57,
  INDEX($BK$6:$BK$53,MATCH($BB58,$BN$6:$BN$53,0)),
  INDEX($BK$6:$BK$53,MATCH($BB58,$BN$6:$BN$53,0))-(SUMIFS(FG_GolesVisitante,FGLocal,$BD58,FGVisitante,INDEX($BD$6:$BD$53,MATCH(BO58,$BN$6:$BN$53,0)))+SUMIFS(FG_GolesLocal,FGVisitante,$BD58,FGLocal,INDEX($BD$6:$BD$53,MATCH(BO58,$BN$6:$BN$53,0)))),
  IFERROR(INDEX($BK$6:$BK$53,MATCH($BB58,$BN$6:$BN$53,0)) / BF58, 0)
)</f>
        <v/>
      </c>
      <c r="BL58" s="694">
        <f>+BJ58-BK58</f>
        <v/>
      </c>
      <c r="BM58" s="694">
        <f>CB58</f>
        <v/>
      </c>
      <c r="BN58" s="694">
        <f>CF58</f>
        <v/>
      </c>
      <c r="BO58" s="694">
        <f>"4"&amp;BC58</f>
        <v/>
      </c>
      <c r="BP58" s="694" t="n"/>
      <c r="BQ58" s="694" t="n"/>
      <c r="BR58" s="694">
        <f>+BE58</f>
        <v/>
      </c>
      <c r="BS58" s="694">
        <f>COUNTIFS(BR$58:BR$69,"&gt;"&amp;BR58)+1</f>
        <v/>
      </c>
      <c r="BT58" s="694">
        <f>IF(COUNTIF(BS$58:BS$69,BS58)=1,"-","Pos. "&amp;BS58&amp;" ("&amp;COUNTIF(BS$58:BS$69,BS58)&amp;")")</f>
        <v/>
      </c>
      <c r="BU58" s="694">
        <f>IF(BT58="-","-",BL58)</f>
        <v/>
      </c>
      <c r="BV58" s="694">
        <f>BS58+COUNTIFS(BT$58:BT$69,BT58,BU$58:BU$69,"&gt;"&amp;BU58)</f>
        <v/>
      </c>
      <c r="BW58" s="694">
        <f>IF(COUNTIF(BV$58:BV$69,BV58)=1,"-","Pos. "&amp;BV58&amp;" ("&amp;COUNTIF(BV$58:BV$69,BV58)&amp;")")</f>
        <v/>
      </c>
      <c r="BX58" s="694">
        <f>IF(BW58="-","-",BJ58)</f>
        <v/>
      </c>
      <c r="BY58" s="694">
        <f>BV58+COUNTIFS(BW$58:BW$69,BW58,BX$58:BX$69,"&gt;"&amp;BX58)</f>
        <v/>
      </c>
      <c r="BZ58" s="694">
        <f>IF(COUNTIF(BY$58:BY$69,BY58)=1,"-","Pos. "&amp;BY58&amp;" ("&amp;COUNTIF(BY$58:BY$69,BY58)&amp;")")</f>
        <v/>
      </c>
      <c r="CA58" s="694">
        <f>IF(BZ58="-","-",COUNTIF($BD$58:$BD$69,"&gt;"&amp;BD58))</f>
        <v/>
      </c>
      <c r="CB58" s="694">
        <f>BY58+COUNTIFS(BZ$58:BZ$69,BZ58,CA$58:CA$69,"&gt;"&amp;CA58)</f>
        <v/>
      </c>
      <c r="CC58" s="694" t="n"/>
      <c r="CD58" s="694">
        <f>IF(OR(INDEX($AW$102:$AW$113,MATCH($BD58,$AV$102:$AV$113,0))="",BZ58="-"),CB58,INDEX($AW$102:$AW$113,MATCH($BD58,$AV$102:$AV$113,0))+CB58/1000)</f>
        <v/>
      </c>
      <c r="CE58" s="694">
        <f>IF(BZ58="-","-",COUNTIF(CD$58:CD$69,"&lt;"&amp;CD58))</f>
        <v/>
      </c>
      <c r="CF58" s="694">
        <f>BY58+COUNTIFS(BZ$58:BZ$69,BZ58,CE$58:CE$69,"&lt;"&amp;CE58)</f>
        <v/>
      </c>
      <c r="DJ58" s="694">
        <f>INDEX($BY$58:$BY$69,MATCH($DQ58,$BD$58:$BD$69,0))</f>
        <v/>
      </c>
      <c r="DK58" s="694" t="n"/>
      <c r="DL58" s="694">
        <f>IF(OR($H$113=144,$AJ$99=144),COUNTIF($DJ$58:$DJ$69,DJ58),1)</f>
        <v/>
      </c>
      <c r="DM58" s="694">
        <f>DJ58&amp;"."&amp;DL58</f>
        <v/>
      </c>
      <c r="DN58" s="694">
        <f t="array" ref="DN58:DN58">OFFSET(Horarios!$P$3,DJ58-1,0,DL58,1)</f>
        <v/>
      </c>
      <c r="DO58" s="694" t="n"/>
      <c r="DP58" s="694" t="n">
        <v>1</v>
      </c>
      <c r="DQ58" s="694">
        <f>INDEX($BD$58:$BD$69,MATCH(DP58,$BM$58:$BM$69,0))</f>
        <v/>
      </c>
    </row>
    <row r="59" ht="15.75" customHeight="1" s="650">
      <c r="A59" s="694" t="n"/>
      <c r="B59" s="694" t="n"/>
      <c r="C59" s="694" t="n"/>
      <c r="D59" s="694" t="n"/>
      <c r="E59" s="694" t="n"/>
      <c r="F59" s="694" t="n"/>
      <c r="G59" s="694" t="n"/>
      <c r="H59" s="694" t="n"/>
      <c r="I59" s="694" t="n"/>
      <c r="J59" s="694" t="n"/>
      <c r="K59" s="694" t="n"/>
      <c r="L59" s="694" t="n"/>
      <c r="M59" s="694" t="n"/>
      <c r="N59" s="694" t="n"/>
      <c r="O59" s="694" t="n"/>
      <c r="P59" s="694" t="n"/>
      <c r="Q59" s="694" t="n"/>
      <c r="R59" s="694" t="n"/>
      <c r="S59" s="694" t="n"/>
      <c r="T59" s="694" t="n"/>
      <c r="U59" s="694" t="n"/>
      <c r="V59" s="703" t="n"/>
      <c r="W59" s="712" t="n"/>
      <c r="X59" s="713">
        <f>X3</f>
        <v/>
      </c>
      <c r="Y59" s="713">
        <f>Y3</f>
        <v/>
      </c>
      <c r="Z59" s="714">
        <f>Z3</f>
        <v/>
      </c>
      <c r="AA59" s="715">
        <f>AA3</f>
        <v/>
      </c>
      <c r="AB59" s="716" t="n"/>
      <c r="AC59" s="714">
        <f>AC3</f>
        <v/>
      </c>
      <c r="AD59" s="714">
        <f>AD3</f>
        <v/>
      </c>
      <c r="AE59" s="716" t="n"/>
      <c r="AF59" s="717">
        <f>AF3</f>
        <v/>
      </c>
      <c r="AG59" s="801" t="n"/>
      <c r="AH59" s="735" t="n"/>
      <c r="AI59" s="707" t="n"/>
      <c r="AJ59" s="719" t="n"/>
      <c r="AK59" s="802" t="n"/>
      <c r="AL59" s="719" t="n"/>
      <c r="AM59" s="719" t="n"/>
      <c r="AN59" s="719" t="n"/>
      <c r="AO59" s="719" t="n"/>
      <c r="AP59" s="719" t="n"/>
      <c r="AQ59" s="719" t="n"/>
      <c r="AR59" s="719" t="n"/>
      <c r="AS59" s="719" t="n"/>
      <c r="AT59" s="719" t="n"/>
      <c r="AU59" s="803" t="n"/>
      <c r="AV59" s="708" t="n"/>
      <c r="AW59" s="804" t="n"/>
      <c r="AX59" s="805" t="n"/>
      <c r="AY59" s="789" t="n"/>
      <c r="AZ59" s="790" t="n"/>
      <c r="BA59" s="702" t="n"/>
      <c r="BB59" s="694">
        <f>"3"&amp;BC59</f>
        <v/>
      </c>
      <c r="BC59" s="694" t="inlineStr">
        <is>
          <t>B</t>
        </is>
      </c>
      <c r="BD59" s="694">
        <f>+INDEX($BD$6:$BN$53,MATCH($BB59,$BN$6:$BN$53,0),MATCH(BD$57,$BD$5:$BN$5,0))</f>
        <v/>
      </c>
      <c r="BE59" s="694">
        <f>CHOOSE($BB$57,
  (BG59*3 + BH59)+IF($AZ$3="No",0,INDEX($AZ$6:$AZ$97,MATCH(BD59,$AY$6:$AY$97,0))),
  (BG59*3 + BH59)+IF($AZ$3="No",0,INDEX($AZ$6:$AZ$97,MATCH(BD59,$AY$6:$AY$97,0))),
  IFERROR((BG59*3 + BH59+IF($AZ$3="No",0,INDEX($AZ$6:$AZ$97,MATCH(BD59,$AY$6:$AY$97,0)))) / BF59, 0)
)</f>
        <v/>
      </c>
      <c r="BF59" s="694">
        <f>+BG59+BH59+BI59</f>
        <v/>
      </c>
      <c r="BG59" s="694">
        <f>CHOOSE(IF($BB$57=2, 2, 1),
  INDEX($BG$6:$BG$53,MATCH($BB59,$BN$6:$BN$53,0)),
  INDEX($BG$6:$BG$53,MATCH($BB59,$BN$6:$BN$53,0))-(COUNTIFS(FGLocal,$BD59,FGVisitante,INDEX($BD$6:$BD$53,MATCH(BO59,$BN$6:$BN$53,0)),Ganador,"Local")+COUNTIFS(FGVisitante,$BD59,FGLocal,INDEX($BD$6:$BD$53,MATCH(BO59,$BN$6:$BN$53,0)),Ganador,"Visitante"))
)</f>
        <v/>
      </c>
      <c r="BH59" s="694">
        <f>CHOOSE(IF($BB$57=2, 2, 1),
  INDEX($BH$6:$BH$53,MATCH($BB59,$BN$6:$BN$53,0)),
  INDEX($BH$6:$BH$53,MATCH($BB59,$BN$6:$BN$53,0))-(COUNTIFS(FGLocal,$BD59,FGVisitante,INDEX($BD$6:$BD$53,MATCH(BO59,$BN$6:$BN$53,0)),Ganador,"Empate")+COUNTIFS(FGVisitante,$BD59,FGLocal,INDEX($BD$6:$BD$53,MATCH(BO59,$BN$6:$BN$53,0)),Ganador,"Empate"))
)</f>
        <v/>
      </c>
      <c r="BI59" s="694">
        <f>CHOOSE(IF($BB$57=2, 2, 1),
  INDEX($BI$6:$BI$53,MATCH($BB59,$BN$6:$BN$53,0)),
  INDEX($BI$6:$BI$53,MATCH($BB59,$BN$6:$BN$53,0))-(COUNTIFS(FGLocal,$BD59,FGVisitante,INDEX($BD$6:$BD$53,MATCH(BO59,$BN$6:$BN$53,0)),Ganador,"Visitante")+COUNTIFS(FGVisitante,$BD59,FGLocal,INDEX($BD$6:$BD$53,MATCH(BO59,$BN$6:$BN$53,0)),Ganador,"Local"))
)</f>
        <v/>
      </c>
      <c r="BJ59" s="694">
        <f>CHOOSE($BB$57,
  INDEX($BJ$6:$BJ$53,MATCH($BB59,$BN$6:$BN$53,0)),
  INDEX($BJ$6:$BJ$53,MATCH($BB59,$BN$6:$BN$53,0))-(SUMIFS(FG_GolesLocal,FGLocal,$BD59,FGVisitante,INDEX($BD$6:$BD$53,MATCH(BO59,$BN$6:$BN$53,0)))+SUMIFS(FG_GolesVisitante,FGVisitante,$BD59,FGLocal,INDEX($BD$6:$BD$53,MATCH(BO59,$BN$6:$BN$53,0)))),
  IFERROR(INDEX($BJ$6:$BJ$53,MATCH($BB59,$BN$6:$BN$53,0)) / BF59, 0)
)</f>
        <v/>
      </c>
      <c r="BK59" s="694">
        <f>CHOOSE($BB$57,
  INDEX($BK$6:$BK$53,MATCH($BB59,$BN$6:$BN$53,0)),
  INDEX($BK$6:$BK$53,MATCH($BB59,$BN$6:$BN$53,0))-(SUMIFS(FG_GolesVisitante,FGLocal,$BD59,FGVisitante,INDEX($BD$6:$BD$53,MATCH(BO59,$BN$6:$BN$53,0)))+SUMIFS(FG_GolesLocal,FGVisitante,$BD59,FGLocal,INDEX($BD$6:$BD$53,MATCH(BO59,$BN$6:$BN$53,0)))),
  IFERROR(INDEX($BK$6:$BK$53,MATCH($BB59,$BN$6:$BN$53,0)) / BF59, 0)
)</f>
        <v/>
      </c>
      <c r="BL59" s="694">
        <f>+BJ59-BK59</f>
        <v/>
      </c>
      <c r="BM59" s="694">
        <f>CB59</f>
        <v/>
      </c>
      <c r="BN59" s="694">
        <f>CF59</f>
        <v/>
      </c>
      <c r="BO59" s="694">
        <f>"4"&amp;BC59</f>
        <v/>
      </c>
      <c r="BP59" s="694" t="n"/>
      <c r="BQ59" s="694" t="n"/>
      <c r="BR59" s="694">
        <f>+BE59</f>
        <v/>
      </c>
      <c r="BS59" s="694">
        <f>COUNTIFS(BR$58:BR$69,"&gt;"&amp;BR59)+1</f>
        <v/>
      </c>
      <c r="BT59" s="694">
        <f>IF(COUNTIF(BS$58:BS$69,BS59)=1,"-","Pos. "&amp;BS59&amp;" ("&amp;COUNTIF(BS$58:BS$69,BS59)&amp;")")</f>
        <v/>
      </c>
      <c r="BU59" s="694">
        <f>IF(BT59="-","-",BL59)</f>
        <v/>
      </c>
      <c r="BV59" s="694">
        <f>BS59+COUNTIFS(BT$58:BT$69,BT59,BU$58:BU$69,"&gt;"&amp;BU59)</f>
        <v/>
      </c>
      <c r="BW59" s="694">
        <f>IF(COUNTIF(BV$58:BV$69,BV59)=1,"-","Pos. "&amp;BV59&amp;" ("&amp;COUNTIF(BV$58:BV$69,BV59)&amp;")")</f>
        <v/>
      </c>
      <c r="BX59" s="694">
        <f>IF(BW59="-","-",BJ59)</f>
        <v/>
      </c>
      <c r="BY59" s="694">
        <f>BV59+COUNTIFS(BW$58:BW$69,BW59,BX$58:BX$69,"&gt;"&amp;BX59)</f>
        <v/>
      </c>
      <c r="BZ59" s="694">
        <f>IF(COUNTIF(BY$58:BY$69,BY59)=1,"-","Pos. "&amp;BY59&amp;" ("&amp;COUNTIF(BY$58:BY$69,BY59)&amp;")")</f>
        <v/>
      </c>
      <c r="CA59" s="694">
        <f>IF(BZ59="-","-",COUNTIF($BD$58:$BD$69,"&gt;"&amp;BD59))</f>
        <v/>
      </c>
      <c r="CB59" s="694">
        <f>BY59+COUNTIFS(BZ$58:BZ$69,BZ59,CA$58:CA$69,"&gt;"&amp;CA59)</f>
        <v/>
      </c>
      <c r="CC59" s="694" t="n"/>
      <c r="CD59" s="694">
        <f>IF(OR(INDEX($AW$102:$AW$113,MATCH($BD59,$AV$102:$AV$113,0))="",BZ59="-"),CB59,INDEX($AW$102:$AW$113,MATCH($BD59,$AV$102:$AV$113,0))+CB59/1000)</f>
        <v/>
      </c>
      <c r="CE59" s="694">
        <f>IF(BZ59="-","-",COUNTIF(CD$58:CD$69,"&lt;"&amp;CD59))</f>
        <v/>
      </c>
      <c r="CF59" s="694">
        <f>BY59+COUNTIFS(BZ$58:BZ$69,BZ59,CE$58:CE$69,"&lt;"&amp;CE59)</f>
        <v/>
      </c>
      <c r="DJ59" s="694">
        <f>INDEX($BY$58:$BY$69,MATCH($DQ59,$BD$58:$BD$69,0))</f>
        <v/>
      </c>
      <c r="DK59" s="694" t="n"/>
      <c r="DL59" s="694">
        <f>IF(OR($H$113=144,$AJ$99=144),COUNTIF($DJ$58:$DJ$69,DJ59),1)</f>
        <v/>
      </c>
      <c r="DM59" s="694">
        <f>DJ59&amp;"."&amp;DL59</f>
        <v/>
      </c>
      <c r="DN59" s="694">
        <f t="array" ref="DN59:DN59">OFFSET(Horarios!$P$3,DJ59-1,0,DL59,1)</f>
        <v/>
      </c>
      <c r="DO59" s="694" t="n"/>
      <c r="DP59" s="694" t="n">
        <v>2</v>
      </c>
      <c r="DQ59" s="694">
        <f>INDEX($BD$58:$BD$69,MATCH(DP59,$BM$58:$BM$69,0))</f>
        <v/>
      </c>
    </row>
    <row r="60" ht="15.75" customHeight="1" s="650">
      <c r="A60" s="694" t="inlineStr">
        <is>
          <t>NombreEquipo</t>
        </is>
      </c>
      <c r="B60" s="694" t="inlineStr">
        <is>
          <t>H</t>
        </is>
      </c>
      <c r="C60" s="694">
        <f>COUNTIF(Equipos!$C$2:$C$49,WORLDCUP!B60)</f>
        <v/>
      </c>
      <c r="D60" s="694">
        <f>IF(OR(AC60="",AD60=""),"Pendiente",IF(AC60&gt;AD60,"Local",IF(AC60&lt;AD60,"Visitante","Empate")))</f>
        <v/>
      </c>
      <c r="E60" s="694">
        <f>IF(D60="Pendiente","-",INDEX($BT$6:$BT$53,MATCH($AA60,$BD$6:$BD$53,0)))</f>
        <v/>
      </c>
      <c r="F60" s="694">
        <f>IF(D60="Pendiente","-",INDEX($BT$6:$BT$53,MATCH($AF60,$BD$6:$BD$53,0)))</f>
        <v/>
      </c>
      <c r="G60" s="694" t="n"/>
      <c r="H60" s="694">
        <f>IF(D60="Pendiente","-",INDEX($BZ$6:$BZ$53,MATCH($AA60,$BD$6:$BD$53,0)))</f>
        <v/>
      </c>
      <c r="I60" s="694">
        <f>IF(D60="Pendiente","-",INDEX($BZ$6:$BZ$53,MATCH($AF60,$BD$6:$BD$53,0)))</f>
        <v/>
      </c>
      <c r="J60" s="694" t="n"/>
      <c r="K60" s="694">
        <f>IF(D60="Pendiente","-",INDEX($CE$6:$CE$53,MATCH($AA60,$BD$6:$BD$53,0)))</f>
        <v/>
      </c>
      <c r="L60" s="694">
        <f>IF(D60="Pendiente","-",INDEX($CE$6:$CE$53,MATCH($AF60,$BD$6:$BD$53,0)))</f>
        <v/>
      </c>
      <c r="M60" s="694" t="n"/>
      <c r="N60" s="694">
        <f>IF(D60="Pendiente","-",INDEX($CH$6:$CH$53,MATCH($AA60,$BD$6:$BD$53,0)))</f>
        <v/>
      </c>
      <c r="O60" s="694">
        <f>IF(D60="Pendiente","-",INDEX($CH$6:$CH$53,MATCH($AF60,$BD$6:$BD$53,0)))</f>
        <v/>
      </c>
      <c r="P60" s="694" t="n"/>
      <c r="Q60" s="694">
        <f>IF(D60="Pendiente","-",INDEX($CN$6:$CN$53,MATCH($AA60,$BD$6:$BD$53,0)))</f>
        <v/>
      </c>
      <c r="R60" s="694">
        <f>IF(D60="Pendiente","-",INDEX($CN$6:$CN$53,MATCH($AF60,$BD$6:$BD$53,0)))</f>
        <v/>
      </c>
      <c r="S60" s="694" t="n"/>
      <c r="T60" s="694">
        <f>IF(D60="Pendiente","-",INDEX($CS$6:$CS$53,MATCH($AA60,$BD$6:$BD$53,0)))</f>
        <v/>
      </c>
      <c r="U60" s="694">
        <f>IF(D60="Pendiente","-",INDEX($CS$6:$CS$53,MATCH($AF60,$BD$6:$BD$53,0)))</f>
        <v/>
      </c>
      <c r="V60" s="703" t="n"/>
      <c r="W60" s="828" t="inlineStr">
        <is>
          <t>H</t>
        </is>
      </c>
      <c r="X60" s="725">
        <f>Horarios!C60</f>
        <v/>
      </c>
      <c r="Y60" s="726">
        <f>Horarios!C60</f>
        <v/>
      </c>
      <c r="Z60" s="727">
        <f>$Z$4</f>
        <v/>
      </c>
      <c r="AA60" s="728">
        <f>A61</f>
        <v/>
      </c>
      <c r="AB60" s="729">
        <f t="array" ref="AB60:AB60">Ver_flag_local</f>
        <v/>
      </c>
      <c r="AC60" s="730" t="n">
        <v>2</v>
      </c>
      <c r="AD60" s="731" t="n">
        <v>0</v>
      </c>
      <c r="AE60" s="732">
        <f t="array" ref="AE60:AE60">Ver_flag_visit</f>
        <v/>
      </c>
      <c r="AF60" s="733">
        <f>A62</f>
        <v/>
      </c>
      <c r="AG60" s="734">
        <f>IF(NOT(OR(ISBLANK(AC60),ISBLANK(AD60))),1,0)</f>
        <v/>
      </c>
      <c r="AH60" s="735" t="n">
        <v>14</v>
      </c>
      <c r="AI60" s="736" t="n"/>
      <c r="AJ60" s="737">
        <f>CONCATENATE(AJ3," ",B60)</f>
        <v/>
      </c>
      <c r="AK60" s="738" t="n"/>
      <c r="AL60" s="738" t="n"/>
      <c r="AM60" s="738" t="n"/>
      <c r="AN60" s="738" t="n"/>
      <c r="AO60" s="738" t="n"/>
      <c r="AP60" s="738" t="n"/>
      <c r="AQ60" s="738" t="n"/>
      <c r="AR60" s="738" t="n"/>
      <c r="AS60" s="738" t="n"/>
      <c r="AT60" s="739" t="n"/>
      <c r="AU60" s="803" t="n"/>
      <c r="AV60" s="740">
        <f>IF(AU61&gt;0,$AV$3,"")</f>
        <v/>
      </c>
      <c r="AW60" s="808" t="n"/>
      <c r="AX60" s="808" t="n"/>
      <c r="AY60" s="789" t="n"/>
      <c r="AZ60" s="790" t="n"/>
      <c r="BA60" s="702" t="n"/>
      <c r="BB60" s="694">
        <f>"3"&amp;BC60</f>
        <v/>
      </c>
      <c r="BC60" s="694" t="inlineStr">
        <is>
          <t>C</t>
        </is>
      </c>
      <c r="BD60" s="694">
        <f>+INDEX($BD$6:$BN$53,MATCH($BB60,$BN$6:$BN$53,0),MATCH(BD$57,$BD$5:$BN$5,0))</f>
        <v/>
      </c>
      <c r="BE60" s="694">
        <f>CHOOSE($BB$57,
  (BG60*3 + BH60)+IF($AZ$3="No",0,INDEX($AZ$6:$AZ$97,MATCH(BD60,$AY$6:$AY$97,0))),
  (BG60*3 + BH60)+IF($AZ$3="No",0,INDEX($AZ$6:$AZ$97,MATCH(BD60,$AY$6:$AY$97,0))),
  IFERROR((BG60*3 + BH60+IF($AZ$3="No",0,INDEX($AZ$6:$AZ$97,MATCH(BD60,$AY$6:$AY$97,0)))) / BF60, 0)
)</f>
        <v/>
      </c>
      <c r="BF60" s="694">
        <f>+BG60+BH60+BI60</f>
        <v/>
      </c>
      <c r="BG60" s="694">
        <f>CHOOSE(IF($BB$57=2, 2, 1),
  INDEX($BG$6:$BG$53,MATCH($BB60,$BN$6:$BN$53,0)),
  INDEX($BG$6:$BG$53,MATCH($BB60,$BN$6:$BN$53,0))-(COUNTIFS(FGLocal,$BD60,FGVisitante,INDEX($BD$6:$BD$53,MATCH(BO60,$BN$6:$BN$53,0)),Ganador,"Local")+COUNTIFS(FGVisitante,$BD60,FGLocal,INDEX($BD$6:$BD$53,MATCH(BO60,$BN$6:$BN$53,0)),Ganador,"Visitante"))
)</f>
        <v/>
      </c>
      <c r="BH60" s="694">
        <f>CHOOSE(IF($BB$57=2, 2, 1),
  INDEX($BH$6:$BH$53,MATCH($BB60,$BN$6:$BN$53,0)),
  INDEX($BH$6:$BH$53,MATCH($BB60,$BN$6:$BN$53,0))-(COUNTIFS(FGLocal,$BD60,FGVisitante,INDEX($BD$6:$BD$53,MATCH(BO60,$BN$6:$BN$53,0)),Ganador,"Empate")+COUNTIFS(FGVisitante,$BD60,FGLocal,INDEX($BD$6:$BD$53,MATCH(BO60,$BN$6:$BN$53,0)),Ganador,"Empate"))
)</f>
        <v/>
      </c>
      <c r="BI60" s="694">
        <f>CHOOSE(IF($BB$57=2, 2, 1),
  INDEX($BI$6:$BI$53,MATCH($BB60,$BN$6:$BN$53,0)),
  INDEX($BI$6:$BI$53,MATCH($BB60,$BN$6:$BN$53,0))-(COUNTIFS(FGLocal,$BD60,FGVisitante,INDEX($BD$6:$BD$53,MATCH(BO60,$BN$6:$BN$53,0)),Ganador,"Visitante")+COUNTIFS(FGVisitante,$BD60,FGLocal,INDEX($BD$6:$BD$53,MATCH(BO60,$BN$6:$BN$53,0)),Ganador,"Local"))
)</f>
        <v/>
      </c>
      <c r="BJ60" s="694">
        <f>CHOOSE($BB$57,
  INDEX($BJ$6:$BJ$53,MATCH($BB60,$BN$6:$BN$53,0)),
  INDEX($BJ$6:$BJ$53,MATCH($BB60,$BN$6:$BN$53,0))-(SUMIFS(FG_GolesLocal,FGLocal,$BD60,FGVisitante,INDEX($BD$6:$BD$53,MATCH(BO60,$BN$6:$BN$53,0)))+SUMIFS(FG_GolesVisitante,FGVisitante,$BD60,FGLocal,INDEX($BD$6:$BD$53,MATCH(BO60,$BN$6:$BN$53,0)))),
  IFERROR(INDEX($BJ$6:$BJ$53,MATCH($BB60,$BN$6:$BN$53,0)) / BF60, 0)
)</f>
        <v/>
      </c>
      <c r="BK60" s="694">
        <f>CHOOSE($BB$57,
  INDEX($BK$6:$BK$53,MATCH($BB60,$BN$6:$BN$53,0)),
  INDEX($BK$6:$BK$53,MATCH($BB60,$BN$6:$BN$53,0))-(SUMIFS(FG_GolesVisitante,FGLocal,$BD60,FGVisitante,INDEX($BD$6:$BD$53,MATCH(BO60,$BN$6:$BN$53,0)))+SUMIFS(FG_GolesLocal,FGVisitante,$BD60,FGLocal,INDEX($BD$6:$BD$53,MATCH(BO60,$BN$6:$BN$53,0)))),
  IFERROR(INDEX($BK$6:$BK$53,MATCH($BB60,$BN$6:$BN$53,0)) / BF60, 0)
)</f>
        <v/>
      </c>
      <c r="BL60" s="694">
        <f>+BJ60-BK60</f>
        <v/>
      </c>
      <c r="BM60" s="694">
        <f>CB60</f>
        <v/>
      </c>
      <c r="BN60" s="694">
        <f>CF60</f>
        <v/>
      </c>
      <c r="BO60" s="694">
        <f>"4"&amp;BC60</f>
        <v/>
      </c>
      <c r="BP60" s="694" t="n"/>
      <c r="BQ60" s="694" t="n"/>
      <c r="BR60" s="694">
        <f>+BE60</f>
        <v/>
      </c>
      <c r="BS60" s="694">
        <f>COUNTIFS(BR$58:BR$69,"&gt;"&amp;BR60)+1</f>
        <v/>
      </c>
      <c r="BT60" s="694">
        <f>IF(COUNTIF(BS$58:BS$69,BS60)=1,"-","Pos. "&amp;BS60&amp;" ("&amp;COUNTIF(BS$58:BS$69,BS60)&amp;")")</f>
        <v/>
      </c>
      <c r="BU60" s="694">
        <f>IF(BT60="-","-",BL60)</f>
        <v/>
      </c>
      <c r="BV60" s="694">
        <f>BS60+COUNTIFS(BT$58:BT$69,BT60,BU$58:BU$69,"&gt;"&amp;BU60)</f>
        <v/>
      </c>
      <c r="BW60" s="694">
        <f>IF(COUNTIF(BV$58:BV$69,BV60)=1,"-","Pos. "&amp;BV60&amp;" ("&amp;COUNTIF(BV$58:BV$69,BV60)&amp;")")</f>
        <v/>
      </c>
      <c r="BX60" s="694">
        <f>IF(BW60="-","-",BJ60)</f>
        <v/>
      </c>
      <c r="BY60" s="694">
        <f>BV60+COUNTIFS(BW$58:BW$69,BW60,BX$58:BX$69,"&gt;"&amp;BX60)</f>
        <v/>
      </c>
      <c r="BZ60" s="694">
        <f>IF(COUNTIF(BY$58:BY$69,BY60)=1,"-","Pos. "&amp;BY60&amp;" ("&amp;COUNTIF(BY$58:BY$69,BY60)&amp;")")</f>
        <v/>
      </c>
      <c r="CA60" s="694">
        <f>IF(BZ60="-","-",COUNTIF($BD$58:$BD$69,"&gt;"&amp;BD60))</f>
        <v/>
      </c>
      <c r="CB60" s="694">
        <f>BY60+COUNTIFS(BZ$58:BZ$69,BZ60,CA$58:CA$69,"&gt;"&amp;CA60)</f>
        <v/>
      </c>
      <c r="CC60" s="694" t="n"/>
      <c r="CD60" s="694">
        <f>IF(OR(INDEX($AW$102:$AW$113,MATCH($BD60,$AV$102:$AV$113,0))="",BZ60="-"),CB60,INDEX($AW$102:$AW$113,MATCH($BD60,$AV$102:$AV$113,0))+CB60/1000)</f>
        <v/>
      </c>
      <c r="CE60" s="694">
        <f>IF(BZ60="-","-",COUNTIF(CD$58:CD$69,"&lt;"&amp;CD60))</f>
        <v/>
      </c>
      <c r="CF60" s="694">
        <f>BY60+COUNTIFS(BZ$58:BZ$69,BZ60,CE$58:CE$69,"&lt;"&amp;CE60)</f>
        <v/>
      </c>
      <c r="DJ60" s="694">
        <f>INDEX($BY$58:$BY$69,MATCH($DQ60,$BD$58:$BD$69,0))</f>
        <v/>
      </c>
      <c r="DK60" s="694" t="n"/>
      <c r="DL60" s="694">
        <f>IF(OR($H$113=144,$AJ$99=144),COUNTIF($DJ$58:$DJ$69,DJ60),1)</f>
        <v/>
      </c>
      <c r="DM60" s="694">
        <f>DJ60&amp;"."&amp;DL60</f>
        <v/>
      </c>
      <c r="DN60" s="694">
        <f t="array" ref="DN60:DN60">OFFSET(Horarios!$P$3,DJ60-1,0,DL60,1)</f>
        <v/>
      </c>
      <c r="DO60" s="694" t="n"/>
      <c r="DP60" s="694" t="n">
        <v>3</v>
      </c>
      <c r="DQ60" s="694">
        <f>INDEX($BD$58:$BD$69,MATCH(DP60,$BM$58:$BM$69,0))</f>
        <v/>
      </c>
    </row>
    <row r="61" ht="15.75" customHeight="1" s="650">
      <c r="A61" s="694">
        <f>+Equipos!B30</f>
        <v/>
      </c>
      <c r="B61" s="694" t="n"/>
      <c r="C61" s="694" t="n"/>
      <c r="D61" s="694">
        <f>IF(OR(AC61="",AD61=""),"Pendiente",IF(AC61&gt;AD61,"Local",IF(AC61&lt;AD61,"Visitante","Empate")))</f>
        <v/>
      </c>
      <c r="E61" s="694">
        <f>IF(D61="Pendiente","-",INDEX($BT$6:$BT$53,MATCH($AA61,$BD$6:$BD$53,0)))</f>
        <v/>
      </c>
      <c r="F61" s="694">
        <f>IF(D61="Pendiente","-",INDEX($BT$6:$BT$53,MATCH($AF61,$BD$6:$BD$53,0)))</f>
        <v/>
      </c>
      <c r="G61" s="694" t="n"/>
      <c r="H61" s="694">
        <f>IF(D61="Pendiente","-",INDEX($BZ$6:$BZ$53,MATCH($AA61,$BD$6:$BD$53,0)))</f>
        <v/>
      </c>
      <c r="I61" s="694">
        <f>IF(D61="Pendiente","-",INDEX($BZ$6:$BZ$53,MATCH($AF61,$BD$6:$BD$53,0)))</f>
        <v/>
      </c>
      <c r="J61" s="694" t="n"/>
      <c r="K61" s="694">
        <f>IF(D61="Pendiente","-",INDEX($CE$6:$CE$53,MATCH($AA61,$BD$6:$BD$53,0)))</f>
        <v/>
      </c>
      <c r="L61" s="694">
        <f>IF(D61="Pendiente","-",INDEX($CE$6:$CE$53,MATCH($AF61,$BD$6:$BD$53,0)))</f>
        <v/>
      </c>
      <c r="M61" s="694" t="n"/>
      <c r="N61" s="694">
        <f>IF(D61="Pendiente","-",INDEX($CH$6:$CH$53,MATCH($AA61,$BD$6:$BD$53,0)))</f>
        <v/>
      </c>
      <c r="O61" s="694">
        <f>IF(D61="Pendiente","-",INDEX($CH$6:$CH$53,MATCH($AF61,$BD$6:$BD$53,0)))</f>
        <v/>
      </c>
      <c r="P61" s="694" t="n"/>
      <c r="Q61" s="694">
        <f>IF(D61="Pendiente","-",INDEX($CN$6:$CN$53,MATCH($AA61,$BD$6:$BD$53,0)))</f>
        <v/>
      </c>
      <c r="R61" s="694">
        <f>IF(D61="Pendiente","-",INDEX($CN$6:$CN$53,MATCH($AF61,$BD$6:$BD$53,0)))</f>
        <v/>
      </c>
      <c r="S61" s="694" t="n"/>
      <c r="T61" s="694">
        <f>IF(D61="Pendiente","-",INDEX($CS$6:$CS$53,MATCH($AA61,$BD$6:$BD$53,0)))</f>
        <v/>
      </c>
      <c r="U61" s="694">
        <f>IF(D61="Pendiente","-",INDEX($CS$6:$CS$53,MATCH($AF61,$BD$6:$BD$53,0)))</f>
        <v/>
      </c>
      <c r="V61" s="703" t="n"/>
      <c r="W61" s="743" t="n"/>
      <c r="X61" s="725">
        <f>Horarios!C61</f>
        <v/>
      </c>
      <c r="Y61" s="726">
        <f>Horarios!C61</f>
        <v/>
      </c>
      <c r="Z61" s="727">
        <f>$Z$4</f>
        <v/>
      </c>
      <c r="AA61" s="728">
        <f>A63</f>
        <v/>
      </c>
      <c r="AB61" s="729">
        <f t="array" ref="AB61:AB61">Ver_flag_local</f>
        <v/>
      </c>
      <c r="AC61" s="730" t="n">
        <v>0</v>
      </c>
      <c r="AD61" s="731" t="n">
        <v>2</v>
      </c>
      <c r="AE61" s="732">
        <f t="array" ref="AE61:AE61">Ver_flag_visit</f>
        <v/>
      </c>
      <c r="AF61" s="733">
        <f>A64</f>
        <v/>
      </c>
      <c r="AG61" s="734">
        <f>IF(NOT(OR(ISBLANK(AC61),ISBLANK(AD61))),1,0)</f>
        <v/>
      </c>
      <c r="AH61" s="735" t="n">
        <v>13</v>
      </c>
      <c r="AI61" s="736" t="n"/>
      <c r="AJ61" s="744">
        <f>AJ5</f>
        <v/>
      </c>
      <c r="AK61" s="745" t="n"/>
      <c r="AL61" s="746">
        <f>AL5</f>
        <v/>
      </c>
      <c r="AM61" s="745">
        <f>AM5</f>
        <v/>
      </c>
      <c r="AN61" s="745">
        <f>AN5</f>
        <v/>
      </c>
      <c r="AO61" s="745">
        <f>AO5</f>
        <v/>
      </c>
      <c r="AP61" s="745">
        <f>AP5</f>
        <v/>
      </c>
      <c r="AQ61" s="745">
        <f>AQ5</f>
        <v/>
      </c>
      <c r="AR61" s="745">
        <f>AR5</f>
        <v/>
      </c>
      <c r="AS61" s="745">
        <f>AS5</f>
        <v/>
      </c>
      <c r="AT61" s="747">
        <f>AT5</f>
        <v/>
      </c>
      <c r="AU61" s="803">
        <f>COUNTIF(AU62:AU65,"&gt;1")</f>
        <v/>
      </c>
      <c r="AV61" s="748" t="n"/>
      <c r="AW61" s="808" t="n"/>
      <c r="AX61" s="808" t="n"/>
      <c r="AY61" s="749">
        <f>AL61</f>
        <v/>
      </c>
      <c r="AZ61" s="750">
        <f>+Idiomas!$D$67</f>
        <v/>
      </c>
      <c r="BA61" s="702" t="n"/>
      <c r="BB61" s="694">
        <f>"3"&amp;BC61</f>
        <v/>
      </c>
      <c r="BC61" s="694" t="inlineStr">
        <is>
          <t>D</t>
        </is>
      </c>
      <c r="BD61" s="694">
        <f>+INDEX($BD$6:$BN$53,MATCH($BB61,$BN$6:$BN$53,0),MATCH(BD$57,$BD$5:$BN$5,0))</f>
        <v/>
      </c>
      <c r="BE61" s="694">
        <f>CHOOSE($BB$57,
  (BG61*3 + BH61)+IF($AZ$3="No",0,INDEX($AZ$6:$AZ$97,MATCH(BD61,$AY$6:$AY$97,0))),
  (BG61*3 + BH61)+IF($AZ$3="No",0,INDEX($AZ$6:$AZ$97,MATCH(BD61,$AY$6:$AY$97,0))),
  IFERROR((BG61*3 + BH61+IF($AZ$3="No",0,INDEX($AZ$6:$AZ$97,MATCH(BD61,$AY$6:$AY$97,0)))) / BF61, 0)
)</f>
        <v/>
      </c>
      <c r="BF61" s="694">
        <f>+BG61+BH61+BI61</f>
        <v/>
      </c>
      <c r="BG61" s="694">
        <f>CHOOSE(IF($BB$57=2, 2, 1),
  INDEX($BG$6:$BG$53,MATCH($BB61,$BN$6:$BN$53,0)),
  INDEX($BG$6:$BG$53,MATCH($BB61,$BN$6:$BN$53,0))-(COUNTIFS(FGLocal,$BD61,FGVisitante,INDEX($BD$6:$BD$53,MATCH(BO61,$BN$6:$BN$53,0)),Ganador,"Local")+COUNTIFS(FGVisitante,$BD61,FGLocal,INDEX($BD$6:$BD$53,MATCH(BO61,$BN$6:$BN$53,0)),Ganador,"Visitante"))
)</f>
        <v/>
      </c>
      <c r="BH61" s="694">
        <f>CHOOSE(IF($BB$57=2, 2, 1),
  INDEX($BH$6:$BH$53,MATCH($BB61,$BN$6:$BN$53,0)),
  INDEX($BH$6:$BH$53,MATCH($BB61,$BN$6:$BN$53,0))-(COUNTIFS(FGLocal,$BD61,FGVisitante,INDEX($BD$6:$BD$53,MATCH(BO61,$BN$6:$BN$53,0)),Ganador,"Empate")+COUNTIFS(FGVisitante,$BD61,FGLocal,INDEX($BD$6:$BD$53,MATCH(BO61,$BN$6:$BN$53,0)),Ganador,"Empate"))
)</f>
        <v/>
      </c>
      <c r="BI61" s="694">
        <f>CHOOSE(IF($BB$57=2, 2, 1),
  INDEX($BI$6:$BI$53,MATCH($BB61,$BN$6:$BN$53,0)),
  INDEX($BI$6:$BI$53,MATCH($BB61,$BN$6:$BN$53,0))-(COUNTIFS(FGLocal,$BD61,FGVisitante,INDEX($BD$6:$BD$53,MATCH(BO61,$BN$6:$BN$53,0)),Ganador,"Visitante")+COUNTIFS(FGVisitante,$BD61,FGLocal,INDEX($BD$6:$BD$53,MATCH(BO61,$BN$6:$BN$53,0)),Ganador,"Local"))
)</f>
        <v/>
      </c>
      <c r="BJ61" s="694">
        <f>CHOOSE($BB$57,
  INDEX($BJ$6:$BJ$53,MATCH($BB61,$BN$6:$BN$53,0)),
  INDEX($BJ$6:$BJ$53,MATCH($BB61,$BN$6:$BN$53,0))-(SUMIFS(FG_GolesLocal,FGLocal,$BD61,FGVisitante,INDEX($BD$6:$BD$53,MATCH(BO61,$BN$6:$BN$53,0)))+SUMIFS(FG_GolesVisitante,FGVisitante,$BD61,FGLocal,INDEX($BD$6:$BD$53,MATCH(BO61,$BN$6:$BN$53,0)))),
  IFERROR(INDEX($BJ$6:$BJ$53,MATCH($BB61,$BN$6:$BN$53,0)) / BF61, 0)
)</f>
        <v/>
      </c>
      <c r="BK61" s="694">
        <f>CHOOSE($BB$57,
  INDEX($BK$6:$BK$53,MATCH($BB61,$BN$6:$BN$53,0)),
  INDEX($BK$6:$BK$53,MATCH($BB61,$BN$6:$BN$53,0))-(SUMIFS(FG_GolesVisitante,FGLocal,$BD61,FGVisitante,INDEX($BD$6:$BD$53,MATCH(BO61,$BN$6:$BN$53,0)))+SUMIFS(FG_GolesLocal,FGVisitante,$BD61,FGLocal,INDEX($BD$6:$BD$53,MATCH(BO61,$BN$6:$BN$53,0)))),
  IFERROR(INDEX($BK$6:$BK$53,MATCH($BB61,$BN$6:$BN$53,0)) / BF61, 0)
)</f>
        <v/>
      </c>
      <c r="BL61" s="694">
        <f>+BJ61-BK61</f>
        <v/>
      </c>
      <c r="BM61" s="694">
        <f>CB61</f>
        <v/>
      </c>
      <c r="BN61" s="694">
        <f>CF61</f>
        <v/>
      </c>
      <c r="BO61" s="694">
        <f>"4"&amp;BC61</f>
        <v/>
      </c>
      <c r="BP61" s="694" t="n"/>
      <c r="BQ61" s="694" t="n"/>
      <c r="BR61" s="694">
        <f>+BE61</f>
        <v/>
      </c>
      <c r="BS61" s="694">
        <f>COUNTIFS(BR$58:BR$69,"&gt;"&amp;BR61)+1</f>
        <v/>
      </c>
      <c r="BT61" s="694">
        <f>IF(COUNTIF(BS$58:BS$69,BS61)=1,"-","Pos. "&amp;BS61&amp;" ("&amp;COUNTIF(BS$58:BS$69,BS61)&amp;")")</f>
        <v/>
      </c>
      <c r="BU61" s="694">
        <f>IF(BT61="-","-",BL61)</f>
        <v/>
      </c>
      <c r="BV61" s="694">
        <f>BS61+COUNTIFS(BT$58:BT$69,BT61,BU$58:BU$69,"&gt;"&amp;BU61)</f>
        <v/>
      </c>
      <c r="BW61" s="694">
        <f>IF(COUNTIF(BV$58:BV$69,BV61)=1,"-","Pos. "&amp;BV61&amp;" ("&amp;COUNTIF(BV$58:BV$69,BV61)&amp;")")</f>
        <v/>
      </c>
      <c r="BX61" s="694">
        <f>IF(BW61="-","-",BJ61)</f>
        <v/>
      </c>
      <c r="BY61" s="694">
        <f>BV61+COUNTIFS(BW$58:BW$69,BW61,BX$58:BX$69,"&gt;"&amp;BX61)</f>
        <v/>
      </c>
      <c r="BZ61" s="694">
        <f>IF(COUNTIF(BY$58:BY$69,BY61)=1,"-","Pos. "&amp;BY61&amp;" ("&amp;COUNTIF(BY$58:BY$69,BY61)&amp;")")</f>
        <v/>
      </c>
      <c r="CA61" s="694">
        <f>IF(BZ61="-","-",COUNTIF($BD$58:$BD$69,"&gt;"&amp;BD61))</f>
        <v/>
      </c>
      <c r="CB61" s="694">
        <f>BY61+COUNTIFS(BZ$58:BZ$69,BZ61,CA$58:CA$69,"&gt;"&amp;CA61)</f>
        <v/>
      </c>
      <c r="CC61" s="694" t="n"/>
      <c r="CD61" s="694">
        <f>IF(OR(INDEX($AW$102:$AW$113,MATCH($BD61,$AV$102:$AV$113,0))="",BZ61="-"),CB61,INDEX($AW$102:$AW$113,MATCH($BD61,$AV$102:$AV$113,0))+CB61/1000)</f>
        <v/>
      </c>
      <c r="CE61" s="694">
        <f>IF(BZ61="-","-",COUNTIF(CD$58:CD$69,"&lt;"&amp;CD61))</f>
        <v/>
      </c>
      <c r="CF61" s="694">
        <f>BY61+COUNTIFS(BZ$58:BZ$69,BZ61,CE$58:CE$69,"&lt;"&amp;CE61)</f>
        <v/>
      </c>
      <c r="DJ61" s="694">
        <f>INDEX($BY$58:$BY$69,MATCH($DQ61,$BD$58:$BD$69,0))</f>
        <v/>
      </c>
      <c r="DK61" s="694" t="n"/>
      <c r="DL61" s="694">
        <f>IF(OR($H$113=144,$AJ$99=144),COUNTIF($DJ$58:$DJ$69,DJ61),1)</f>
        <v/>
      </c>
      <c r="DM61" s="694">
        <f>DJ61&amp;"."&amp;DL61</f>
        <v/>
      </c>
      <c r="DN61" s="694">
        <f t="array" ref="DN61:DN61">OFFSET(Horarios!$P$3,DJ61-1,0,DL61,1)</f>
        <v/>
      </c>
      <c r="DO61" s="694" t="n"/>
      <c r="DP61" s="694" t="n">
        <v>4</v>
      </c>
      <c r="DQ61" s="694">
        <f>INDEX($BD$58:$BD$69,MATCH(DP61,$BM$58:$BM$69,0))</f>
        <v/>
      </c>
    </row>
    <row r="62" ht="15.75" customHeight="1" s="650">
      <c r="A62" s="694">
        <f>+Equipos!B31</f>
        <v/>
      </c>
      <c r="B62" s="694" t="n"/>
      <c r="C62" s="694" t="n"/>
      <c r="D62" s="694">
        <f>IF(OR(AC62="",AD62=""),"Pendiente",IF(AC62&gt;AD62,"Local",IF(AC62&lt;AD62,"Visitante","Empate")))</f>
        <v/>
      </c>
      <c r="E62" s="694">
        <f>IF(D62="Pendiente","-",INDEX($BT$6:$BT$53,MATCH($AA62,$BD$6:$BD$53,0)))</f>
        <v/>
      </c>
      <c r="F62" s="694">
        <f>IF(D62="Pendiente","-",INDEX($BT$6:$BT$53,MATCH($AF62,$BD$6:$BD$53,0)))</f>
        <v/>
      </c>
      <c r="G62" s="694" t="n"/>
      <c r="H62" s="694">
        <f>IF(D62="Pendiente","-",INDEX($BZ$6:$BZ$53,MATCH($AA62,$BD$6:$BD$53,0)))</f>
        <v/>
      </c>
      <c r="I62" s="694">
        <f>IF(D62="Pendiente","-",INDEX($BZ$6:$BZ$53,MATCH($AF62,$BD$6:$BD$53,0)))</f>
        <v/>
      </c>
      <c r="J62" s="694" t="n"/>
      <c r="K62" s="694">
        <f>IF(D62="Pendiente","-",INDEX($CE$6:$CE$53,MATCH($AA62,$BD$6:$BD$53,0)))</f>
        <v/>
      </c>
      <c r="L62" s="694">
        <f>IF(D62="Pendiente","-",INDEX($CE$6:$CE$53,MATCH($AF62,$BD$6:$BD$53,0)))</f>
        <v/>
      </c>
      <c r="M62" s="694" t="n"/>
      <c r="N62" s="694">
        <f>IF(D62="Pendiente","-",INDEX($CH$6:$CH$53,MATCH($AA62,$BD$6:$BD$53,0)))</f>
        <v/>
      </c>
      <c r="O62" s="694">
        <f>IF(D62="Pendiente","-",INDEX($CH$6:$CH$53,MATCH($AF62,$BD$6:$BD$53,0)))</f>
        <v/>
      </c>
      <c r="P62" s="694" t="n"/>
      <c r="Q62" s="694">
        <f>IF(D62="Pendiente","-",INDEX($CN$6:$CN$53,MATCH($AA62,$BD$6:$BD$53,0)))</f>
        <v/>
      </c>
      <c r="R62" s="694">
        <f>IF(D62="Pendiente","-",INDEX($CN$6:$CN$53,MATCH($AF62,$BD$6:$BD$53,0)))</f>
        <v/>
      </c>
      <c r="S62" s="694" t="n"/>
      <c r="T62" s="694">
        <f>IF(D62="Pendiente","-",INDEX($CS$6:$CS$53,MATCH($AA62,$BD$6:$BD$53,0)))</f>
        <v/>
      </c>
      <c r="U62" s="694">
        <f>IF(D62="Pendiente","-",INDEX($CS$6:$CS$53,MATCH($AF62,$BD$6:$BD$53,0)))</f>
        <v/>
      </c>
      <c r="V62" s="703" t="n"/>
      <c r="W62" s="743" t="n"/>
      <c r="X62" s="725">
        <f>Horarios!C62</f>
        <v/>
      </c>
      <c r="Y62" s="726">
        <f>Horarios!C62</f>
        <v/>
      </c>
      <c r="Z62" s="727">
        <f>$Z$6</f>
        <v/>
      </c>
      <c r="AA62" s="728">
        <f>A61</f>
        <v/>
      </c>
      <c r="AB62" s="729">
        <f t="array" ref="AB62:AB62">Ver_flag_local</f>
        <v/>
      </c>
      <c r="AC62" s="730" t="n">
        <v>3</v>
      </c>
      <c r="AD62" s="731" t="n">
        <v>0</v>
      </c>
      <c r="AE62" s="732">
        <f t="array" ref="AE62:AE62">Ver_flag_visit</f>
        <v/>
      </c>
      <c r="AF62" s="733">
        <f>A63</f>
        <v/>
      </c>
      <c r="AG62" s="734">
        <f>IF(NOT(OR(ISBLANK(AC62),ISBLANK(AD62))),1,0)</f>
        <v/>
      </c>
      <c r="AH62" s="735" t="n">
        <v>38</v>
      </c>
      <c r="AI62" s="736">
        <f>AJ62&amp;$B$60</f>
        <v/>
      </c>
      <c r="AJ62" s="751" t="n">
        <v>1</v>
      </c>
      <c r="AK62" s="810">
        <f t="array" ref="AK62:AK62">Ver_flag_visit</f>
        <v/>
      </c>
      <c r="AL62" s="753">
        <f>IFERROR(INDEX($BD$6:$BD$53,MATCH(AI62,$BN$6:$BN$53,0)),"")</f>
        <v/>
      </c>
      <c r="AM62" s="754">
        <f>INDEX($BE$6:$BN$53,MATCH($AL62,$BD$6:$BD$53,0),MATCH(AM$5,$BE$5:$BN$5,0))</f>
        <v/>
      </c>
      <c r="AN62" s="755">
        <f>INDEX($BE$6:$BN$53,MATCH($AL62,$BD$6:$BD$53,0),MATCH(AN$5,$BE$5:$BN$5,0))</f>
        <v/>
      </c>
      <c r="AO62" s="755">
        <f>INDEX($BE$6:$BN$53,MATCH($AL62,$BD$6:$BD$53,0),MATCH(AO$5,$BE$5:$BN$5,0))</f>
        <v/>
      </c>
      <c r="AP62" s="755">
        <f>INDEX($BE$6:$BN$53,MATCH($AL62,$BD$6:$BD$53,0),MATCH(AP$5,$BE$5:$BN$5,0))</f>
        <v/>
      </c>
      <c r="AQ62" s="755">
        <f>INDEX($BE$6:$BN$53,MATCH($AL62,$BD$6:$BD$53,0),MATCH(AQ$5,$BE$5:$BN$5,0))</f>
        <v/>
      </c>
      <c r="AR62" s="755">
        <f>INDEX($BE$6:$BN$53,MATCH($AL62,$BD$6:$BD$53,0),MATCH(AR$5,$BE$5:$BN$5,0))</f>
        <v/>
      </c>
      <c r="AS62" s="755">
        <f>INDEX($BE$6:$BN$53,MATCH($AL62,$BD$6:$BD$53,0),MATCH(AS$5,$BE$5:$BN$5,0))</f>
        <v/>
      </c>
      <c r="AT62" s="756">
        <f>INDEX($BE$6:$BN$53,MATCH($AL62,$BD$6:$BD$53,0),MATCH(AT$5,$BE$5:$BN$5,0))</f>
        <v/>
      </c>
      <c r="AU62" s="757">
        <f>INDEX($DL$6:$DL$53,MATCH(AI62,$DP$6:$DP$53,0))</f>
        <v/>
      </c>
      <c r="AV62" s="758">
        <f>INDEX($BD$6:$BD$53,MATCH(AI62,$BM$6:$BM$53,0))</f>
        <v/>
      </c>
      <c r="AW62" s="759" t="n"/>
      <c r="AX62" s="760" t="n"/>
      <c r="AY62" s="761">
        <f>+A61</f>
        <v/>
      </c>
      <c r="AZ62" s="762" t="n"/>
      <c r="BA62" s="702" t="n"/>
      <c r="BB62" s="694">
        <f>"3"&amp;BC62</f>
        <v/>
      </c>
      <c r="BC62" s="694" t="inlineStr">
        <is>
          <t>E</t>
        </is>
      </c>
      <c r="BD62" s="694">
        <f>+INDEX($BD$6:$BN$53,MATCH($BB62,$BN$6:$BN$53,0),MATCH(BD$57,$BD$5:$BN$5,0))</f>
        <v/>
      </c>
      <c r="BE62" s="694">
        <f>CHOOSE($BB$57,
  (BG62*3 + BH62)+IF($AZ$3="No",0,INDEX($AZ$6:$AZ$97,MATCH(BD62,$AY$6:$AY$97,0))),
  (BG62*3 + BH62)+IF($AZ$3="No",0,INDEX($AZ$6:$AZ$97,MATCH(BD62,$AY$6:$AY$97,0))),
  IFERROR((BG62*3 + BH62+IF($AZ$3="No",0,INDEX($AZ$6:$AZ$97,MATCH(BD62,$AY$6:$AY$97,0)))) / BF62, 0)
)</f>
        <v/>
      </c>
      <c r="BF62" s="694">
        <f>+BG62+BH62+BI62</f>
        <v/>
      </c>
      <c r="BG62" s="694">
        <f>CHOOSE(IF($BB$57=2, 2, 1),
  INDEX($BG$6:$BG$53,MATCH($BB62,$BN$6:$BN$53,0)),
  INDEX($BG$6:$BG$53,MATCH($BB62,$BN$6:$BN$53,0))-(COUNTIFS(FGLocal,$BD62,FGVisitante,INDEX($BD$6:$BD$53,MATCH(BO62,$BN$6:$BN$53,0)),Ganador,"Local")+COUNTIFS(FGVisitante,$BD62,FGLocal,INDEX($BD$6:$BD$53,MATCH(BO62,$BN$6:$BN$53,0)),Ganador,"Visitante"))
)</f>
        <v/>
      </c>
      <c r="BH62" s="694">
        <f>CHOOSE(IF($BB$57=2, 2, 1),
  INDEX($BH$6:$BH$53,MATCH($BB62,$BN$6:$BN$53,0)),
  INDEX($BH$6:$BH$53,MATCH($BB62,$BN$6:$BN$53,0))-(COUNTIFS(FGLocal,$BD62,FGVisitante,INDEX($BD$6:$BD$53,MATCH(BO62,$BN$6:$BN$53,0)),Ganador,"Empate")+COUNTIFS(FGVisitante,$BD62,FGLocal,INDEX($BD$6:$BD$53,MATCH(BO62,$BN$6:$BN$53,0)),Ganador,"Empate"))
)</f>
        <v/>
      </c>
      <c r="BI62" s="694">
        <f>CHOOSE(IF($BB$57=2, 2, 1),
  INDEX($BI$6:$BI$53,MATCH($BB62,$BN$6:$BN$53,0)),
  INDEX($BI$6:$BI$53,MATCH($BB62,$BN$6:$BN$53,0))-(COUNTIFS(FGLocal,$BD62,FGVisitante,INDEX($BD$6:$BD$53,MATCH(BO62,$BN$6:$BN$53,0)),Ganador,"Visitante")+COUNTIFS(FGVisitante,$BD62,FGLocal,INDEX($BD$6:$BD$53,MATCH(BO62,$BN$6:$BN$53,0)),Ganador,"Local"))
)</f>
        <v/>
      </c>
      <c r="BJ62" s="694">
        <f>CHOOSE($BB$57,
  INDEX($BJ$6:$BJ$53,MATCH($BB62,$BN$6:$BN$53,0)),
  INDEX($BJ$6:$BJ$53,MATCH($BB62,$BN$6:$BN$53,0))-(SUMIFS(FG_GolesLocal,FGLocal,$BD62,FGVisitante,INDEX($BD$6:$BD$53,MATCH(BO62,$BN$6:$BN$53,0)))+SUMIFS(FG_GolesVisitante,FGVisitante,$BD62,FGLocal,INDEX($BD$6:$BD$53,MATCH(BO62,$BN$6:$BN$53,0)))),
  IFERROR(INDEX($BJ$6:$BJ$53,MATCH($BB62,$BN$6:$BN$53,0)) / BF62, 0)
)</f>
        <v/>
      </c>
      <c r="BK62" s="694">
        <f>CHOOSE($BB$57,
  INDEX($BK$6:$BK$53,MATCH($BB62,$BN$6:$BN$53,0)),
  INDEX($BK$6:$BK$53,MATCH($BB62,$BN$6:$BN$53,0))-(SUMIFS(FG_GolesVisitante,FGLocal,$BD62,FGVisitante,INDEX($BD$6:$BD$53,MATCH(BO62,$BN$6:$BN$53,0)))+SUMIFS(FG_GolesLocal,FGVisitante,$BD62,FGLocal,INDEX($BD$6:$BD$53,MATCH(BO62,$BN$6:$BN$53,0)))),
  IFERROR(INDEX($BK$6:$BK$53,MATCH($BB62,$BN$6:$BN$53,0)) / BF62, 0)
)</f>
        <v/>
      </c>
      <c r="BL62" s="694">
        <f>+BJ62-BK62</f>
        <v/>
      </c>
      <c r="BM62" s="694">
        <f>CB62</f>
        <v/>
      </c>
      <c r="BN62" s="694">
        <f>CF62</f>
        <v/>
      </c>
      <c r="BO62" s="694">
        <f>"4"&amp;BC62</f>
        <v/>
      </c>
      <c r="BP62" s="694" t="n"/>
      <c r="BQ62" s="694" t="n"/>
      <c r="BR62" s="694">
        <f>+BE62</f>
        <v/>
      </c>
      <c r="BS62" s="694">
        <f>COUNTIFS(BR$58:BR$69,"&gt;"&amp;BR62)+1</f>
        <v/>
      </c>
      <c r="BT62" s="694">
        <f>IF(COUNTIF(BS$58:BS$69,BS62)=1,"-","Pos. "&amp;BS62&amp;" ("&amp;COUNTIF(BS$58:BS$69,BS62)&amp;")")</f>
        <v/>
      </c>
      <c r="BU62" s="694">
        <f>IF(BT62="-","-",BL62)</f>
        <v/>
      </c>
      <c r="BV62" s="694">
        <f>BS62+COUNTIFS(BT$58:BT$69,BT62,BU$58:BU$69,"&gt;"&amp;BU62)</f>
        <v/>
      </c>
      <c r="BW62" s="694">
        <f>IF(COUNTIF(BV$58:BV$69,BV62)=1,"-","Pos. "&amp;BV62&amp;" ("&amp;COUNTIF(BV$58:BV$69,BV62)&amp;")")</f>
        <v/>
      </c>
      <c r="BX62" s="694">
        <f>IF(BW62="-","-",BJ62)</f>
        <v/>
      </c>
      <c r="BY62" s="694">
        <f>BV62+COUNTIFS(BW$58:BW$69,BW62,BX$58:BX$69,"&gt;"&amp;BX62)</f>
        <v/>
      </c>
      <c r="BZ62" s="694">
        <f>IF(COUNTIF(BY$58:BY$69,BY62)=1,"-","Pos. "&amp;BY62&amp;" ("&amp;COUNTIF(BY$58:BY$69,BY62)&amp;")")</f>
        <v/>
      </c>
      <c r="CA62" s="694">
        <f>IF(BZ62="-","-",COUNTIF($BD$58:$BD$69,"&gt;"&amp;BD62))</f>
        <v/>
      </c>
      <c r="CB62" s="694">
        <f>BY62+COUNTIFS(BZ$58:BZ$69,BZ62,CA$58:CA$69,"&gt;"&amp;CA62)</f>
        <v/>
      </c>
      <c r="CC62" s="694" t="n"/>
      <c r="CD62" s="694">
        <f>IF(OR(INDEX($AW$102:$AW$113,MATCH($BD62,$AV$102:$AV$113,0))="",BZ62="-"),CB62,INDEX($AW$102:$AW$113,MATCH($BD62,$AV$102:$AV$113,0))+CB62/1000)</f>
        <v/>
      </c>
      <c r="CE62" s="694">
        <f>IF(BZ62="-","-",COUNTIF(CD$58:CD$69,"&lt;"&amp;CD62))</f>
        <v/>
      </c>
      <c r="CF62" s="694">
        <f>BY62+COUNTIFS(BZ$58:BZ$69,BZ62,CE$58:CE$69,"&lt;"&amp;CE62)</f>
        <v/>
      </c>
      <c r="DJ62" s="694">
        <f>INDEX($BY$58:$BY$69,MATCH($DQ62,$BD$58:$BD$69,0))</f>
        <v/>
      </c>
      <c r="DK62" s="694" t="n"/>
      <c r="DL62" s="694">
        <f>IF(OR($H$113=144,$AJ$99=144),COUNTIF($DJ$58:$DJ$69,DJ62),1)</f>
        <v/>
      </c>
      <c r="DM62" s="694">
        <f>DJ62&amp;"."&amp;DL62</f>
        <v/>
      </c>
      <c r="DN62" s="694">
        <f t="array" ref="DN62:DN62">OFFSET(Horarios!$P$3,DJ62-1,0,DL62,1)</f>
        <v/>
      </c>
      <c r="DO62" s="694" t="n"/>
      <c r="DP62" s="694" t="n">
        <v>5</v>
      </c>
      <c r="DQ62" s="694">
        <f>INDEX($BD$58:$BD$69,MATCH(DP62,$BM$58:$BM$69,0))</f>
        <v/>
      </c>
    </row>
    <row r="63" ht="15.75" customHeight="1" s="650">
      <c r="A63" s="694">
        <f>+Equipos!B32</f>
        <v/>
      </c>
      <c r="B63" s="694" t="n"/>
      <c r="C63" s="694" t="n"/>
      <c r="D63" s="694">
        <f>IF(OR(AC63="",AD63=""),"Pendiente",IF(AC63&gt;AD63,"Local",IF(AC63&lt;AD63,"Visitante","Empate")))</f>
        <v/>
      </c>
      <c r="E63" s="694">
        <f>IF(D63="Pendiente","-",INDEX($BT$6:$BT$53,MATCH($AA63,$BD$6:$BD$53,0)))</f>
        <v/>
      </c>
      <c r="F63" s="694">
        <f>IF(D63="Pendiente","-",INDEX($BT$6:$BT$53,MATCH($AF63,$BD$6:$BD$53,0)))</f>
        <v/>
      </c>
      <c r="G63" s="694" t="n"/>
      <c r="H63" s="694">
        <f>IF(D63="Pendiente","-",INDEX($BZ$6:$BZ$53,MATCH($AA63,$BD$6:$BD$53,0)))</f>
        <v/>
      </c>
      <c r="I63" s="694">
        <f>IF(D63="Pendiente","-",INDEX($BZ$6:$BZ$53,MATCH($AF63,$BD$6:$BD$53,0)))</f>
        <v/>
      </c>
      <c r="J63" s="694" t="n"/>
      <c r="K63" s="694">
        <f>IF(D63="Pendiente","-",INDEX($CE$6:$CE$53,MATCH($AA63,$BD$6:$BD$53,0)))</f>
        <v/>
      </c>
      <c r="L63" s="694">
        <f>IF(D63="Pendiente","-",INDEX($CE$6:$CE$53,MATCH($AF63,$BD$6:$BD$53,0)))</f>
        <v/>
      </c>
      <c r="M63" s="694" t="n"/>
      <c r="N63" s="694">
        <f>IF(D63="Pendiente","-",INDEX($CH$6:$CH$53,MATCH($AA63,$BD$6:$BD$53,0)))</f>
        <v/>
      </c>
      <c r="O63" s="694">
        <f>IF(D63="Pendiente","-",INDEX($CH$6:$CH$53,MATCH($AF63,$BD$6:$BD$53,0)))</f>
        <v/>
      </c>
      <c r="P63" s="694" t="n"/>
      <c r="Q63" s="694">
        <f>IF(D63="Pendiente","-",INDEX($CN$6:$CN$53,MATCH($AA63,$BD$6:$BD$53,0)))</f>
        <v/>
      </c>
      <c r="R63" s="694">
        <f>IF(D63="Pendiente","-",INDEX($CN$6:$CN$53,MATCH($AF63,$BD$6:$BD$53,0)))</f>
        <v/>
      </c>
      <c r="S63" s="694" t="n"/>
      <c r="T63" s="694">
        <f>IF(D63="Pendiente","-",INDEX($CS$6:$CS$53,MATCH($AA63,$BD$6:$BD$53,0)))</f>
        <v/>
      </c>
      <c r="U63" s="694">
        <f>IF(D63="Pendiente","-",INDEX($CS$6:$CS$53,MATCH($AF63,$BD$6:$BD$53,0)))</f>
        <v/>
      </c>
      <c r="V63" s="703" t="n"/>
      <c r="W63" s="743" t="n"/>
      <c r="X63" s="725">
        <f>Horarios!C63</f>
        <v/>
      </c>
      <c r="Y63" s="726">
        <f>Horarios!C63</f>
        <v/>
      </c>
      <c r="Z63" s="727">
        <f>$Z$6</f>
        <v/>
      </c>
      <c r="AA63" s="728">
        <f>A64</f>
        <v/>
      </c>
      <c r="AB63" s="729">
        <f t="array" ref="AB63:AB63">Ver_flag_local</f>
        <v/>
      </c>
      <c r="AC63" s="730" t="n">
        <v>2</v>
      </c>
      <c r="AD63" s="731" t="n">
        <v>1</v>
      </c>
      <c r="AE63" s="732">
        <f t="array" ref="AE63:AE63">Ver_flag_visit</f>
        <v/>
      </c>
      <c r="AF63" s="733">
        <f>A62</f>
        <v/>
      </c>
      <c r="AG63" s="734">
        <f>IF(NOT(OR(ISBLANK(AC63),ISBLANK(AD63))),1,0)</f>
        <v/>
      </c>
      <c r="AH63" s="735" t="n">
        <v>37</v>
      </c>
      <c r="AI63" s="736">
        <f>AJ63&amp;$B$60</f>
        <v/>
      </c>
      <c r="AJ63" s="763" t="n">
        <v>2</v>
      </c>
      <c r="AK63" s="813">
        <f t="array" ref="AK63:AK63">Ver_flag_visit</f>
        <v/>
      </c>
      <c r="AL63" s="765">
        <f>IFERROR(INDEX($BD$6:$BD$53,MATCH(AI63,$BN$6:$BN$53,0)),"")</f>
        <v/>
      </c>
      <c r="AM63" s="766">
        <f>INDEX($BE$6:$BN$53,MATCH($AL63,$BD$6:$BD$53,0),MATCH(AM$5,$BE$5:$BN$5,0))</f>
        <v/>
      </c>
      <c r="AN63" s="767">
        <f>INDEX($BE$6:$BN$53,MATCH($AL63,$BD$6:$BD$53,0),MATCH(AN$5,$BE$5:$BN$5,0))</f>
        <v/>
      </c>
      <c r="AO63" s="767">
        <f>INDEX($BE$6:$BN$53,MATCH($AL63,$BD$6:$BD$53,0),MATCH(AO$5,$BE$5:$BN$5,0))</f>
        <v/>
      </c>
      <c r="AP63" s="767">
        <f>INDEX($BE$6:$BN$53,MATCH($AL63,$BD$6:$BD$53,0),MATCH(AP$5,$BE$5:$BN$5,0))</f>
        <v/>
      </c>
      <c r="AQ63" s="767">
        <f>INDEX($BE$6:$BN$53,MATCH($AL63,$BD$6:$BD$53,0),MATCH(AQ$5,$BE$5:$BN$5,0))</f>
        <v/>
      </c>
      <c r="AR63" s="767">
        <f>INDEX($BE$6:$BN$53,MATCH($AL63,$BD$6:$BD$53,0),MATCH(AR$5,$BE$5:$BN$5,0))</f>
        <v/>
      </c>
      <c r="AS63" s="767">
        <f>INDEX($BE$6:$BN$53,MATCH($AL63,$BD$6:$BD$53,0),MATCH(AS$5,$BE$5:$BN$5,0))</f>
        <v/>
      </c>
      <c r="AT63" s="768">
        <f>INDEX($BE$6:$BN$53,MATCH($AL63,$BD$6:$BD$53,0),MATCH(AT$5,$BE$5:$BN$5,0))</f>
        <v/>
      </c>
      <c r="AU63" s="757">
        <f>INDEX($DL$6:$DL$53,MATCH(AI63,$DP$6:$DP$53,0))</f>
        <v/>
      </c>
      <c r="AV63" s="758">
        <f>INDEX($BD$6:$BD$53,MATCH(AI63,$BM$6:$BM$53,0))</f>
        <v/>
      </c>
      <c r="AW63" s="759" t="n"/>
      <c r="AX63" s="760" t="n"/>
      <c r="AY63" s="769">
        <f>+A62</f>
        <v/>
      </c>
      <c r="AZ63" s="770" t="n"/>
      <c r="BA63" s="702" t="n"/>
      <c r="BB63" s="694">
        <f>"3"&amp;BC63</f>
        <v/>
      </c>
      <c r="BC63" s="694" t="inlineStr">
        <is>
          <t>F</t>
        </is>
      </c>
      <c r="BD63" s="694">
        <f>+INDEX($BD$6:$BN$53,MATCH($BB63,$BN$6:$BN$53,0),MATCH(BD$57,$BD$5:$BN$5,0))</f>
        <v/>
      </c>
      <c r="BE63" s="694">
        <f>CHOOSE($BB$57,
  (BG63*3 + BH63)+IF($AZ$3="No",0,INDEX($AZ$6:$AZ$97,MATCH(BD63,$AY$6:$AY$97,0))),
  (BG63*3 + BH63)+IF($AZ$3="No",0,INDEX($AZ$6:$AZ$97,MATCH(BD63,$AY$6:$AY$97,0))),
  IFERROR((BG63*3 + BH63+IF($AZ$3="No",0,INDEX($AZ$6:$AZ$97,MATCH(BD63,$AY$6:$AY$97,0)))) / BF63, 0)
)</f>
        <v/>
      </c>
      <c r="BF63" s="694">
        <f>+BG63+BH63+BI63</f>
        <v/>
      </c>
      <c r="BG63" s="694">
        <f>CHOOSE(IF($BB$57=2, 2, 1),
  INDEX($BG$6:$BG$53,MATCH($BB63,$BN$6:$BN$53,0)),
  INDEX($BG$6:$BG$53,MATCH($BB63,$BN$6:$BN$53,0))-(COUNTIFS(FGLocal,$BD63,FGVisitante,INDEX($BD$6:$BD$53,MATCH(BO63,$BN$6:$BN$53,0)),Ganador,"Local")+COUNTIFS(FGVisitante,$BD63,FGLocal,INDEX($BD$6:$BD$53,MATCH(BO63,$BN$6:$BN$53,0)),Ganador,"Visitante"))
)</f>
        <v/>
      </c>
      <c r="BH63" s="694">
        <f>CHOOSE(IF($BB$57=2, 2, 1),
  INDEX($BH$6:$BH$53,MATCH($BB63,$BN$6:$BN$53,0)),
  INDEX($BH$6:$BH$53,MATCH($BB63,$BN$6:$BN$53,0))-(COUNTIFS(FGLocal,$BD63,FGVisitante,INDEX($BD$6:$BD$53,MATCH(BO63,$BN$6:$BN$53,0)),Ganador,"Empate")+COUNTIFS(FGVisitante,$BD63,FGLocal,INDEX($BD$6:$BD$53,MATCH(BO63,$BN$6:$BN$53,0)),Ganador,"Empate"))
)</f>
        <v/>
      </c>
      <c r="BI63" s="694">
        <f>CHOOSE(IF($BB$57=2, 2, 1),
  INDEX($BI$6:$BI$53,MATCH($BB63,$BN$6:$BN$53,0)),
  INDEX($BI$6:$BI$53,MATCH($BB63,$BN$6:$BN$53,0))-(COUNTIFS(FGLocal,$BD63,FGVisitante,INDEX($BD$6:$BD$53,MATCH(BO63,$BN$6:$BN$53,0)),Ganador,"Visitante")+COUNTIFS(FGVisitante,$BD63,FGLocal,INDEX($BD$6:$BD$53,MATCH(BO63,$BN$6:$BN$53,0)),Ganador,"Local"))
)</f>
        <v/>
      </c>
      <c r="BJ63" s="694">
        <f>CHOOSE($BB$57,
  INDEX($BJ$6:$BJ$53,MATCH($BB63,$BN$6:$BN$53,0)),
  INDEX($BJ$6:$BJ$53,MATCH($BB63,$BN$6:$BN$53,0))-(SUMIFS(FG_GolesLocal,FGLocal,$BD63,FGVisitante,INDEX($BD$6:$BD$53,MATCH(BO63,$BN$6:$BN$53,0)))+SUMIFS(FG_GolesVisitante,FGVisitante,$BD63,FGLocal,INDEX($BD$6:$BD$53,MATCH(BO63,$BN$6:$BN$53,0)))),
  IFERROR(INDEX($BJ$6:$BJ$53,MATCH($BB63,$BN$6:$BN$53,0)) / BF63, 0)
)</f>
        <v/>
      </c>
      <c r="BK63" s="694">
        <f>CHOOSE($BB$57,
  INDEX($BK$6:$BK$53,MATCH($BB63,$BN$6:$BN$53,0)),
  INDEX($BK$6:$BK$53,MATCH($BB63,$BN$6:$BN$53,0))-(SUMIFS(FG_GolesVisitante,FGLocal,$BD63,FGVisitante,INDEX($BD$6:$BD$53,MATCH(BO63,$BN$6:$BN$53,0)))+SUMIFS(FG_GolesLocal,FGVisitante,$BD63,FGLocal,INDEX($BD$6:$BD$53,MATCH(BO63,$BN$6:$BN$53,0)))),
  IFERROR(INDEX($BK$6:$BK$53,MATCH($BB63,$BN$6:$BN$53,0)) / BF63, 0)
)</f>
        <v/>
      </c>
      <c r="BL63" s="694">
        <f>+BJ63-BK63</f>
        <v/>
      </c>
      <c r="BM63" s="694">
        <f>CB63</f>
        <v/>
      </c>
      <c r="BN63" s="694">
        <f>CF63</f>
        <v/>
      </c>
      <c r="BO63" s="694">
        <f>"4"&amp;BC63</f>
        <v/>
      </c>
      <c r="BP63" s="694" t="n"/>
      <c r="BQ63" s="694" t="n"/>
      <c r="BR63" s="694">
        <f>+BE63</f>
        <v/>
      </c>
      <c r="BS63" s="694">
        <f>COUNTIFS(BR$58:BR$69,"&gt;"&amp;BR63)+1</f>
        <v/>
      </c>
      <c r="BT63" s="694">
        <f>IF(COUNTIF(BS$58:BS$69,BS63)=1,"-","Pos. "&amp;BS63&amp;" ("&amp;COUNTIF(BS$58:BS$69,BS63)&amp;")")</f>
        <v/>
      </c>
      <c r="BU63" s="694">
        <f>IF(BT63="-","-",BL63)</f>
        <v/>
      </c>
      <c r="BV63" s="694">
        <f>BS63+COUNTIFS(BT$58:BT$69,BT63,BU$58:BU$69,"&gt;"&amp;BU63)</f>
        <v/>
      </c>
      <c r="BW63" s="694">
        <f>IF(COUNTIF(BV$58:BV$69,BV63)=1,"-","Pos. "&amp;BV63&amp;" ("&amp;COUNTIF(BV$58:BV$69,BV63)&amp;")")</f>
        <v/>
      </c>
      <c r="BX63" s="694">
        <f>IF(BW63="-","-",BJ63)</f>
        <v/>
      </c>
      <c r="BY63" s="694">
        <f>BV63+COUNTIFS(BW$58:BW$69,BW63,BX$58:BX$69,"&gt;"&amp;BX63)</f>
        <v/>
      </c>
      <c r="BZ63" s="694">
        <f>IF(COUNTIF(BY$58:BY$69,BY63)=1,"-","Pos. "&amp;BY63&amp;" ("&amp;COUNTIF(BY$58:BY$69,BY63)&amp;")")</f>
        <v/>
      </c>
      <c r="CA63" s="694">
        <f>IF(BZ63="-","-",COUNTIF($BD$58:$BD$69,"&gt;"&amp;BD63))</f>
        <v/>
      </c>
      <c r="CB63" s="694">
        <f>BY63+COUNTIFS(BZ$58:BZ$69,BZ63,CA$58:CA$69,"&gt;"&amp;CA63)</f>
        <v/>
      </c>
      <c r="CC63" s="694" t="n"/>
      <c r="CD63" s="694">
        <f>IF(OR(INDEX($AW$102:$AW$113,MATCH($BD63,$AV$102:$AV$113,0))="",BZ63="-"),CB63,INDEX($AW$102:$AW$113,MATCH($BD63,$AV$102:$AV$113,0))+CB63/1000)</f>
        <v/>
      </c>
      <c r="CE63" s="694">
        <f>IF(BZ63="-","-",COUNTIF(CD$58:CD$69,"&lt;"&amp;CD63))</f>
        <v/>
      </c>
      <c r="CF63" s="694">
        <f>BY63+COUNTIFS(BZ$58:BZ$69,BZ63,CE$58:CE$69,"&lt;"&amp;CE63)</f>
        <v/>
      </c>
      <c r="DJ63" s="694">
        <f>INDEX($BY$58:$BY$69,MATCH($DQ63,$BD$58:$BD$69,0))</f>
        <v/>
      </c>
      <c r="DK63" s="694" t="n"/>
      <c r="DL63" s="694">
        <f>IF(OR($H$113=144,$AJ$99=144),COUNTIF($DJ$58:$DJ$69,DJ63),1)</f>
        <v/>
      </c>
      <c r="DM63" s="694">
        <f>DJ63&amp;"."&amp;DL63</f>
        <v/>
      </c>
      <c r="DN63" s="694">
        <f t="array" ref="DN63:DN63">OFFSET(Horarios!$P$3,DJ63-1,0,DL63,1)</f>
        <v/>
      </c>
      <c r="DO63" s="694" t="n"/>
      <c r="DP63" s="694" t="n">
        <v>6</v>
      </c>
      <c r="DQ63" s="694">
        <f>INDEX($BD$58:$BD$69,MATCH(DP63,$BM$58:$BM$69,0))</f>
        <v/>
      </c>
    </row>
    <row r="64" ht="15.75" customHeight="1" s="650">
      <c r="A64" s="694">
        <f>+Equipos!B33</f>
        <v/>
      </c>
      <c r="B64" s="694" t="n"/>
      <c r="C64" s="694" t="n"/>
      <c r="D64" s="694">
        <f>IF(OR(AC64="",AD64=""),"Pendiente",IF(AC64&gt;AD64,"Local",IF(AC64&lt;AD64,"Visitante","Empate")))</f>
        <v/>
      </c>
      <c r="E64" s="694">
        <f>IF(D64="Pendiente","-",INDEX($BT$6:$BT$53,MATCH($AA64,$BD$6:$BD$53,0)))</f>
        <v/>
      </c>
      <c r="F64" s="694">
        <f>IF(D64="Pendiente","-",INDEX($BT$6:$BT$53,MATCH($AF64,$BD$6:$BD$53,0)))</f>
        <v/>
      </c>
      <c r="G64" s="694" t="n"/>
      <c r="H64" s="694">
        <f>IF(D64="Pendiente","-",INDEX($BZ$6:$BZ$53,MATCH($AA64,$BD$6:$BD$53,0)))</f>
        <v/>
      </c>
      <c r="I64" s="694">
        <f>IF(D64="Pendiente","-",INDEX($BZ$6:$BZ$53,MATCH($AF64,$BD$6:$BD$53,0)))</f>
        <v/>
      </c>
      <c r="J64" s="694" t="n"/>
      <c r="K64" s="694">
        <f>IF(D64="Pendiente","-",INDEX($CE$6:$CE$53,MATCH($AA64,$BD$6:$BD$53,0)))</f>
        <v/>
      </c>
      <c r="L64" s="694">
        <f>IF(D64="Pendiente","-",INDEX($CE$6:$CE$53,MATCH($AF64,$BD$6:$BD$53,0)))</f>
        <v/>
      </c>
      <c r="M64" s="694" t="n"/>
      <c r="N64" s="694">
        <f>IF(D64="Pendiente","-",INDEX($CH$6:$CH$53,MATCH($AA64,$BD$6:$BD$53,0)))</f>
        <v/>
      </c>
      <c r="O64" s="694">
        <f>IF(D64="Pendiente","-",INDEX($CH$6:$CH$53,MATCH($AF64,$BD$6:$BD$53,0)))</f>
        <v/>
      </c>
      <c r="P64" s="694" t="n"/>
      <c r="Q64" s="694">
        <f>IF(D64="Pendiente","-",INDEX($CN$6:$CN$53,MATCH($AA64,$BD$6:$BD$53,0)))</f>
        <v/>
      </c>
      <c r="R64" s="694">
        <f>IF(D64="Pendiente","-",INDEX($CN$6:$CN$53,MATCH($AF64,$BD$6:$BD$53,0)))</f>
        <v/>
      </c>
      <c r="S64" s="694" t="n"/>
      <c r="T64" s="694">
        <f>IF(D64="Pendiente","-",INDEX($CS$6:$CS$53,MATCH($AA64,$BD$6:$BD$53,0)))</f>
        <v/>
      </c>
      <c r="U64" s="694">
        <f>IF(D64="Pendiente","-",INDEX($CS$6:$CS$53,MATCH($AF64,$BD$6:$BD$53,0)))</f>
        <v/>
      </c>
      <c r="V64" s="703" t="n"/>
      <c r="W64" s="743" t="n"/>
      <c r="X64" s="725">
        <f>Horarios!C64</f>
        <v/>
      </c>
      <c r="Y64" s="726">
        <f>Horarios!C64</f>
        <v/>
      </c>
      <c r="Z64" s="727">
        <f>$Z$8</f>
        <v/>
      </c>
      <c r="AA64" s="728">
        <f>A62</f>
        <v/>
      </c>
      <c r="AB64" s="729">
        <f t="array" ref="AB64:AB64">Ver_flag_local</f>
        <v/>
      </c>
      <c r="AC64" s="730" t="n">
        <v>1</v>
      </c>
      <c r="AD64" s="731" t="n">
        <v>0</v>
      </c>
      <c r="AE64" s="732">
        <f t="array" ref="AE64:AE64">Ver_flag_visit</f>
        <v/>
      </c>
      <c r="AF64" s="733">
        <f>A63</f>
        <v/>
      </c>
      <c r="AG64" s="734">
        <f>IF(NOT(OR(ISBLANK(AC64),ISBLANK(AD64))),1,0)</f>
        <v/>
      </c>
      <c r="AH64" s="735" t="n">
        <v>65</v>
      </c>
      <c r="AI64" s="736">
        <f>AJ64&amp;$B$60</f>
        <v/>
      </c>
      <c r="AJ64" s="763" t="n">
        <v>3</v>
      </c>
      <c r="AK64" s="813">
        <f t="array" ref="AK64:AK64">Ver_flag_visit</f>
        <v/>
      </c>
      <c r="AL64" s="765">
        <f>IFERROR(INDEX($BD$6:$BD$53,MATCH(AI64,$BN$6:$BN$53,0)),"")</f>
        <v/>
      </c>
      <c r="AM64" s="766">
        <f>INDEX($BE$6:$BN$53,MATCH($AL64,$BD$6:$BD$53,0),MATCH(AM$5,$BE$5:$BN$5,0))</f>
        <v/>
      </c>
      <c r="AN64" s="767">
        <f>INDEX($BE$6:$BN$53,MATCH($AL64,$BD$6:$BD$53,0),MATCH(AN$5,$BE$5:$BN$5,0))</f>
        <v/>
      </c>
      <c r="AO64" s="767">
        <f>INDEX($BE$6:$BN$53,MATCH($AL64,$BD$6:$BD$53,0),MATCH(AO$5,$BE$5:$BN$5,0))</f>
        <v/>
      </c>
      <c r="AP64" s="767">
        <f>INDEX($BE$6:$BN$53,MATCH($AL64,$BD$6:$BD$53,0),MATCH(AP$5,$BE$5:$BN$5,0))</f>
        <v/>
      </c>
      <c r="AQ64" s="767">
        <f>INDEX($BE$6:$BN$53,MATCH($AL64,$BD$6:$BD$53,0),MATCH(AQ$5,$BE$5:$BN$5,0))</f>
        <v/>
      </c>
      <c r="AR64" s="767">
        <f>INDEX($BE$6:$BN$53,MATCH($AL64,$BD$6:$BD$53,0),MATCH(AR$5,$BE$5:$BN$5,0))</f>
        <v/>
      </c>
      <c r="AS64" s="767">
        <f>INDEX($BE$6:$BN$53,MATCH($AL64,$BD$6:$BD$53,0),MATCH(AS$5,$BE$5:$BN$5,0))</f>
        <v/>
      </c>
      <c r="AT64" s="768">
        <f>INDEX($BE$6:$BN$53,MATCH($AL64,$BD$6:$BD$53,0),MATCH(AT$5,$BE$5:$BN$5,0))</f>
        <v/>
      </c>
      <c r="AU64" s="757">
        <f>INDEX($DL$6:$DL$53,MATCH(AI64,$DP$6:$DP$53,0))</f>
        <v/>
      </c>
      <c r="AV64" s="758">
        <f>INDEX($BD$6:$BD$53,MATCH(AI64,$BM$6:$BM$53,0))</f>
        <v/>
      </c>
      <c r="AW64" s="759" t="n"/>
      <c r="AX64" s="760" t="n"/>
      <c r="AY64" s="761">
        <f>+A63</f>
        <v/>
      </c>
      <c r="AZ64" s="762" t="n"/>
      <c r="BA64" s="702" t="n"/>
      <c r="BB64" s="694">
        <f>"3"&amp;BC64</f>
        <v/>
      </c>
      <c r="BC64" s="694" t="inlineStr">
        <is>
          <t>G</t>
        </is>
      </c>
      <c r="BD64" s="694">
        <f>+INDEX($BD$6:$BN$53,MATCH($BB64,$BN$6:$BN$53,0),MATCH(BD$57,$BD$5:$BN$5,0))</f>
        <v/>
      </c>
      <c r="BE64" s="694">
        <f>CHOOSE($BB$57,
  (BG64*3 + BH64)+IF($AZ$3="No",0,INDEX($AZ$6:$AZ$97,MATCH(BD64,$AY$6:$AY$97,0))),
  (BG64*3 + BH64)+IF($AZ$3="No",0,INDEX($AZ$6:$AZ$97,MATCH(BD64,$AY$6:$AY$97,0))),
  IFERROR((BG64*3 + BH64+IF($AZ$3="No",0,INDEX($AZ$6:$AZ$97,MATCH(BD64,$AY$6:$AY$97,0)))) / BF64, 0)
)</f>
        <v/>
      </c>
      <c r="BF64" s="694">
        <f>+BG64+BH64+BI64</f>
        <v/>
      </c>
      <c r="BG64" s="694">
        <f>CHOOSE(IF($BB$57=2, 2, 1),
  INDEX($BG$6:$BG$53,MATCH($BB64,$BN$6:$BN$53,0)),
  INDEX($BG$6:$BG$53,MATCH($BB64,$BN$6:$BN$53,0))-(COUNTIFS(FGLocal,$BD64,FGVisitante,INDEX($BD$6:$BD$53,MATCH(BO64,$BN$6:$BN$53,0)),Ganador,"Local")+COUNTIFS(FGVisitante,$BD64,FGLocal,INDEX($BD$6:$BD$53,MATCH(BO64,$BN$6:$BN$53,0)),Ganador,"Visitante"))
)</f>
        <v/>
      </c>
      <c r="BH64" s="694">
        <f>CHOOSE(IF($BB$57=2, 2, 1),
  INDEX($BH$6:$BH$53,MATCH($BB64,$BN$6:$BN$53,0)),
  INDEX($BH$6:$BH$53,MATCH($BB64,$BN$6:$BN$53,0))-(COUNTIFS(FGLocal,$BD64,FGVisitante,INDEX($BD$6:$BD$53,MATCH(BO64,$BN$6:$BN$53,0)),Ganador,"Empate")+COUNTIFS(FGVisitante,$BD64,FGLocal,INDEX($BD$6:$BD$53,MATCH(BO64,$BN$6:$BN$53,0)),Ganador,"Empate"))
)</f>
        <v/>
      </c>
      <c r="BI64" s="694">
        <f>CHOOSE(IF($BB$57=2, 2, 1),
  INDEX($BI$6:$BI$53,MATCH($BB64,$BN$6:$BN$53,0)),
  INDEX($BI$6:$BI$53,MATCH($BB64,$BN$6:$BN$53,0))-(COUNTIFS(FGLocal,$BD64,FGVisitante,INDEX($BD$6:$BD$53,MATCH(BO64,$BN$6:$BN$53,0)),Ganador,"Visitante")+COUNTIFS(FGVisitante,$BD64,FGLocal,INDEX($BD$6:$BD$53,MATCH(BO64,$BN$6:$BN$53,0)),Ganador,"Local"))
)</f>
        <v/>
      </c>
      <c r="BJ64" s="694">
        <f>CHOOSE($BB$57,
  INDEX($BJ$6:$BJ$53,MATCH($BB64,$BN$6:$BN$53,0)),
  INDEX($BJ$6:$BJ$53,MATCH($BB64,$BN$6:$BN$53,0))-(SUMIFS(FG_GolesLocal,FGLocal,$BD64,FGVisitante,INDEX($BD$6:$BD$53,MATCH(BO64,$BN$6:$BN$53,0)))+SUMIFS(FG_GolesVisitante,FGVisitante,$BD64,FGLocal,INDEX($BD$6:$BD$53,MATCH(BO64,$BN$6:$BN$53,0)))),
  IFERROR(INDEX($BJ$6:$BJ$53,MATCH($BB64,$BN$6:$BN$53,0)) / BF64, 0)
)</f>
        <v/>
      </c>
      <c r="BK64" s="694">
        <f>CHOOSE($BB$57,
  INDEX($BK$6:$BK$53,MATCH($BB64,$BN$6:$BN$53,0)),
  INDEX($BK$6:$BK$53,MATCH($BB64,$BN$6:$BN$53,0))-(SUMIFS(FG_GolesVisitante,FGLocal,$BD64,FGVisitante,INDEX($BD$6:$BD$53,MATCH(BO64,$BN$6:$BN$53,0)))+SUMIFS(FG_GolesLocal,FGVisitante,$BD64,FGLocal,INDEX($BD$6:$BD$53,MATCH(BO64,$BN$6:$BN$53,0)))),
  IFERROR(INDEX($BK$6:$BK$53,MATCH($BB64,$BN$6:$BN$53,0)) / BF64, 0)
)</f>
        <v/>
      </c>
      <c r="BL64" s="694">
        <f>+BJ64-BK64</f>
        <v/>
      </c>
      <c r="BM64" s="694">
        <f>CB64</f>
        <v/>
      </c>
      <c r="BN64" s="694">
        <f>CF64</f>
        <v/>
      </c>
      <c r="BO64" s="694">
        <f>"4"&amp;BC64</f>
        <v/>
      </c>
      <c r="BP64" s="694" t="n"/>
      <c r="BQ64" s="694" t="n"/>
      <c r="BR64" s="694">
        <f>+BE64</f>
        <v/>
      </c>
      <c r="BS64" s="694">
        <f>COUNTIFS(BR$58:BR$69,"&gt;"&amp;BR64)+1</f>
        <v/>
      </c>
      <c r="BT64" s="694">
        <f>IF(COUNTIF(BS$58:BS$69,BS64)=1,"-","Pos. "&amp;BS64&amp;" ("&amp;COUNTIF(BS$58:BS$69,BS64)&amp;")")</f>
        <v/>
      </c>
      <c r="BU64" s="694">
        <f>IF(BT64="-","-",BL64)</f>
        <v/>
      </c>
      <c r="BV64" s="694">
        <f>BS64+COUNTIFS(BT$58:BT$69,BT64,BU$58:BU$69,"&gt;"&amp;BU64)</f>
        <v/>
      </c>
      <c r="BW64" s="694">
        <f>IF(COUNTIF(BV$58:BV$69,BV64)=1,"-","Pos. "&amp;BV64&amp;" ("&amp;COUNTIF(BV$58:BV$69,BV64)&amp;")")</f>
        <v/>
      </c>
      <c r="BX64" s="694">
        <f>IF(BW64="-","-",BJ64)</f>
        <v/>
      </c>
      <c r="BY64" s="694">
        <f>BV64+COUNTIFS(BW$58:BW$69,BW64,BX$58:BX$69,"&gt;"&amp;BX64)</f>
        <v/>
      </c>
      <c r="BZ64" s="694">
        <f>IF(COUNTIF(BY$58:BY$69,BY64)=1,"-","Pos. "&amp;BY64&amp;" ("&amp;COUNTIF(BY$58:BY$69,BY64)&amp;")")</f>
        <v/>
      </c>
      <c r="CA64" s="694">
        <f>IF(BZ64="-","-",COUNTIF($BD$58:$BD$69,"&gt;"&amp;BD64))</f>
        <v/>
      </c>
      <c r="CB64" s="694">
        <f>BY64+COUNTIFS(BZ$58:BZ$69,BZ64,CA$58:CA$69,"&gt;"&amp;CA64)</f>
        <v/>
      </c>
      <c r="CC64" s="694" t="n"/>
      <c r="CD64" s="694">
        <f>IF(OR(INDEX($AW$102:$AW$113,MATCH($BD64,$AV$102:$AV$113,0))="",BZ64="-"),CB64,INDEX($AW$102:$AW$113,MATCH($BD64,$AV$102:$AV$113,0))+CB64/1000)</f>
        <v/>
      </c>
      <c r="CE64" s="694">
        <f>IF(BZ64="-","-",COUNTIF(CD$58:CD$69,"&lt;"&amp;CD64))</f>
        <v/>
      </c>
      <c r="CF64" s="694">
        <f>BY64+COUNTIFS(BZ$58:BZ$69,BZ64,CE$58:CE$69,"&lt;"&amp;CE64)</f>
        <v/>
      </c>
      <c r="DJ64" s="694">
        <f>INDEX($BY$58:$BY$69,MATCH($DQ64,$BD$58:$BD$69,0))</f>
        <v/>
      </c>
      <c r="DK64" s="694" t="n"/>
      <c r="DL64" s="694">
        <f>IF(OR($H$113=144,$AJ$99=144),COUNTIF($DJ$58:$DJ$69,DJ64),1)</f>
        <v/>
      </c>
      <c r="DM64" s="694">
        <f>DJ64&amp;"."&amp;DL64</f>
        <v/>
      </c>
      <c r="DN64" s="694">
        <f t="array" ref="DN64:DN64">OFFSET(Horarios!$P$3,DJ64-1,0,DL64,1)</f>
        <v/>
      </c>
      <c r="DO64" s="694" t="n"/>
      <c r="DP64" s="694" t="n">
        <v>7</v>
      </c>
      <c r="DQ64" s="694">
        <f>INDEX($BD$58:$BD$69,MATCH(DP64,$BM$58:$BM$69,0))</f>
        <v/>
      </c>
    </row>
    <row r="65" ht="15.75" customHeight="1" s="650">
      <c r="A65" s="694" t="n"/>
      <c r="B65" s="694" t="n"/>
      <c r="C65" s="694" t="n"/>
      <c r="D65" s="694">
        <f>IF(OR(AC65="",AD65=""),"Pendiente",IF(AC65&gt;AD65,"Local",IF(AC65&lt;AD65,"Visitante","Empate")))</f>
        <v/>
      </c>
      <c r="E65" s="694">
        <f>IF(D65="Pendiente","-",INDEX($BT$6:$BT$53,MATCH($AA65,$BD$6:$BD$53,0)))</f>
        <v/>
      </c>
      <c r="F65" s="694">
        <f>IF(D65="Pendiente","-",INDEX($BT$6:$BT$53,MATCH($AF65,$BD$6:$BD$53,0)))</f>
        <v/>
      </c>
      <c r="G65" s="694" t="n"/>
      <c r="H65" s="694">
        <f>IF(D65="Pendiente","-",INDEX($BZ$6:$BZ$53,MATCH($AA65,$BD$6:$BD$53,0)))</f>
        <v/>
      </c>
      <c r="I65" s="694">
        <f>IF(D65="Pendiente","-",INDEX($BZ$6:$BZ$53,MATCH($AF65,$BD$6:$BD$53,0)))</f>
        <v/>
      </c>
      <c r="J65" s="694" t="n"/>
      <c r="K65" s="694">
        <f>IF(D65="Pendiente","-",INDEX($CE$6:$CE$53,MATCH($AA65,$BD$6:$BD$53,0)))</f>
        <v/>
      </c>
      <c r="L65" s="694">
        <f>IF(D65="Pendiente","-",INDEX($CE$6:$CE$53,MATCH($AF65,$BD$6:$BD$53,0)))</f>
        <v/>
      </c>
      <c r="M65" s="694" t="n"/>
      <c r="N65" s="694">
        <f>IF(D65="Pendiente","-",INDEX($CH$6:$CH$53,MATCH($AA65,$BD$6:$BD$53,0)))</f>
        <v/>
      </c>
      <c r="O65" s="694">
        <f>IF(D65="Pendiente","-",INDEX($CH$6:$CH$53,MATCH($AF65,$BD$6:$BD$53,0)))</f>
        <v/>
      </c>
      <c r="P65" s="694" t="n"/>
      <c r="Q65" s="694">
        <f>IF(D65="Pendiente","-",INDEX($CN$6:$CN$53,MATCH($AA65,$BD$6:$BD$53,0)))</f>
        <v/>
      </c>
      <c r="R65" s="694">
        <f>IF(D65="Pendiente","-",INDEX($CN$6:$CN$53,MATCH($AF65,$BD$6:$BD$53,0)))</f>
        <v/>
      </c>
      <c r="S65" s="694" t="n"/>
      <c r="T65" s="694">
        <f>IF(D65="Pendiente","-",INDEX($CS$6:$CS$53,MATCH($AA65,$BD$6:$BD$53,0)))</f>
        <v/>
      </c>
      <c r="U65" s="694">
        <f>IF(D65="Pendiente","-",INDEX($CS$6:$CS$53,MATCH($AF65,$BD$6:$BD$53,0)))</f>
        <v/>
      </c>
      <c r="V65" s="703" t="n"/>
      <c r="W65" s="771" t="n"/>
      <c r="X65" s="772">
        <f>Horarios!C65</f>
        <v/>
      </c>
      <c r="Y65" s="773">
        <f>Horarios!C65</f>
        <v/>
      </c>
      <c r="Z65" s="774">
        <f>$Z$8</f>
        <v/>
      </c>
      <c r="AA65" s="775">
        <f>A64</f>
        <v/>
      </c>
      <c r="AB65" s="776">
        <f t="array" ref="AB65:AB65">Ver_flag_local</f>
        <v/>
      </c>
      <c r="AC65" s="777" t="n">
        <v>1</v>
      </c>
      <c r="AD65" s="778" t="n">
        <v>2</v>
      </c>
      <c r="AE65" s="779">
        <f t="array" ref="AE65:AE65">Ver_flag_visit</f>
        <v/>
      </c>
      <c r="AF65" s="780">
        <f>A61</f>
        <v/>
      </c>
      <c r="AG65" s="734">
        <f>IF(NOT(OR(ISBLANK(AC65),ISBLANK(AD65))),1,0)</f>
        <v/>
      </c>
      <c r="AH65" s="735" t="n">
        <v>66</v>
      </c>
      <c r="AI65" s="736">
        <f>AJ65&amp;$B$60</f>
        <v/>
      </c>
      <c r="AJ65" s="781" t="n">
        <v>4</v>
      </c>
      <c r="AK65" s="823">
        <f t="array" ref="AK65:AK65">Ver_flag_visit</f>
        <v/>
      </c>
      <c r="AL65" s="783">
        <f>IFERROR(INDEX($BD$6:$BD$53,MATCH(AI65,$BN$6:$BN$53,0)),"")</f>
        <v/>
      </c>
      <c r="AM65" s="784">
        <f>INDEX($BE$6:$BN$53,MATCH($AL65,$BD$6:$BD$53,0),MATCH(AM$5,$BE$5:$BN$5,0))</f>
        <v/>
      </c>
      <c r="AN65" s="785">
        <f>INDEX($BE$6:$BN$53,MATCH($AL65,$BD$6:$BD$53,0),MATCH(AN$5,$BE$5:$BN$5,0))</f>
        <v/>
      </c>
      <c r="AO65" s="785">
        <f>INDEX($BE$6:$BN$53,MATCH($AL65,$BD$6:$BD$53,0),MATCH(AO$5,$BE$5:$BN$5,0))</f>
        <v/>
      </c>
      <c r="AP65" s="785">
        <f>INDEX($BE$6:$BN$53,MATCH($AL65,$BD$6:$BD$53,0),MATCH(AP$5,$BE$5:$BN$5,0))</f>
        <v/>
      </c>
      <c r="AQ65" s="785">
        <f>INDEX($BE$6:$BN$53,MATCH($AL65,$BD$6:$BD$53,0),MATCH(AQ$5,$BE$5:$BN$5,0))</f>
        <v/>
      </c>
      <c r="AR65" s="785">
        <f>INDEX($BE$6:$BN$53,MATCH($AL65,$BD$6:$BD$53,0),MATCH(AR$5,$BE$5:$BN$5,0))</f>
        <v/>
      </c>
      <c r="AS65" s="785">
        <f>INDEX($BE$6:$BN$53,MATCH($AL65,$BD$6:$BD$53,0),MATCH(AS$5,$BE$5:$BN$5,0))</f>
        <v/>
      </c>
      <c r="AT65" s="786">
        <f>INDEX($BE$6:$BN$53,MATCH($AL65,$BD$6:$BD$53,0),MATCH(AT$5,$BE$5:$BN$5,0))</f>
        <v/>
      </c>
      <c r="AU65" s="757">
        <f>INDEX($DL$6:$DL$53,MATCH(AI65,$DP$6:$DP$53,0))</f>
        <v/>
      </c>
      <c r="AV65" s="758">
        <f>INDEX($BD$6:$BD$53,MATCH(AI65,$BM$6:$BM$53,0))</f>
        <v/>
      </c>
      <c r="AW65" s="759" t="n"/>
      <c r="AX65" s="760" t="n"/>
      <c r="AY65" s="787">
        <f>+A64</f>
        <v/>
      </c>
      <c r="AZ65" s="788" t="n"/>
      <c r="BA65" s="702" t="n"/>
      <c r="BB65" s="694">
        <f>"3"&amp;BC65</f>
        <v/>
      </c>
      <c r="BC65" s="694" t="inlineStr">
        <is>
          <t>H</t>
        </is>
      </c>
      <c r="BD65" s="694">
        <f>+INDEX($BD$6:$BN$53,MATCH($BB65,$BN$6:$BN$53,0),MATCH(BD$57,$BD$5:$BN$5,0))</f>
        <v/>
      </c>
      <c r="BE65" s="694">
        <f>CHOOSE($BB$57,
  (BG65*3 + BH65)+IF($AZ$3="No",0,INDEX($AZ$6:$AZ$97,MATCH(BD65,$AY$6:$AY$97,0))),
  (BG65*3 + BH65)+IF($AZ$3="No",0,INDEX($AZ$6:$AZ$97,MATCH(BD65,$AY$6:$AY$97,0))),
  IFERROR((BG65*3 + BH65+IF($AZ$3="No",0,INDEX($AZ$6:$AZ$97,MATCH(BD65,$AY$6:$AY$97,0)))) / BF65, 0)
)</f>
        <v/>
      </c>
      <c r="BF65" s="694">
        <f>+BG65+BH65+BI65</f>
        <v/>
      </c>
      <c r="BG65" s="694">
        <f>CHOOSE(IF($BB$57=2, 2, 1),
  INDEX($BG$6:$BG$53,MATCH($BB65,$BN$6:$BN$53,0)),
  INDEX($BG$6:$BG$53,MATCH($BB65,$BN$6:$BN$53,0))-(COUNTIFS(FGLocal,$BD65,FGVisitante,INDEX($BD$6:$BD$53,MATCH(BO65,$BN$6:$BN$53,0)),Ganador,"Local")+COUNTIFS(FGVisitante,$BD65,FGLocal,INDEX($BD$6:$BD$53,MATCH(BO65,$BN$6:$BN$53,0)),Ganador,"Visitante"))
)</f>
        <v/>
      </c>
      <c r="BH65" s="694">
        <f>CHOOSE(IF($BB$57=2, 2, 1),
  INDEX($BH$6:$BH$53,MATCH($BB65,$BN$6:$BN$53,0)),
  INDEX($BH$6:$BH$53,MATCH($BB65,$BN$6:$BN$53,0))-(COUNTIFS(FGLocal,$BD65,FGVisitante,INDEX($BD$6:$BD$53,MATCH(BO65,$BN$6:$BN$53,0)),Ganador,"Empate")+COUNTIFS(FGVisitante,$BD65,FGLocal,INDEX($BD$6:$BD$53,MATCH(BO65,$BN$6:$BN$53,0)),Ganador,"Empate"))
)</f>
        <v/>
      </c>
      <c r="BI65" s="694">
        <f>CHOOSE(IF($BB$57=2, 2, 1),
  INDEX($BI$6:$BI$53,MATCH($BB65,$BN$6:$BN$53,0)),
  INDEX($BI$6:$BI$53,MATCH($BB65,$BN$6:$BN$53,0))-(COUNTIFS(FGLocal,$BD65,FGVisitante,INDEX($BD$6:$BD$53,MATCH(BO65,$BN$6:$BN$53,0)),Ganador,"Visitante")+COUNTIFS(FGVisitante,$BD65,FGLocal,INDEX($BD$6:$BD$53,MATCH(BO65,$BN$6:$BN$53,0)),Ganador,"Local"))
)</f>
        <v/>
      </c>
      <c r="BJ65" s="694">
        <f>CHOOSE($BB$57,
  INDEX($BJ$6:$BJ$53,MATCH($BB65,$BN$6:$BN$53,0)),
  INDEX($BJ$6:$BJ$53,MATCH($BB65,$BN$6:$BN$53,0))-(SUMIFS(FG_GolesLocal,FGLocal,$BD65,FGVisitante,INDEX($BD$6:$BD$53,MATCH(BO65,$BN$6:$BN$53,0)))+SUMIFS(FG_GolesVisitante,FGVisitante,$BD65,FGLocal,INDEX($BD$6:$BD$53,MATCH(BO65,$BN$6:$BN$53,0)))),
  IFERROR(INDEX($BJ$6:$BJ$53,MATCH($BB65,$BN$6:$BN$53,0)) / BF65, 0)
)</f>
        <v/>
      </c>
      <c r="BK65" s="694">
        <f>CHOOSE($BB$57,
  INDEX($BK$6:$BK$53,MATCH($BB65,$BN$6:$BN$53,0)),
  INDEX($BK$6:$BK$53,MATCH($BB65,$BN$6:$BN$53,0))-(SUMIFS(FG_GolesVisitante,FGLocal,$BD65,FGVisitante,INDEX($BD$6:$BD$53,MATCH(BO65,$BN$6:$BN$53,0)))+SUMIFS(FG_GolesLocal,FGVisitante,$BD65,FGLocal,INDEX($BD$6:$BD$53,MATCH(BO65,$BN$6:$BN$53,0)))),
  IFERROR(INDEX($BK$6:$BK$53,MATCH($BB65,$BN$6:$BN$53,0)) / BF65, 0)
)</f>
        <v/>
      </c>
      <c r="BL65" s="694">
        <f>+BJ65-BK65</f>
        <v/>
      </c>
      <c r="BM65" s="694">
        <f>CB65</f>
        <v/>
      </c>
      <c r="BN65" s="694">
        <f>CF65</f>
        <v/>
      </c>
      <c r="BO65" s="694">
        <f>"4"&amp;BC65</f>
        <v/>
      </c>
      <c r="BP65" s="694" t="n"/>
      <c r="BQ65" s="694" t="n"/>
      <c r="BR65" s="694">
        <f>+BE65</f>
        <v/>
      </c>
      <c r="BS65" s="694">
        <f>COUNTIFS(BR$58:BR$69,"&gt;"&amp;BR65)+1</f>
        <v/>
      </c>
      <c r="BT65" s="694">
        <f>IF(COUNTIF(BS$58:BS$69,BS65)=1,"-","Pos. "&amp;BS65&amp;" ("&amp;COUNTIF(BS$58:BS$69,BS65)&amp;")")</f>
        <v/>
      </c>
      <c r="BU65" s="694">
        <f>IF(BT65="-","-",BL65)</f>
        <v/>
      </c>
      <c r="BV65" s="694">
        <f>BS65+COUNTIFS(BT$58:BT$69,BT65,BU$58:BU$69,"&gt;"&amp;BU65)</f>
        <v/>
      </c>
      <c r="BW65" s="694">
        <f>IF(COUNTIF(BV$58:BV$69,BV65)=1,"-","Pos. "&amp;BV65&amp;" ("&amp;COUNTIF(BV$58:BV$69,BV65)&amp;")")</f>
        <v/>
      </c>
      <c r="BX65" s="694">
        <f>IF(BW65="-","-",BJ65)</f>
        <v/>
      </c>
      <c r="BY65" s="694">
        <f>BV65+COUNTIFS(BW$58:BW$69,BW65,BX$58:BX$69,"&gt;"&amp;BX65)</f>
        <v/>
      </c>
      <c r="BZ65" s="694">
        <f>IF(COUNTIF(BY$58:BY$69,BY65)=1,"-","Pos. "&amp;BY65&amp;" ("&amp;COUNTIF(BY$58:BY$69,BY65)&amp;")")</f>
        <v/>
      </c>
      <c r="CA65" s="694">
        <f>IF(BZ65="-","-",COUNTIF($BD$58:$BD$69,"&gt;"&amp;BD65))</f>
        <v/>
      </c>
      <c r="CB65" s="694">
        <f>BY65+COUNTIFS(BZ$58:BZ$69,BZ65,CA$58:CA$69,"&gt;"&amp;CA65)</f>
        <v/>
      </c>
      <c r="CC65" s="694" t="n"/>
      <c r="CD65" s="694">
        <f>IF(OR(INDEX($AW$102:$AW$113,MATCH($BD65,$AV$102:$AV$113,0))="",BZ65="-"),CB65,INDEX($AW$102:$AW$113,MATCH($BD65,$AV$102:$AV$113,0))+CB65/1000)</f>
        <v/>
      </c>
      <c r="CE65" s="694">
        <f>IF(BZ65="-","-",COUNTIF(CD$58:CD$69,"&lt;"&amp;CD65))</f>
        <v/>
      </c>
      <c r="CF65" s="694">
        <f>BY65+COUNTIFS(BZ$58:BZ$69,BZ65,CE$58:CE$69,"&lt;"&amp;CE65)</f>
        <v/>
      </c>
      <c r="DJ65" s="694">
        <f>INDEX($BY$58:$BY$69,MATCH($DQ65,$BD$58:$BD$69,0))</f>
        <v/>
      </c>
      <c r="DK65" s="694" t="n"/>
      <c r="DL65" s="694">
        <f>IF(OR($H$113=144,$AJ$99=144),COUNTIF($DJ$58:$DJ$69,DJ65),1)</f>
        <v/>
      </c>
      <c r="DM65" s="694">
        <f>DJ65&amp;"."&amp;DL65</f>
        <v/>
      </c>
      <c r="DN65" s="694">
        <f t="array" ref="DN65:DN65">OFFSET(Horarios!$P$3,DJ65-1,0,DL65,1)</f>
        <v/>
      </c>
      <c r="DO65" s="694" t="n"/>
      <c r="DP65" s="694" t="n">
        <v>8</v>
      </c>
      <c r="DQ65" s="694">
        <f>INDEX($BD$58:$BD$69,MATCH(DP65,$BM$58:$BM$69,0))</f>
        <v/>
      </c>
    </row>
    <row r="66" ht="15.75" customHeight="1" s="650">
      <c r="A66" s="694" t="n"/>
      <c r="B66" s="694" t="n"/>
      <c r="C66" s="694" t="n"/>
      <c r="D66" s="694" t="n"/>
      <c r="E66" s="694" t="n"/>
      <c r="F66" s="694" t="n"/>
      <c r="G66" s="694" t="n"/>
      <c r="H66" s="694" t="n"/>
      <c r="I66" s="694" t="n"/>
      <c r="J66" s="694" t="n"/>
      <c r="K66" s="694" t="n"/>
      <c r="L66" s="694" t="n"/>
      <c r="M66" s="694" t="n"/>
      <c r="N66" s="694" t="n"/>
      <c r="O66" s="694" t="n"/>
      <c r="P66" s="694" t="n"/>
      <c r="Q66" s="694" t="n"/>
      <c r="R66" s="694" t="n"/>
      <c r="S66" s="694" t="n"/>
      <c r="T66" s="694" t="n"/>
      <c r="U66" s="694" t="n"/>
      <c r="V66" s="703" t="n"/>
      <c r="W66" s="789" t="n"/>
      <c r="X66" s="790" t="n"/>
      <c r="Y66" s="789" t="n"/>
      <c r="Z66" s="791" t="n"/>
      <c r="AA66" s="792" t="n"/>
      <c r="AB66" s="793" t="n"/>
      <c r="AC66" s="794" t="n"/>
      <c r="AD66" s="794" t="n"/>
      <c r="AE66" s="793" t="n"/>
      <c r="AF66" s="795" t="n"/>
      <c r="AG66" s="821" t="n"/>
      <c r="AH66" s="735" t="n"/>
      <c r="AI66" s="698" t="n"/>
      <c r="AJ66" s="796" t="n"/>
      <c r="AK66" s="797" t="n"/>
      <c r="AL66" s="719" t="n"/>
      <c r="AM66" s="798" t="n"/>
      <c r="AN66" s="796" t="n"/>
      <c r="AO66" s="796" t="n"/>
      <c r="AP66" s="796" t="n"/>
      <c r="AQ66" s="796" t="n"/>
      <c r="AR66" s="796" t="n"/>
      <c r="AS66" s="796" t="n"/>
      <c r="AT66" s="796" t="n"/>
      <c r="AU66" s="757" t="n"/>
      <c r="AV66" s="799" t="n"/>
      <c r="AW66" s="800" t="n"/>
      <c r="AX66" s="760" t="n"/>
      <c r="AY66" s="789" t="n"/>
      <c r="AZ66" s="790" t="n"/>
      <c r="BA66" s="702" t="n"/>
      <c r="BB66" s="694">
        <f>"3"&amp;BC66</f>
        <v/>
      </c>
      <c r="BC66" s="694" t="inlineStr">
        <is>
          <t>I</t>
        </is>
      </c>
      <c r="BD66" s="694">
        <f>+INDEX($BD$6:$BN$53,MATCH($BB66,$BN$6:$BN$53,0),MATCH(BD$57,$BD$5:$BN$5,0))</f>
        <v/>
      </c>
      <c r="BE66" s="694">
        <f>CHOOSE($BB$57,
  (BG66*3 + BH66)+IF($AZ$3="No",0,INDEX($AZ$6:$AZ$97,MATCH(BD66,$AY$6:$AY$97,0))),
  (BG66*3 + BH66)+IF($AZ$3="No",0,INDEX($AZ$6:$AZ$97,MATCH(BD66,$AY$6:$AY$97,0))),
  IFERROR((BG66*3 + BH66+IF($AZ$3="No",0,INDEX($AZ$6:$AZ$97,MATCH(BD66,$AY$6:$AY$97,0)))) / BF66, 0)
)</f>
        <v/>
      </c>
      <c r="BF66" s="694">
        <f>+BG66+BH66+BI66</f>
        <v/>
      </c>
      <c r="BG66" s="694">
        <f>CHOOSE(IF($BB$57=2, 2, 1),
  INDEX($BG$6:$BG$53,MATCH($BB66,$BN$6:$BN$53,0)),
  INDEX($BG$6:$BG$53,MATCH($BB66,$BN$6:$BN$53,0))-(COUNTIFS(FGLocal,$BD66,FGVisitante,INDEX($BD$6:$BD$53,MATCH(BO66,$BN$6:$BN$53,0)),Ganador,"Local")+COUNTIFS(FGVisitante,$BD66,FGLocal,INDEX($BD$6:$BD$53,MATCH(BO66,$BN$6:$BN$53,0)),Ganador,"Visitante"))
)</f>
        <v/>
      </c>
      <c r="BH66" s="694">
        <f>CHOOSE(IF($BB$57=2, 2, 1),
  INDEX($BH$6:$BH$53,MATCH($BB66,$BN$6:$BN$53,0)),
  INDEX($BH$6:$BH$53,MATCH($BB66,$BN$6:$BN$53,0))-(COUNTIFS(FGLocal,$BD66,FGVisitante,INDEX($BD$6:$BD$53,MATCH(BO66,$BN$6:$BN$53,0)),Ganador,"Empate")+COUNTIFS(FGVisitante,$BD66,FGLocal,INDEX($BD$6:$BD$53,MATCH(BO66,$BN$6:$BN$53,0)),Ganador,"Empate"))
)</f>
        <v/>
      </c>
      <c r="BI66" s="694">
        <f>CHOOSE(IF($BB$57=2, 2, 1),
  INDEX($BI$6:$BI$53,MATCH($BB66,$BN$6:$BN$53,0)),
  INDEX($BI$6:$BI$53,MATCH($BB66,$BN$6:$BN$53,0))-(COUNTIFS(FGLocal,$BD66,FGVisitante,INDEX($BD$6:$BD$53,MATCH(BO66,$BN$6:$BN$53,0)),Ganador,"Visitante")+COUNTIFS(FGVisitante,$BD66,FGLocal,INDEX($BD$6:$BD$53,MATCH(BO66,$BN$6:$BN$53,0)),Ganador,"Local"))
)</f>
        <v/>
      </c>
      <c r="BJ66" s="694">
        <f>CHOOSE($BB$57,
  INDEX($BJ$6:$BJ$53,MATCH($BB66,$BN$6:$BN$53,0)),
  INDEX($BJ$6:$BJ$53,MATCH($BB66,$BN$6:$BN$53,0))-(SUMIFS(FG_GolesLocal,FGLocal,$BD66,FGVisitante,INDEX($BD$6:$BD$53,MATCH(BO66,$BN$6:$BN$53,0)))+SUMIFS(FG_GolesVisitante,FGVisitante,$BD66,FGLocal,INDEX($BD$6:$BD$53,MATCH(BO66,$BN$6:$BN$53,0)))),
  IFERROR(INDEX($BJ$6:$BJ$53,MATCH($BB66,$BN$6:$BN$53,0)) / BF66, 0)
)</f>
        <v/>
      </c>
      <c r="BK66" s="694">
        <f>CHOOSE($BB$57,
  INDEX($BK$6:$BK$53,MATCH($BB66,$BN$6:$BN$53,0)),
  INDEX($BK$6:$BK$53,MATCH($BB66,$BN$6:$BN$53,0))-(SUMIFS(FG_GolesVisitante,FGLocal,$BD66,FGVisitante,INDEX($BD$6:$BD$53,MATCH(BO66,$BN$6:$BN$53,0)))+SUMIFS(FG_GolesLocal,FGVisitante,$BD66,FGLocal,INDEX($BD$6:$BD$53,MATCH(BO66,$BN$6:$BN$53,0)))),
  IFERROR(INDEX($BK$6:$BK$53,MATCH($BB66,$BN$6:$BN$53,0)) / BF66, 0)
)</f>
        <v/>
      </c>
      <c r="BL66" s="694">
        <f>+BJ66-BK66</f>
        <v/>
      </c>
      <c r="BM66" s="694">
        <f>CB66</f>
        <v/>
      </c>
      <c r="BN66" s="694">
        <f>CF66</f>
        <v/>
      </c>
      <c r="BO66" s="694">
        <f>"4"&amp;BC66</f>
        <v/>
      </c>
      <c r="BP66" s="694" t="n"/>
      <c r="BQ66" s="694" t="n"/>
      <c r="BR66" s="694">
        <f>+BE66</f>
        <v/>
      </c>
      <c r="BS66" s="694">
        <f>COUNTIFS(BR$58:BR$69,"&gt;"&amp;BR66)+1</f>
        <v/>
      </c>
      <c r="BT66" s="694">
        <f>IF(COUNTIF(BS$58:BS$69,BS66)=1,"-","Pos. "&amp;BS66&amp;" ("&amp;COUNTIF(BS$58:BS$69,BS66)&amp;")")</f>
        <v/>
      </c>
      <c r="BU66" s="694">
        <f>IF(BT66="-","-",BL66)</f>
        <v/>
      </c>
      <c r="BV66" s="694">
        <f>BS66+COUNTIFS(BT$58:BT$69,BT66,BU$58:BU$69,"&gt;"&amp;BU66)</f>
        <v/>
      </c>
      <c r="BW66" s="694">
        <f>IF(COUNTIF(BV$58:BV$69,BV66)=1,"-","Pos. "&amp;BV66&amp;" ("&amp;COUNTIF(BV$58:BV$69,BV66)&amp;")")</f>
        <v/>
      </c>
      <c r="BX66" s="694">
        <f>IF(BW66="-","-",BJ66)</f>
        <v/>
      </c>
      <c r="BY66" s="694">
        <f>BV66+COUNTIFS(BW$58:BW$69,BW66,BX$58:BX$69,"&gt;"&amp;BX66)</f>
        <v/>
      </c>
      <c r="BZ66" s="694">
        <f>IF(COUNTIF(BY$58:BY$69,BY66)=1,"-","Pos. "&amp;BY66&amp;" ("&amp;COUNTIF(BY$58:BY$69,BY66)&amp;")")</f>
        <v/>
      </c>
      <c r="CA66" s="694">
        <f>IF(BZ66="-","-",COUNTIF($BD$58:$BD$69,"&gt;"&amp;BD66))</f>
        <v/>
      </c>
      <c r="CB66" s="694">
        <f>BY66+COUNTIFS(BZ$58:BZ$69,BZ66,CA$58:CA$69,"&gt;"&amp;CA66)</f>
        <v/>
      </c>
      <c r="CC66" s="694" t="n"/>
      <c r="CD66" s="694">
        <f>IF(OR(INDEX($AW$102:$AW$113,MATCH($BD66,$AV$102:$AV$113,0))="",BZ66="-"),CB66,INDEX($AW$102:$AW$113,MATCH($BD66,$AV$102:$AV$113,0))+CB66/1000)</f>
        <v/>
      </c>
      <c r="CE66" s="694">
        <f>IF(BZ66="-","-",COUNTIF(CD$58:CD$69,"&lt;"&amp;CD66))</f>
        <v/>
      </c>
      <c r="CF66" s="694">
        <f>BY66+COUNTIFS(BZ$58:BZ$69,BZ66,CE$58:CE$69,"&lt;"&amp;CE66)</f>
        <v/>
      </c>
      <c r="DJ66" s="694">
        <f>INDEX($BY$58:$BY$69,MATCH($DQ66,$BD$58:$BD$69,0))</f>
        <v/>
      </c>
      <c r="DK66" s="694" t="n"/>
      <c r="DL66" s="694">
        <f>IF(OR($H$113=144,$AJ$99=144),COUNTIF($DJ$58:$DJ$69,DJ66),1)</f>
        <v/>
      </c>
      <c r="DM66" s="694">
        <f>DJ66&amp;"."&amp;DL66</f>
        <v/>
      </c>
      <c r="DN66" s="694">
        <f t="array" ref="DN66:DN66">OFFSET(Horarios!$P$3,DJ66-1,0,DL66,1)</f>
        <v/>
      </c>
      <c r="DO66" s="694" t="n"/>
      <c r="DP66" s="694" t="n">
        <v>9</v>
      </c>
      <c r="DQ66" s="694">
        <f>INDEX($BD$58:$BD$69,MATCH(DP66,$BM$58:$BM$69,0))</f>
        <v/>
      </c>
    </row>
    <row r="67" ht="15.75" customHeight="1" s="650">
      <c r="A67" s="694" t="n"/>
      <c r="B67" s="694" t="n"/>
      <c r="C67" s="694" t="n"/>
      <c r="D67" s="694" t="n"/>
      <c r="E67" s="694" t="n"/>
      <c r="F67" s="694" t="n"/>
      <c r="G67" s="694" t="n"/>
      <c r="H67" s="694" t="n"/>
      <c r="I67" s="694" t="n"/>
      <c r="J67" s="694" t="n"/>
      <c r="K67" s="694" t="n"/>
      <c r="L67" s="694" t="n"/>
      <c r="M67" s="694" t="n"/>
      <c r="N67" s="694" t="n"/>
      <c r="O67" s="694" t="n"/>
      <c r="P67" s="694" t="n"/>
      <c r="Q67" s="694" t="n"/>
      <c r="R67" s="694" t="n"/>
      <c r="S67" s="694" t="n"/>
      <c r="T67" s="694" t="n"/>
      <c r="U67" s="694" t="n"/>
      <c r="V67" s="703" t="n"/>
      <c r="W67" s="712" t="n"/>
      <c r="X67" s="713">
        <f>X3</f>
        <v/>
      </c>
      <c r="Y67" s="713">
        <f>Y3</f>
        <v/>
      </c>
      <c r="Z67" s="714">
        <f>Z3</f>
        <v/>
      </c>
      <c r="AA67" s="715">
        <f>AA3</f>
        <v/>
      </c>
      <c r="AB67" s="716" t="n"/>
      <c r="AC67" s="714">
        <f>AC3</f>
        <v/>
      </c>
      <c r="AD67" s="714">
        <f>AD3</f>
        <v/>
      </c>
      <c r="AE67" s="716" t="n"/>
      <c r="AF67" s="717">
        <f>AF3</f>
        <v/>
      </c>
      <c r="AG67" s="801" t="n"/>
      <c r="AH67" s="735" t="n"/>
      <c r="AI67" s="707" t="n"/>
      <c r="AJ67" s="719" t="n"/>
      <c r="AK67" s="802" t="n"/>
      <c r="AL67" s="719" t="n"/>
      <c r="AM67" s="719" t="n"/>
      <c r="AN67" s="719" t="n"/>
      <c r="AO67" s="719" t="n"/>
      <c r="AP67" s="719" t="n"/>
      <c r="AQ67" s="719" t="n"/>
      <c r="AR67" s="719" t="n"/>
      <c r="AS67" s="719" t="n"/>
      <c r="AT67" s="719" t="n"/>
      <c r="AU67" s="803" t="n"/>
      <c r="AV67" s="708" t="n"/>
      <c r="AW67" s="804" t="n"/>
      <c r="AX67" s="805" t="n"/>
      <c r="AY67" s="789" t="n"/>
      <c r="AZ67" s="790" t="n"/>
      <c r="BA67" s="702" t="n"/>
      <c r="BB67" s="694">
        <f>"3"&amp;BC67</f>
        <v/>
      </c>
      <c r="BC67" s="694" t="inlineStr">
        <is>
          <t>J</t>
        </is>
      </c>
      <c r="BD67" s="694">
        <f>+INDEX($BD$6:$BN$53,MATCH($BB67,$BN$6:$BN$53,0),MATCH(BD$57,$BD$5:$BN$5,0))</f>
        <v/>
      </c>
      <c r="BE67" s="694">
        <f>CHOOSE($BB$57,
  (BG67*3 + BH67)+IF($AZ$3="No",0,INDEX($AZ$6:$AZ$97,MATCH(BD67,$AY$6:$AY$97,0))),
  (BG67*3 + BH67)+IF($AZ$3="No",0,INDEX($AZ$6:$AZ$97,MATCH(BD67,$AY$6:$AY$97,0))),
  IFERROR((BG67*3 + BH67+IF($AZ$3="No",0,INDEX($AZ$6:$AZ$97,MATCH(BD67,$AY$6:$AY$97,0)))) / BF67, 0)
)</f>
        <v/>
      </c>
      <c r="BF67" s="694">
        <f>+BG67+BH67+BI67</f>
        <v/>
      </c>
      <c r="BG67" s="694">
        <f>CHOOSE(IF($BB$57=2, 2, 1),
  INDEX($BG$6:$BG$53,MATCH($BB67,$BN$6:$BN$53,0)),
  INDEX($BG$6:$BG$53,MATCH($BB67,$BN$6:$BN$53,0))-(COUNTIFS(FGLocal,$BD67,FGVisitante,INDEX($BD$6:$BD$53,MATCH(BO67,$BN$6:$BN$53,0)),Ganador,"Local")+COUNTIFS(FGVisitante,$BD67,FGLocal,INDEX($BD$6:$BD$53,MATCH(BO67,$BN$6:$BN$53,0)),Ganador,"Visitante"))
)</f>
        <v/>
      </c>
      <c r="BH67" s="694">
        <f>CHOOSE(IF($BB$57=2, 2, 1),
  INDEX($BH$6:$BH$53,MATCH($BB67,$BN$6:$BN$53,0)),
  INDEX($BH$6:$BH$53,MATCH($BB67,$BN$6:$BN$53,0))-(COUNTIFS(FGLocal,$BD67,FGVisitante,INDEX($BD$6:$BD$53,MATCH(BO67,$BN$6:$BN$53,0)),Ganador,"Empate")+COUNTIFS(FGVisitante,$BD67,FGLocal,INDEX($BD$6:$BD$53,MATCH(BO67,$BN$6:$BN$53,0)),Ganador,"Empate"))
)</f>
        <v/>
      </c>
      <c r="BI67" s="694">
        <f>CHOOSE(IF($BB$57=2, 2, 1),
  INDEX($BI$6:$BI$53,MATCH($BB67,$BN$6:$BN$53,0)),
  INDEX($BI$6:$BI$53,MATCH($BB67,$BN$6:$BN$53,0))-(COUNTIFS(FGLocal,$BD67,FGVisitante,INDEX($BD$6:$BD$53,MATCH(BO67,$BN$6:$BN$53,0)),Ganador,"Visitante")+COUNTIFS(FGVisitante,$BD67,FGLocal,INDEX($BD$6:$BD$53,MATCH(BO67,$BN$6:$BN$53,0)),Ganador,"Local"))
)</f>
        <v/>
      </c>
      <c r="BJ67" s="694">
        <f>CHOOSE($BB$57,
  INDEX($BJ$6:$BJ$53,MATCH($BB67,$BN$6:$BN$53,0)),
  INDEX($BJ$6:$BJ$53,MATCH($BB67,$BN$6:$BN$53,0))-(SUMIFS(FG_GolesLocal,FGLocal,$BD67,FGVisitante,INDEX($BD$6:$BD$53,MATCH(BO67,$BN$6:$BN$53,0)))+SUMIFS(FG_GolesVisitante,FGVisitante,$BD67,FGLocal,INDEX($BD$6:$BD$53,MATCH(BO67,$BN$6:$BN$53,0)))),
  IFERROR(INDEX($BJ$6:$BJ$53,MATCH($BB67,$BN$6:$BN$53,0)) / BF67, 0)
)</f>
        <v/>
      </c>
      <c r="BK67" s="694">
        <f>CHOOSE($BB$57,
  INDEX($BK$6:$BK$53,MATCH($BB67,$BN$6:$BN$53,0)),
  INDEX($BK$6:$BK$53,MATCH($BB67,$BN$6:$BN$53,0))-(SUMIFS(FG_GolesVisitante,FGLocal,$BD67,FGVisitante,INDEX($BD$6:$BD$53,MATCH(BO67,$BN$6:$BN$53,0)))+SUMIFS(FG_GolesLocal,FGVisitante,$BD67,FGLocal,INDEX($BD$6:$BD$53,MATCH(BO67,$BN$6:$BN$53,0)))),
  IFERROR(INDEX($BK$6:$BK$53,MATCH($BB67,$BN$6:$BN$53,0)) / BF67, 0)
)</f>
        <v/>
      </c>
      <c r="BL67" s="694">
        <f>+BJ67-BK67</f>
        <v/>
      </c>
      <c r="BM67" s="694">
        <f>CB67</f>
        <v/>
      </c>
      <c r="BN67" s="694">
        <f>CF67</f>
        <v/>
      </c>
      <c r="BO67" s="694">
        <f>"4"&amp;BC67</f>
        <v/>
      </c>
      <c r="BP67" s="694" t="n"/>
      <c r="BQ67" s="694" t="n"/>
      <c r="BR67" s="694">
        <f>+BE67</f>
        <v/>
      </c>
      <c r="BS67" s="694">
        <f>COUNTIFS(BR$58:BR$69,"&gt;"&amp;BR67)+1</f>
        <v/>
      </c>
      <c r="BT67" s="694">
        <f>IF(COUNTIF(BS$58:BS$69,BS67)=1,"-","Pos. "&amp;BS67&amp;" ("&amp;COUNTIF(BS$58:BS$69,BS67)&amp;")")</f>
        <v/>
      </c>
      <c r="BU67" s="694">
        <f>IF(BT67="-","-",BL67)</f>
        <v/>
      </c>
      <c r="BV67" s="694">
        <f>BS67+COUNTIFS(BT$58:BT$69,BT67,BU$58:BU$69,"&gt;"&amp;BU67)</f>
        <v/>
      </c>
      <c r="BW67" s="694">
        <f>IF(COUNTIF(BV$58:BV$69,BV67)=1,"-","Pos. "&amp;BV67&amp;" ("&amp;COUNTIF(BV$58:BV$69,BV67)&amp;")")</f>
        <v/>
      </c>
      <c r="BX67" s="694">
        <f>IF(BW67="-","-",BJ67)</f>
        <v/>
      </c>
      <c r="BY67" s="694">
        <f>BV67+COUNTIFS(BW$58:BW$69,BW67,BX$58:BX$69,"&gt;"&amp;BX67)</f>
        <v/>
      </c>
      <c r="BZ67" s="694">
        <f>IF(COUNTIF(BY$58:BY$69,BY67)=1,"-","Pos. "&amp;BY67&amp;" ("&amp;COUNTIF(BY$58:BY$69,BY67)&amp;")")</f>
        <v/>
      </c>
      <c r="CA67" s="694">
        <f>IF(BZ67="-","-",COUNTIF($BD$58:$BD$69,"&gt;"&amp;BD67))</f>
        <v/>
      </c>
      <c r="CB67" s="694">
        <f>BY67+COUNTIFS(BZ$58:BZ$69,BZ67,CA$58:CA$69,"&gt;"&amp;CA67)</f>
        <v/>
      </c>
      <c r="CC67" s="694" t="n"/>
      <c r="CD67" s="694">
        <f>IF(OR(INDEX($AW$102:$AW$113,MATCH($BD67,$AV$102:$AV$113,0))="",BZ67="-"),CB67,INDEX($AW$102:$AW$113,MATCH($BD67,$AV$102:$AV$113,0))+CB67/1000)</f>
        <v/>
      </c>
      <c r="CE67" s="694">
        <f>IF(BZ67="-","-",COUNTIF(CD$58:CD$69,"&lt;"&amp;CD67))</f>
        <v/>
      </c>
      <c r="CF67" s="694">
        <f>BY67+COUNTIFS(BZ$58:BZ$69,BZ67,CE$58:CE$69,"&lt;"&amp;CE67)</f>
        <v/>
      </c>
      <c r="DJ67" s="694">
        <f>INDEX($BY$58:$BY$69,MATCH($DQ67,$BD$58:$BD$69,0))</f>
        <v/>
      </c>
      <c r="DK67" s="694" t="n"/>
      <c r="DL67" s="694">
        <f>IF(OR($H$113=144,$AJ$99=144),COUNTIF($DJ$58:$DJ$69,DJ67),1)</f>
        <v/>
      </c>
      <c r="DM67" s="694">
        <f>DJ67&amp;"."&amp;DL67</f>
        <v/>
      </c>
      <c r="DN67" s="694">
        <f t="array" ref="DN67:DN67">OFFSET(Horarios!$P$3,DJ67-1,0,DL67,1)</f>
        <v/>
      </c>
      <c r="DO67" s="694" t="n"/>
      <c r="DP67" s="694" t="n">
        <v>10</v>
      </c>
      <c r="DQ67" s="694">
        <f>INDEX($BD$58:$BD$69,MATCH(DP67,$BM$58:$BM$69,0))</f>
        <v/>
      </c>
    </row>
    <row r="68" ht="15.75" customHeight="1" s="650">
      <c r="A68" s="694" t="inlineStr">
        <is>
          <t>NombreEquipo</t>
        </is>
      </c>
      <c r="B68" s="694" t="inlineStr">
        <is>
          <t>I</t>
        </is>
      </c>
      <c r="C68" s="694">
        <f>COUNTIF(Equipos!$C$2:$C$49,WORLDCUP!B68)</f>
        <v/>
      </c>
      <c r="D68" s="694">
        <f>IF(OR(AC68="",AD68=""),"Pendiente",IF(AC68&gt;AD68,"Local",IF(AC68&lt;AD68,"Visitante","Empate")))</f>
        <v/>
      </c>
      <c r="E68" s="694">
        <f>IF(D68="Pendiente","-",INDEX($BT$6:$BT$53,MATCH($AA68,$BD$6:$BD$53,0)))</f>
        <v/>
      </c>
      <c r="F68" s="694">
        <f>IF(D68="Pendiente","-",INDEX($BT$6:$BT$53,MATCH($AF68,$BD$6:$BD$53,0)))</f>
        <v/>
      </c>
      <c r="G68" s="694" t="n"/>
      <c r="H68" s="694">
        <f>IF(D68="Pendiente","-",INDEX($BZ$6:$BZ$53,MATCH($AA68,$BD$6:$BD$53,0)))</f>
        <v/>
      </c>
      <c r="I68" s="694">
        <f>IF(D68="Pendiente","-",INDEX($BZ$6:$BZ$53,MATCH($AF68,$BD$6:$BD$53,0)))</f>
        <v/>
      </c>
      <c r="J68" s="694" t="n"/>
      <c r="K68" s="694">
        <f>IF(D68="Pendiente","-",INDEX($CE$6:$CE$53,MATCH($AA68,$BD$6:$BD$53,0)))</f>
        <v/>
      </c>
      <c r="L68" s="694">
        <f>IF(D68="Pendiente","-",INDEX($CE$6:$CE$53,MATCH($AF68,$BD$6:$BD$53,0)))</f>
        <v/>
      </c>
      <c r="M68" s="694" t="n"/>
      <c r="N68" s="694">
        <f>IF(D68="Pendiente","-",INDEX($CH$6:$CH$53,MATCH($AA68,$BD$6:$BD$53,0)))</f>
        <v/>
      </c>
      <c r="O68" s="694">
        <f>IF(D68="Pendiente","-",INDEX($CH$6:$CH$53,MATCH($AF68,$BD$6:$BD$53,0)))</f>
        <v/>
      </c>
      <c r="P68" s="694" t="n"/>
      <c r="Q68" s="694">
        <f>IF(D68="Pendiente","-",INDEX($CN$6:$CN$53,MATCH($AA68,$BD$6:$BD$53,0)))</f>
        <v/>
      </c>
      <c r="R68" s="694">
        <f>IF(D68="Pendiente","-",INDEX($CN$6:$CN$53,MATCH($AF68,$BD$6:$BD$53,0)))</f>
        <v/>
      </c>
      <c r="S68" s="694" t="n"/>
      <c r="T68" s="694">
        <f>IF(D68="Pendiente","-",INDEX($CS$6:$CS$53,MATCH($AA68,$BD$6:$BD$53,0)))</f>
        <v/>
      </c>
      <c r="U68" s="694">
        <f>IF(D68="Pendiente","-",INDEX($CS$6:$CS$53,MATCH($AF68,$BD$6:$BD$53,0)))</f>
        <v/>
      </c>
      <c r="V68" s="703" t="n"/>
      <c r="W68" s="829" t="inlineStr">
        <is>
          <t>I</t>
        </is>
      </c>
      <c r="X68" s="725">
        <f>Horarios!C68</f>
        <v/>
      </c>
      <c r="Y68" s="726">
        <f>Horarios!C68</f>
        <v/>
      </c>
      <c r="Z68" s="727">
        <f>$Z$4</f>
        <v/>
      </c>
      <c r="AA68" s="728">
        <f>A69</f>
        <v/>
      </c>
      <c r="AB68" s="729">
        <f t="array" ref="AB68:AB68">Ver_flag_local</f>
        <v/>
      </c>
      <c r="AC68" s="730" t="n">
        <v>2</v>
      </c>
      <c r="AD68" s="731" t="n">
        <v>0</v>
      </c>
      <c r="AE68" s="732">
        <f t="array" ref="AE68:AE68">Ver_flag_visit</f>
        <v/>
      </c>
      <c r="AF68" s="733">
        <f>A70</f>
        <v/>
      </c>
      <c r="AG68" s="734">
        <f>IF(NOT(OR(ISBLANK(AC68),ISBLANK(AD68))),1,0)</f>
        <v/>
      </c>
      <c r="AH68" s="735" t="n">
        <v>17</v>
      </c>
      <c r="AI68" s="736" t="n"/>
      <c r="AJ68" s="737">
        <f>CONCATENATE(AJ3," ",B68)</f>
        <v/>
      </c>
      <c r="AK68" s="738" t="n"/>
      <c r="AL68" s="738" t="n"/>
      <c r="AM68" s="738" t="n"/>
      <c r="AN68" s="738" t="n"/>
      <c r="AO68" s="738" t="n"/>
      <c r="AP68" s="738" t="n"/>
      <c r="AQ68" s="738" t="n"/>
      <c r="AR68" s="738" t="n"/>
      <c r="AS68" s="738" t="n"/>
      <c r="AT68" s="739" t="n"/>
      <c r="AU68" s="803" t="n"/>
      <c r="AV68" s="740">
        <f>IF(AU69&gt;0,$AV$3,"")</f>
        <v/>
      </c>
      <c r="AW68" s="808" t="n"/>
      <c r="AX68" s="808" t="n"/>
      <c r="AY68" s="789" t="n"/>
      <c r="AZ68" s="790" t="n"/>
      <c r="BA68" s="702" t="n"/>
      <c r="BB68" s="694">
        <f>"3"&amp;BC68</f>
        <v/>
      </c>
      <c r="BC68" s="694" t="inlineStr">
        <is>
          <t>K</t>
        </is>
      </c>
      <c r="BD68" s="694">
        <f>+INDEX($BD$6:$BN$53,MATCH($BB68,$BN$6:$BN$53,0),MATCH(BD$57,$BD$5:$BN$5,0))</f>
        <v/>
      </c>
      <c r="BE68" s="694">
        <f>CHOOSE($BB$57,
  (BG68*3 + BH68)+IF($AZ$3="No",0,INDEX($AZ$6:$AZ$97,MATCH(BD68,$AY$6:$AY$97,0))),
  (BG68*3 + BH68)+IF($AZ$3="No",0,INDEX($AZ$6:$AZ$97,MATCH(BD68,$AY$6:$AY$97,0))),
  IFERROR((BG68*3 + BH68+IF($AZ$3="No",0,INDEX($AZ$6:$AZ$97,MATCH(BD68,$AY$6:$AY$97,0)))) / BF68, 0)
)</f>
        <v/>
      </c>
      <c r="BF68" s="694">
        <f>+BG68+BH68+BI68</f>
        <v/>
      </c>
      <c r="BG68" s="694">
        <f>CHOOSE(IF($BB$57=2, 2, 1),
  INDEX($BG$6:$BG$53,MATCH($BB68,$BN$6:$BN$53,0)),
  INDEX($BG$6:$BG$53,MATCH($BB68,$BN$6:$BN$53,0))-(COUNTIFS(FGLocal,$BD68,FGVisitante,INDEX($BD$6:$BD$53,MATCH(BO68,$BN$6:$BN$53,0)),Ganador,"Local")+COUNTIFS(FGVisitante,$BD68,FGLocal,INDEX($BD$6:$BD$53,MATCH(BO68,$BN$6:$BN$53,0)),Ganador,"Visitante"))
)</f>
        <v/>
      </c>
      <c r="BH68" s="694">
        <f>CHOOSE(IF($BB$57=2, 2, 1),
  INDEX($BH$6:$BH$53,MATCH($BB68,$BN$6:$BN$53,0)),
  INDEX($BH$6:$BH$53,MATCH($BB68,$BN$6:$BN$53,0))-(COUNTIFS(FGLocal,$BD68,FGVisitante,INDEX($BD$6:$BD$53,MATCH(BO68,$BN$6:$BN$53,0)),Ganador,"Empate")+COUNTIFS(FGVisitante,$BD68,FGLocal,INDEX($BD$6:$BD$53,MATCH(BO68,$BN$6:$BN$53,0)),Ganador,"Empate"))
)</f>
        <v/>
      </c>
      <c r="BI68" s="694">
        <f>CHOOSE(IF($BB$57=2, 2, 1),
  INDEX($BI$6:$BI$53,MATCH($BB68,$BN$6:$BN$53,0)),
  INDEX($BI$6:$BI$53,MATCH($BB68,$BN$6:$BN$53,0))-(COUNTIFS(FGLocal,$BD68,FGVisitante,INDEX($BD$6:$BD$53,MATCH(BO68,$BN$6:$BN$53,0)),Ganador,"Visitante")+COUNTIFS(FGVisitante,$BD68,FGLocal,INDEX($BD$6:$BD$53,MATCH(BO68,$BN$6:$BN$53,0)),Ganador,"Local"))
)</f>
        <v/>
      </c>
      <c r="BJ68" s="694">
        <f>CHOOSE($BB$57,
  INDEX($BJ$6:$BJ$53,MATCH($BB68,$BN$6:$BN$53,0)),
  INDEX($BJ$6:$BJ$53,MATCH($BB68,$BN$6:$BN$53,0))-(SUMIFS(FG_GolesLocal,FGLocal,$BD68,FGVisitante,INDEX($BD$6:$BD$53,MATCH(BO68,$BN$6:$BN$53,0)))+SUMIFS(FG_GolesVisitante,FGVisitante,$BD68,FGLocal,INDEX($BD$6:$BD$53,MATCH(BO68,$BN$6:$BN$53,0)))),
  IFERROR(INDEX($BJ$6:$BJ$53,MATCH($BB68,$BN$6:$BN$53,0)) / BF68, 0)
)</f>
        <v/>
      </c>
      <c r="BK68" s="694">
        <f>CHOOSE($BB$57,
  INDEX($BK$6:$BK$53,MATCH($BB68,$BN$6:$BN$53,0)),
  INDEX($BK$6:$BK$53,MATCH($BB68,$BN$6:$BN$53,0))-(SUMIFS(FG_GolesVisitante,FGLocal,$BD68,FGVisitante,INDEX($BD$6:$BD$53,MATCH(BO68,$BN$6:$BN$53,0)))+SUMIFS(FG_GolesLocal,FGVisitante,$BD68,FGLocal,INDEX($BD$6:$BD$53,MATCH(BO68,$BN$6:$BN$53,0)))),
  IFERROR(INDEX($BK$6:$BK$53,MATCH($BB68,$BN$6:$BN$53,0)) / BF68, 0)
)</f>
        <v/>
      </c>
      <c r="BL68" s="694">
        <f>+BJ68-BK68</f>
        <v/>
      </c>
      <c r="BM68" s="694">
        <f>CB68</f>
        <v/>
      </c>
      <c r="BN68" s="694">
        <f>CF68</f>
        <v/>
      </c>
      <c r="BO68" s="694">
        <f>"4"&amp;BC68</f>
        <v/>
      </c>
      <c r="BP68" s="694" t="n"/>
      <c r="BQ68" s="694" t="n"/>
      <c r="BR68" s="694">
        <f>+BE68</f>
        <v/>
      </c>
      <c r="BS68" s="694">
        <f>COUNTIFS(BR$58:BR$69,"&gt;"&amp;BR68)+1</f>
        <v/>
      </c>
      <c r="BT68" s="694">
        <f>IF(COUNTIF(BS$58:BS$69,BS68)=1,"-","Pos. "&amp;BS68&amp;" ("&amp;COUNTIF(BS$58:BS$69,BS68)&amp;")")</f>
        <v/>
      </c>
      <c r="BU68" s="694">
        <f>IF(BT68="-","-",BL68)</f>
        <v/>
      </c>
      <c r="BV68" s="694">
        <f>BS68+COUNTIFS(BT$58:BT$69,BT68,BU$58:BU$69,"&gt;"&amp;BU68)</f>
        <v/>
      </c>
      <c r="BW68" s="694">
        <f>IF(COUNTIF(BV$58:BV$69,BV68)=1,"-","Pos. "&amp;BV68&amp;" ("&amp;COUNTIF(BV$58:BV$69,BV68)&amp;")")</f>
        <v/>
      </c>
      <c r="BX68" s="694">
        <f>IF(BW68="-","-",BJ68)</f>
        <v/>
      </c>
      <c r="BY68" s="694">
        <f>BV68+COUNTIFS(BW$58:BW$69,BW68,BX$58:BX$69,"&gt;"&amp;BX68)</f>
        <v/>
      </c>
      <c r="BZ68" s="694">
        <f>IF(COUNTIF(BY$58:BY$69,BY68)=1,"-","Pos. "&amp;BY68&amp;" ("&amp;COUNTIF(BY$58:BY$69,BY68)&amp;")")</f>
        <v/>
      </c>
      <c r="CA68" s="694">
        <f>IF(BZ68="-","-",COUNTIF($BD$58:$BD$69,"&gt;"&amp;BD68))</f>
        <v/>
      </c>
      <c r="CB68" s="694">
        <f>BY68+COUNTIFS(BZ$58:BZ$69,BZ68,CA$58:CA$69,"&gt;"&amp;CA68)</f>
        <v/>
      </c>
      <c r="CC68" s="694" t="n"/>
      <c r="CD68" s="694">
        <f>IF(OR(INDEX($AW$102:$AW$113,MATCH($BD68,$AV$102:$AV$113,0))="",BZ68="-"),CB68,INDEX($AW$102:$AW$113,MATCH($BD68,$AV$102:$AV$113,0))+CB68/1000)</f>
        <v/>
      </c>
      <c r="CE68" s="694">
        <f>IF(BZ68="-","-",COUNTIF(CD$58:CD$69,"&lt;"&amp;CD68))</f>
        <v/>
      </c>
      <c r="CF68" s="694">
        <f>BY68+COUNTIFS(BZ$58:BZ$69,BZ68,CE$58:CE$69,"&lt;"&amp;CE68)</f>
        <v/>
      </c>
      <c r="DJ68" s="694">
        <f>INDEX($BY$58:$BY$69,MATCH($DQ68,$BD$58:$BD$69,0))</f>
        <v/>
      </c>
      <c r="DK68" s="694" t="n"/>
      <c r="DL68" s="694">
        <f>IF(OR($H$113=144,$AJ$99=144),COUNTIF($DJ$58:$DJ$69,DJ68),1)</f>
        <v/>
      </c>
      <c r="DM68" s="694">
        <f>DJ68&amp;"."&amp;DL68</f>
        <v/>
      </c>
      <c r="DN68" s="694">
        <f t="array" ref="DN68:DN68">OFFSET(Horarios!$P$3,DJ68-1,0,DL68,1)</f>
        <v/>
      </c>
      <c r="DO68" s="694" t="n"/>
      <c r="DP68" s="694" t="n">
        <v>11</v>
      </c>
      <c r="DQ68" s="694">
        <f>INDEX($BD$58:$BD$69,MATCH(DP68,$BM$58:$BM$69,0))</f>
        <v/>
      </c>
    </row>
    <row r="69" ht="15.75" customHeight="1" s="650">
      <c r="A69" s="694">
        <f>+Equipos!B34</f>
        <v/>
      </c>
      <c r="B69" s="694" t="n"/>
      <c r="C69" s="694" t="n"/>
      <c r="D69" s="694">
        <f>IF(OR(AC69="",AD69=""),"Pendiente",IF(AC69&gt;AD69,"Local",IF(AC69&lt;AD69,"Visitante","Empate")))</f>
        <v/>
      </c>
      <c r="E69" s="694">
        <f>IF(D69="Pendiente","-",INDEX($BT$6:$BT$53,MATCH($AA69,$BD$6:$BD$53,0)))</f>
        <v/>
      </c>
      <c r="F69" s="694">
        <f>IF(D69="Pendiente","-",INDEX($BT$6:$BT$53,MATCH($AF69,$BD$6:$BD$53,0)))</f>
        <v/>
      </c>
      <c r="G69" s="694" t="n"/>
      <c r="H69" s="694">
        <f>IF(D69="Pendiente","-",INDEX($BZ$6:$BZ$53,MATCH($AA69,$BD$6:$BD$53,0)))</f>
        <v/>
      </c>
      <c r="I69" s="694">
        <f>IF(D69="Pendiente","-",INDEX($BZ$6:$BZ$53,MATCH($AF69,$BD$6:$BD$53,0)))</f>
        <v/>
      </c>
      <c r="J69" s="694" t="n"/>
      <c r="K69" s="694">
        <f>IF(D69="Pendiente","-",INDEX($CE$6:$CE$53,MATCH($AA69,$BD$6:$BD$53,0)))</f>
        <v/>
      </c>
      <c r="L69" s="694">
        <f>IF(D69="Pendiente","-",INDEX($CE$6:$CE$53,MATCH($AF69,$BD$6:$BD$53,0)))</f>
        <v/>
      </c>
      <c r="M69" s="694" t="n"/>
      <c r="N69" s="694">
        <f>IF(D69="Pendiente","-",INDEX($CH$6:$CH$53,MATCH($AA69,$BD$6:$BD$53,0)))</f>
        <v/>
      </c>
      <c r="O69" s="694">
        <f>IF(D69="Pendiente","-",INDEX($CH$6:$CH$53,MATCH($AF69,$BD$6:$BD$53,0)))</f>
        <v/>
      </c>
      <c r="P69" s="694" t="n"/>
      <c r="Q69" s="694">
        <f>IF(D69="Pendiente","-",INDEX($CN$6:$CN$53,MATCH($AA69,$BD$6:$BD$53,0)))</f>
        <v/>
      </c>
      <c r="R69" s="694">
        <f>IF(D69="Pendiente","-",INDEX($CN$6:$CN$53,MATCH($AF69,$BD$6:$BD$53,0)))</f>
        <v/>
      </c>
      <c r="S69" s="694" t="n"/>
      <c r="T69" s="694">
        <f>IF(D69="Pendiente","-",INDEX($CS$6:$CS$53,MATCH($AA69,$BD$6:$BD$53,0)))</f>
        <v/>
      </c>
      <c r="U69" s="694">
        <f>IF(D69="Pendiente","-",INDEX($CS$6:$CS$53,MATCH($AF69,$BD$6:$BD$53,0)))</f>
        <v/>
      </c>
      <c r="V69" s="703" t="n"/>
      <c r="W69" s="743" t="n"/>
      <c r="X69" s="725">
        <f>Horarios!C69</f>
        <v/>
      </c>
      <c r="Y69" s="726">
        <f>Horarios!C69</f>
        <v/>
      </c>
      <c r="Z69" s="727">
        <f>$Z$4</f>
        <v/>
      </c>
      <c r="AA69" s="728">
        <f>A71</f>
        <v/>
      </c>
      <c r="AB69" s="729">
        <f t="array" ref="AB69:AB69">Ver_flag_local</f>
        <v/>
      </c>
      <c r="AC69" s="730" t="n">
        <v>0</v>
      </c>
      <c r="AD69" s="731" t="n">
        <v>2</v>
      </c>
      <c r="AE69" s="732">
        <f t="array" ref="AE69:AE69">Ver_flag_visit</f>
        <v/>
      </c>
      <c r="AF69" s="733">
        <f>A72</f>
        <v/>
      </c>
      <c r="AG69" s="734">
        <f>IF(NOT(OR(ISBLANK(AC69),ISBLANK(AD69))),1,0)</f>
        <v/>
      </c>
      <c r="AH69" s="735" t="n">
        <v>18</v>
      </c>
      <c r="AI69" s="736" t="n"/>
      <c r="AJ69" s="744">
        <f>AJ5</f>
        <v/>
      </c>
      <c r="AK69" s="745" t="n"/>
      <c r="AL69" s="746">
        <f>AL5</f>
        <v/>
      </c>
      <c r="AM69" s="745">
        <f>AM5</f>
        <v/>
      </c>
      <c r="AN69" s="745">
        <f>AN5</f>
        <v/>
      </c>
      <c r="AO69" s="745">
        <f>AO5</f>
        <v/>
      </c>
      <c r="AP69" s="745">
        <f>AP5</f>
        <v/>
      </c>
      <c r="AQ69" s="745">
        <f>AQ5</f>
        <v/>
      </c>
      <c r="AR69" s="745">
        <f>AR5</f>
        <v/>
      </c>
      <c r="AS69" s="745">
        <f>AS5</f>
        <v/>
      </c>
      <c r="AT69" s="747">
        <f>AT5</f>
        <v/>
      </c>
      <c r="AU69" s="803">
        <f>COUNTIF(AU70:AU73,"&gt;1")</f>
        <v/>
      </c>
      <c r="AV69" s="748" t="n"/>
      <c r="AW69" s="808" t="n"/>
      <c r="AX69" s="808" t="n"/>
      <c r="AY69" s="749">
        <f>AL69</f>
        <v/>
      </c>
      <c r="AZ69" s="750">
        <f>+Idiomas!$D$67</f>
        <v/>
      </c>
      <c r="BA69" s="702" t="n"/>
      <c r="BB69" s="694">
        <f>"3"&amp;BC69</f>
        <v/>
      </c>
      <c r="BC69" s="694" t="inlineStr">
        <is>
          <t>L</t>
        </is>
      </c>
      <c r="BD69" s="694">
        <f>+INDEX($BD$6:$BN$53,MATCH($BB69,$BN$6:$BN$53,0),MATCH(BD$57,$BD$5:$BN$5,0))</f>
        <v/>
      </c>
      <c r="BE69" s="694">
        <f>CHOOSE($BB$57,
  (BG69*3 + BH69)+IF($AZ$3="No",0,INDEX($AZ$6:$AZ$97,MATCH(BD69,$AY$6:$AY$97,0))),
  (BG69*3 + BH69)+IF($AZ$3="No",0,INDEX($AZ$6:$AZ$97,MATCH(BD69,$AY$6:$AY$97,0))),
  IFERROR((BG69*3 + BH69+IF($AZ$3="No",0,INDEX($AZ$6:$AZ$97,MATCH(BD69,$AY$6:$AY$97,0)))) / BF69, 0)
)</f>
        <v/>
      </c>
      <c r="BF69" s="694">
        <f>+BG69+BH69+BI69</f>
        <v/>
      </c>
      <c r="BG69" s="694">
        <f>CHOOSE(IF($BB$57=2, 2, 1),
  INDEX($BG$6:$BG$53,MATCH($BB69,$BN$6:$BN$53,0)),
  INDEX($BG$6:$BG$53,MATCH($BB69,$BN$6:$BN$53,0))-(COUNTIFS(FGLocal,$BD69,FGVisitante,INDEX($BD$6:$BD$53,MATCH(BO69,$BN$6:$BN$53,0)),Ganador,"Local")+COUNTIFS(FGVisitante,$BD69,FGLocal,INDEX($BD$6:$BD$53,MATCH(BO69,$BN$6:$BN$53,0)),Ganador,"Visitante"))
)</f>
        <v/>
      </c>
      <c r="BH69" s="694">
        <f>CHOOSE(IF($BB$57=2, 2, 1),
  INDEX($BH$6:$BH$53,MATCH($BB69,$BN$6:$BN$53,0)),
  INDEX($BH$6:$BH$53,MATCH($BB69,$BN$6:$BN$53,0))-(COUNTIFS(FGLocal,$BD69,FGVisitante,INDEX($BD$6:$BD$53,MATCH(BO69,$BN$6:$BN$53,0)),Ganador,"Empate")+COUNTIFS(FGVisitante,$BD69,FGLocal,INDEX($BD$6:$BD$53,MATCH(BO69,$BN$6:$BN$53,0)),Ganador,"Empate"))
)</f>
        <v/>
      </c>
      <c r="BI69" s="694">
        <f>CHOOSE(IF($BB$57=2, 2, 1),
  INDEX($BI$6:$BI$53,MATCH($BB69,$BN$6:$BN$53,0)),
  INDEX($BI$6:$BI$53,MATCH($BB69,$BN$6:$BN$53,0))-(COUNTIFS(FGLocal,$BD69,FGVisitante,INDEX($BD$6:$BD$53,MATCH(BO69,$BN$6:$BN$53,0)),Ganador,"Visitante")+COUNTIFS(FGVisitante,$BD69,FGLocal,INDEX($BD$6:$BD$53,MATCH(BO69,$BN$6:$BN$53,0)),Ganador,"Local"))
)</f>
        <v/>
      </c>
      <c r="BJ69" s="694">
        <f>CHOOSE($BB$57,
  INDEX($BJ$6:$BJ$53,MATCH($BB69,$BN$6:$BN$53,0)),
  INDEX($BJ$6:$BJ$53,MATCH($BB69,$BN$6:$BN$53,0))-(SUMIFS(FG_GolesLocal,FGLocal,$BD69,FGVisitante,INDEX($BD$6:$BD$53,MATCH(BO69,$BN$6:$BN$53,0)))+SUMIFS(FG_GolesVisitante,FGVisitante,$BD69,FGLocal,INDEX($BD$6:$BD$53,MATCH(BO69,$BN$6:$BN$53,0)))),
  IFERROR(INDEX($BJ$6:$BJ$53,MATCH($BB69,$BN$6:$BN$53,0)) / BF69, 0)
)</f>
        <v/>
      </c>
      <c r="BK69" s="694">
        <f>CHOOSE($BB$57,
  INDEX($BK$6:$BK$53,MATCH($BB69,$BN$6:$BN$53,0)),
  INDEX($BK$6:$BK$53,MATCH($BB69,$BN$6:$BN$53,0))-(SUMIFS(FG_GolesVisitante,FGLocal,$BD69,FGVisitante,INDEX($BD$6:$BD$53,MATCH(BO69,$BN$6:$BN$53,0)))+SUMIFS(FG_GolesLocal,FGVisitante,$BD69,FGLocal,INDEX($BD$6:$BD$53,MATCH(BO69,$BN$6:$BN$53,0)))),
  IFERROR(INDEX($BK$6:$BK$53,MATCH($BB69,$BN$6:$BN$53,0)) / BF69, 0)
)</f>
        <v/>
      </c>
      <c r="BL69" s="694">
        <f>+BJ69-BK69</f>
        <v/>
      </c>
      <c r="BM69" s="694">
        <f>CB69</f>
        <v/>
      </c>
      <c r="BN69" s="694">
        <f>CF69</f>
        <v/>
      </c>
      <c r="BO69" s="694">
        <f>"4"&amp;BC69</f>
        <v/>
      </c>
      <c r="BP69" s="694" t="n"/>
      <c r="BQ69" s="694" t="n"/>
      <c r="BR69" s="694">
        <f>+BE69</f>
        <v/>
      </c>
      <c r="BS69" s="694">
        <f>COUNTIFS(BR$58:BR$69,"&gt;"&amp;BR69)+1</f>
        <v/>
      </c>
      <c r="BT69" s="694">
        <f>IF(COUNTIF(BS$58:BS$69,BS69)=1,"-","Pos. "&amp;BS69&amp;" ("&amp;COUNTIF(BS$58:BS$69,BS69)&amp;")")</f>
        <v/>
      </c>
      <c r="BU69" s="694">
        <f>IF(BT69="-","-",BL69)</f>
        <v/>
      </c>
      <c r="BV69" s="694">
        <f>BS69+COUNTIFS(BT$58:BT$69,BT69,BU$58:BU$69,"&gt;"&amp;BU69)</f>
        <v/>
      </c>
      <c r="BW69" s="694">
        <f>IF(COUNTIF(BV$58:BV$69,BV69)=1,"-","Pos. "&amp;BV69&amp;" ("&amp;COUNTIF(BV$58:BV$69,BV69)&amp;")")</f>
        <v/>
      </c>
      <c r="BX69" s="694">
        <f>IF(BW69="-","-",BJ69)</f>
        <v/>
      </c>
      <c r="BY69" s="694">
        <f>BV69+COUNTIFS(BW$58:BW$69,BW69,BX$58:BX$69,"&gt;"&amp;BX69)</f>
        <v/>
      </c>
      <c r="BZ69" s="694">
        <f>IF(COUNTIF(BY$58:BY$69,BY69)=1,"-","Pos. "&amp;BY69&amp;" ("&amp;COUNTIF(BY$58:BY$69,BY69)&amp;")")</f>
        <v/>
      </c>
      <c r="CA69" s="694">
        <f>IF(BZ69="-","-",COUNTIF($BD$58:$BD$69,"&gt;"&amp;BD69))</f>
        <v/>
      </c>
      <c r="CB69" s="694">
        <f>BY69+COUNTIFS(BZ$58:BZ$69,BZ69,CA$58:CA$69,"&gt;"&amp;CA69)</f>
        <v/>
      </c>
      <c r="CC69" s="694" t="n"/>
      <c r="CD69" s="694">
        <f>IF(OR(INDEX($AW$102:$AW$113,MATCH($BD69,$AV$102:$AV$113,0))="",BZ69="-"),CB69,INDEX($AW$102:$AW$113,MATCH($BD69,$AV$102:$AV$113,0))+CB69/1000)</f>
        <v/>
      </c>
      <c r="CE69" s="694">
        <f>IF(BZ69="-","-",COUNTIF(CD$58:CD$69,"&lt;"&amp;CD69))</f>
        <v/>
      </c>
      <c r="CF69" s="694">
        <f>BY69+COUNTIFS(BZ$58:BZ$69,BZ69,CE$58:CE$69,"&lt;"&amp;CE69)</f>
        <v/>
      </c>
      <c r="DJ69" s="694">
        <f>INDEX($BY$58:$BY$69,MATCH($DQ69,$BD$58:$BD$69,0))</f>
        <v/>
      </c>
      <c r="DK69" s="694" t="n"/>
      <c r="DL69" s="694">
        <f>IF(OR($H$113=144,$AJ$99=144),COUNTIF($DJ$58:$DJ$69,DJ69),1)</f>
        <v/>
      </c>
      <c r="DM69" s="694">
        <f>DJ69&amp;"."&amp;DL69</f>
        <v/>
      </c>
      <c r="DN69" s="694">
        <f t="array" ref="DN69:DN69">OFFSET(Horarios!$P$3,DJ69-1,0,DL69,1)</f>
        <v/>
      </c>
      <c r="DO69" s="694" t="n"/>
      <c r="DP69" s="694" t="n">
        <v>12</v>
      </c>
      <c r="DQ69" s="694">
        <f>INDEX($BD$58:$BD$69,MATCH(DP69,$BM$58:$BM$69,0))</f>
        <v/>
      </c>
    </row>
    <row r="70" ht="15.75" customHeight="1" s="650">
      <c r="A70" s="694">
        <f>+Equipos!B35</f>
        <v/>
      </c>
      <c r="B70" s="694" t="n"/>
      <c r="C70" s="694" t="n"/>
      <c r="D70" s="694">
        <f>IF(OR(AC70="",AD70=""),"Pendiente",IF(AC70&gt;AD70,"Local",IF(AC70&lt;AD70,"Visitante","Empate")))</f>
        <v/>
      </c>
      <c r="E70" s="694">
        <f>IF(D70="Pendiente","-",INDEX($BT$6:$BT$53,MATCH($AA70,$BD$6:$BD$53,0)))</f>
        <v/>
      </c>
      <c r="F70" s="694">
        <f>IF(D70="Pendiente","-",INDEX($BT$6:$BT$53,MATCH($AF70,$BD$6:$BD$53,0)))</f>
        <v/>
      </c>
      <c r="G70" s="694" t="n"/>
      <c r="H70" s="694">
        <f>IF(D70="Pendiente","-",INDEX($BZ$6:$BZ$53,MATCH($AA70,$BD$6:$BD$53,0)))</f>
        <v/>
      </c>
      <c r="I70" s="694">
        <f>IF(D70="Pendiente","-",INDEX($BZ$6:$BZ$53,MATCH($AF70,$BD$6:$BD$53,0)))</f>
        <v/>
      </c>
      <c r="J70" s="694" t="n"/>
      <c r="K70" s="694">
        <f>IF(D70="Pendiente","-",INDEX($CE$6:$CE$53,MATCH($AA70,$BD$6:$BD$53,0)))</f>
        <v/>
      </c>
      <c r="L70" s="694">
        <f>IF(D70="Pendiente","-",INDEX($CE$6:$CE$53,MATCH($AF70,$BD$6:$BD$53,0)))</f>
        <v/>
      </c>
      <c r="M70" s="694" t="n"/>
      <c r="N70" s="694">
        <f>IF(D70="Pendiente","-",INDEX($CH$6:$CH$53,MATCH($AA70,$BD$6:$BD$53,0)))</f>
        <v/>
      </c>
      <c r="O70" s="694">
        <f>IF(D70="Pendiente","-",INDEX($CH$6:$CH$53,MATCH($AF70,$BD$6:$BD$53,0)))</f>
        <v/>
      </c>
      <c r="P70" s="694" t="n"/>
      <c r="Q70" s="694">
        <f>IF(D70="Pendiente","-",INDEX($CN$6:$CN$53,MATCH($AA70,$BD$6:$BD$53,0)))</f>
        <v/>
      </c>
      <c r="R70" s="694">
        <f>IF(D70="Pendiente","-",INDEX($CN$6:$CN$53,MATCH($AF70,$BD$6:$BD$53,0)))</f>
        <v/>
      </c>
      <c r="S70" s="694" t="n"/>
      <c r="T70" s="694">
        <f>IF(D70="Pendiente","-",INDEX($CS$6:$CS$53,MATCH($AA70,$BD$6:$BD$53,0)))</f>
        <v/>
      </c>
      <c r="U70" s="694">
        <f>IF(D70="Pendiente","-",INDEX($CS$6:$CS$53,MATCH($AF70,$BD$6:$BD$53,0)))</f>
        <v/>
      </c>
      <c r="V70" s="703" t="n"/>
      <c r="W70" s="743" t="n"/>
      <c r="X70" s="725">
        <f>Horarios!C70</f>
        <v/>
      </c>
      <c r="Y70" s="726">
        <f>Horarios!C70</f>
        <v/>
      </c>
      <c r="Z70" s="727">
        <f>$Z$6</f>
        <v/>
      </c>
      <c r="AA70" s="728">
        <f>A69</f>
        <v/>
      </c>
      <c r="AB70" s="729">
        <f t="array" ref="AB70:AB70">Ver_flag_local</f>
        <v/>
      </c>
      <c r="AC70" s="730" t="n">
        <v>3</v>
      </c>
      <c r="AD70" s="731" t="n">
        <v>0</v>
      </c>
      <c r="AE70" s="732">
        <f t="array" ref="AE70:AE70">Ver_flag_visit</f>
        <v/>
      </c>
      <c r="AF70" s="733">
        <f>A71</f>
        <v/>
      </c>
      <c r="AG70" s="734">
        <f>IF(NOT(OR(ISBLANK(AC70),ISBLANK(AD70))),1,0)</f>
        <v/>
      </c>
      <c r="AH70" s="735" t="n">
        <v>42</v>
      </c>
      <c r="AI70" s="736">
        <f>AJ70&amp;$B$68</f>
        <v/>
      </c>
      <c r="AJ70" s="751" t="n">
        <v>1</v>
      </c>
      <c r="AK70" s="810">
        <f t="array" ref="AK70:AK70">Ver_flag_visit</f>
        <v/>
      </c>
      <c r="AL70" s="753">
        <f>IFERROR(INDEX($BD$6:$BD$53,MATCH(AI70,$BN$6:$BN$53,0)),"")</f>
        <v/>
      </c>
      <c r="AM70" s="754">
        <f>INDEX($BE$6:$BN$53,MATCH($AL70,$BD$6:$BD$53,0),MATCH(AM$5,$BE$5:$BN$5,0))</f>
        <v/>
      </c>
      <c r="AN70" s="755">
        <f>INDEX($BE$6:$BN$53,MATCH($AL70,$BD$6:$BD$53,0),MATCH(AN$5,$BE$5:$BN$5,0))</f>
        <v/>
      </c>
      <c r="AO70" s="755">
        <f>INDEX($BE$6:$BN$53,MATCH($AL70,$BD$6:$BD$53,0),MATCH(AO$5,$BE$5:$BN$5,0))</f>
        <v/>
      </c>
      <c r="AP70" s="755">
        <f>INDEX($BE$6:$BN$53,MATCH($AL70,$BD$6:$BD$53,0),MATCH(AP$5,$BE$5:$BN$5,0))</f>
        <v/>
      </c>
      <c r="AQ70" s="755">
        <f>INDEX($BE$6:$BN$53,MATCH($AL70,$BD$6:$BD$53,0),MATCH(AQ$5,$BE$5:$BN$5,0))</f>
        <v/>
      </c>
      <c r="AR70" s="755">
        <f>INDEX($BE$6:$BN$53,MATCH($AL70,$BD$6:$BD$53,0),MATCH(AR$5,$BE$5:$BN$5,0))</f>
        <v/>
      </c>
      <c r="AS70" s="755">
        <f>INDEX($BE$6:$BN$53,MATCH($AL70,$BD$6:$BD$53,0),MATCH(AS$5,$BE$5:$BN$5,0))</f>
        <v/>
      </c>
      <c r="AT70" s="756">
        <f>INDEX($BE$6:$BN$53,MATCH($AL70,$BD$6:$BD$53,0),MATCH(AT$5,$BE$5:$BN$5,0))</f>
        <v/>
      </c>
      <c r="AU70" s="757">
        <f>INDEX($DL$6:$DL$53,MATCH(AI70,$DP$6:$DP$53,0))</f>
        <v/>
      </c>
      <c r="AV70" s="758">
        <f>INDEX($BD$6:$BD$53,MATCH(AI70,$BM$6:$BM$53,0))</f>
        <v/>
      </c>
      <c r="AW70" s="759" t="n"/>
      <c r="AX70" s="760" t="n"/>
      <c r="AY70" s="761">
        <f>+A69</f>
        <v/>
      </c>
      <c r="AZ70" s="762" t="n"/>
      <c r="BA70" s="702" t="n"/>
      <c r="DN70" s="694" t="n"/>
    </row>
    <row r="71" ht="15.75" customHeight="1" s="650">
      <c r="A71" s="694">
        <f>+Equipos!B36</f>
        <v/>
      </c>
      <c r="B71" s="694" t="n"/>
      <c r="C71" s="694" t="n"/>
      <c r="D71" s="694">
        <f>IF(OR(AC71="",AD71=""),"Pendiente",IF(AC71&gt;AD71,"Local",IF(AC71&lt;AD71,"Visitante","Empate")))</f>
        <v/>
      </c>
      <c r="E71" s="694">
        <f>IF(D71="Pendiente","-",INDEX($BT$6:$BT$53,MATCH($AA71,$BD$6:$BD$53,0)))</f>
        <v/>
      </c>
      <c r="F71" s="694">
        <f>IF(D71="Pendiente","-",INDEX($BT$6:$BT$53,MATCH($AF71,$BD$6:$BD$53,0)))</f>
        <v/>
      </c>
      <c r="G71" s="694" t="n"/>
      <c r="H71" s="694">
        <f>IF(D71="Pendiente","-",INDEX($BZ$6:$BZ$53,MATCH($AA71,$BD$6:$BD$53,0)))</f>
        <v/>
      </c>
      <c r="I71" s="694">
        <f>IF(D71="Pendiente","-",INDEX($BZ$6:$BZ$53,MATCH($AF71,$BD$6:$BD$53,0)))</f>
        <v/>
      </c>
      <c r="J71" s="694" t="n"/>
      <c r="K71" s="694">
        <f>IF(D71="Pendiente","-",INDEX($CE$6:$CE$53,MATCH($AA71,$BD$6:$BD$53,0)))</f>
        <v/>
      </c>
      <c r="L71" s="694">
        <f>IF(D71="Pendiente","-",INDEX($CE$6:$CE$53,MATCH($AF71,$BD$6:$BD$53,0)))</f>
        <v/>
      </c>
      <c r="M71" s="694" t="n"/>
      <c r="N71" s="694">
        <f>IF(D71="Pendiente","-",INDEX($CH$6:$CH$53,MATCH($AA71,$BD$6:$BD$53,0)))</f>
        <v/>
      </c>
      <c r="O71" s="694">
        <f>IF(D71="Pendiente","-",INDEX($CH$6:$CH$53,MATCH($AF71,$BD$6:$BD$53,0)))</f>
        <v/>
      </c>
      <c r="P71" s="694" t="n"/>
      <c r="Q71" s="694">
        <f>IF(D71="Pendiente","-",INDEX($CN$6:$CN$53,MATCH($AA71,$BD$6:$BD$53,0)))</f>
        <v/>
      </c>
      <c r="R71" s="694">
        <f>IF(D71="Pendiente","-",INDEX($CN$6:$CN$53,MATCH($AF71,$BD$6:$BD$53,0)))</f>
        <v/>
      </c>
      <c r="S71" s="694" t="n"/>
      <c r="T71" s="694">
        <f>IF(D71="Pendiente","-",INDEX($CS$6:$CS$53,MATCH($AA71,$BD$6:$BD$53,0)))</f>
        <v/>
      </c>
      <c r="U71" s="694">
        <f>IF(D71="Pendiente","-",INDEX($CS$6:$CS$53,MATCH($AF71,$BD$6:$BD$53,0)))</f>
        <v/>
      </c>
      <c r="V71" s="703" t="n"/>
      <c r="W71" s="743" t="n"/>
      <c r="X71" s="725">
        <f>Horarios!C71</f>
        <v/>
      </c>
      <c r="Y71" s="726">
        <f>Horarios!C71</f>
        <v/>
      </c>
      <c r="Z71" s="727">
        <f>$Z$6</f>
        <v/>
      </c>
      <c r="AA71" s="728">
        <f>A72</f>
        <v/>
      </c>
      <c r="AB71" s="729">
        <f t="array" ref="AB71:AB71">Ver_flag_local</f>
        <v/>
      </c>
      <c r="AC71" s="730" t="n">
        <v>2</v>
      </c>
      <c r="AD71" s="731" t="n">
        <v>1</v>
      </c>
      <c r="AE71" s="732">
        <f t="array" ref="AE71:AE71">Ver_flag_visit</f>
        <v/>
      </c>
      <c r="AF71" s="733">
        <f>A70</f>
        <v/>
      </c>
      <c r="AG71" s="734">
        <f>IF(NOT(OR(ISBLANK(AC71),ISBLANK(AD71))),1,0)</f>
        <v/>
      </c>
      <c r="AH71" s="735" t="n">
        <v>41</v>
      </c>
      <c r="AI71" s="736">
        <f>AJ71&amp;$B$68</f>
        <v/>
      </c>
      <c r="AJ71" s="763" t="n">
        <v>2</v>
      </c>
      <c r="AK71" s="813">
        <f t="array" ref="AK71:AK71">Ver_flag_visit</f>
        <v/>
      </c>
      <c r="AL71" s="765">
        <f>IFERROR(INDEX($BD$6:$BD$53,MATCH(AI71,$BN$6:$BN$53,0)),"")</f>
        <v/>
      </c>
      <c r="AM71" s="766">
        <f>INDEX($BE$6:$BN$53,MATCH($AL71,$BD$6:$BD$53,0),MATCH(AM$5,$BE$5:$BN$5,0))</f>
        <v/>
      </c>
      <c r="AN71" s="767">
        <f>INDEX($BE$6:$BN$53,MATCH($AL71,$BD$6:$BD$53,0),MATCH(AN$5,$BE$5:$BN$5,0))</f>
        <v/>
      </c>
      <c r="AO71" s="767">
        <f>INDEX($BE$6:$BN$53,MATCH($AL71,$BD$6:$BD$53,0),MATCH(AO$5,$BE$5:$BN$5,0))</f>
        <v/>
      </c>
      <c r="AP71" s="767">
        <f>INDEX($BE$6:$BN$53,MATCH($AL71,$BD$6:$BD$53,0),MATCH(AP$5,$BE$5:$BN$5,0))</f>
        <v/>
      </c>
      <c r="AQ71" s="767">
        <f>INDEX($BE$6:$BN$53,MATCH($AL71,$BD$6:$BD$53,0),MATCH(AQ$5,$BE$5:$BN$5,0))</f>
        <v/>
      </c>
      <c r="AR71" s="767">
        <f>INDEX($BE$6:$BN$53,MATCH($AL71,$BD$6:$BD$53,0),MATCH(AR$5,$BE$5:$BN$5,0))</f>
        <v/>
      </c>
      <c r="AS71" s="767">
        <f>INDEX($BE$6:$BN$53,MATCH($AL71,$BD$6:$BD$53,0),MATCH(AS$5,$BE$5:$BN$5,0))</f>
        <v/>
      </c>
      <c r="AT71" s="768">
        <f>INDEX($BE$6:$BN$53,MATCH($AL71,$BD$6:$BD$53,0),MATCH(AT$5,$BE$5:$BN$5,0))</f>
        <v/>
      </c>
      <c r="AU71" s="757">
        <f>INDEX($DL$6:$DL$53,MATCH(AI71,$DP$6:$DP$53,0))</f>
        <v/>
      </c>
      <c r="AV71" s="758">
        <f>INDEX($BD$6:$BD$53,MATCH(AI71,$BM$6:$BM$53,0))</f>
        <v/>
      </c>
      <c r="AW71" s="759" t="n"/>
      <c r="AX71" s="760" t="n"/>
      <c r="AY71" s="769">
        <f>+A70</f>
        <v/>
      </c>
      <c r="AZ71" s="770" t="n"/>
      <c r="BA71" s="702" t="n"/>
      <c r="DN71" s="694" t="n"/>
    </row>
    <row r="72" ht="15.75" customHeight="1" s="650">
      <c r="A72" s="694">
        <f>+Equipos!B37</f>
        <v/>
      </c>
      <c r="B72" s="694" t="n"/>
      <c r="C72" s="694" t="n"/>
      <c r="D72" s="694">
        <f>IF(OR(AC72="",AD72=""),"Pendiente",IF(AC72&gt;AD72,"Local",IF(AC72&lt;AD72,"Visitante","Empate")))</f>
        <v/>
      </c>
      <c r="E72" s="694">
        <f>IF(D72="Pendiente","-",INDEX($BT$6:$BT$53,MATCH($AA72,$BD$6:$BD$53,0)))</f>
        <v/>
      </c>
      <c r="F72" s="694">
        <f>IF(D72="Pendiente","-",INDEX($BT$6:$BT$53,MATCH($AF72,$BD$6:$BD$53,0)))</f>
        <v/>
      </c>
      <c r="G72" s="694" t="n"/>
      <c r="H72" s="694">
        <f>IF(D72="Pendiente","-",INDEX($BZ$6:$BZ$53,MATCH($AA72,$BD$6:$BD$53,0)))</f>
        <v/>
      </c>
      <c r="I72" s="694">
        <f>IF(D72="Pendiente","-",INDEX($BZ$6:$BZ$53,MATCH($AF72,$BD$6:$BD$53,0)))</f>
        <v/>
      </c>
      <c r="J72" s="694" t="n"/>
      <c r="K72" s="694">
        <f>IF(D72="Pendiente","-",INDEX($CE$6:$CE$53,MATCH($AA72,$BD$6:$BD$53,0)))</f>
        <v/>
      </c>
      <c r="L72" s="694">
        <f>IF(D72="Pendiente","-",INDEX($CE$6:$CE$53,MATCH($AF72,$BD$6:$BD$53,0)))</f>
        <v/>
      </c>
      <c r="M72" s="694" t="n"/>
      <c r="N72" s="694">
        <f>IF(D72="Pendiente","-",INDEX($CH$6:$CH$53,MATCH($AA72,$BD$6:$BD$53,0)))</f>
        <v/>
      </c>
      <c r="O72" s="694">
        <f>IF(D72="Pendiente","-",INDEX($CH$6:$CH$53,MATCH($AF72,$BD$6:$BD$53,0)))</f>
        <v/>
      </c>
      <c r="P72" s="694" t="n"/>
      <c r="Q72" s="694">
        <f>IF(D72="Pendiente","-",INDEX($CN$6:$CN$53,MATCH($AA72,$BD$6:$BD$53,0)))</f>
        <v/>
      </c>
      <c r="R72" s="694">
        <f>IF(D72="Pendiente","-",INDEX($CN$6:$CN$53,MATCH($AF72,$BD$6:$BD$53,0)))</f>
        <v/>
      </c>
      <c r="S72" s="694" t="n"/>
      <c r="T72" s="694">
        <f>IF(D72="Pendiente","-",INDEX($CS$6:$CS$53,MATCH($AA72,$BD$6:$BD$53,0)))</f>
        <v/>
      </c>
      <c r="U72" s="694">
        <f>IF(D72="Pendiente","-",INDEX($CS$6:$CS$53,MATCH($AF72,$BD$6:$BD$53,0)))</f>
        <v/>
      </c>
      <c r="V72" s="703" t="n"/>
      <c r="W72" s="743" t="n"/>
      <c r="X72" s="725">
        <f>Horarios!C72</f>
        <v/>
      </c>
      <c r="Y72" s="726">
        <f>Horarios!C72</f>
        <v/>
      </c>
      <c r="Z72" s="727">
        <f>$Z$8</f>
        <v/>
      </c>
      <c r="AA72" s="728">
        <f>A72</f>
        <v/>
      </c>
      <c r="AB72" s="729">
        <f t="array" ref="AB72:AB72">Ver_flag_local</f>
        <v/>
      </c>
      <c r="AC72" s="730" t="n">
        <v>1</v>
      </c>
      <c r="AD72" s="731" t="n">
        <v>2</v>
      </c>
      <c r="AE72" s="732">
        <f t="array" ref="AE72:AE72">Ver_flag_visit</f>
        <v/>
      </c>
      <c r="AF72" s="733">
        <f>A69</f>
        <v/>
      </c>
      <c r="AG72" s="734">
        <f>IF(NOT(OR(ISBLANK(AC72),ISBLANK(AD72))),1,0)</f>
        <v/>
      </c>
      <c r="AH72" s="735" t="n">
        <v>61</v>
      </c>
      <c r="AI72" s="736">
        <f>AJ72&amp;$B$68</f>
        <v/>
      </c>
      <c r="AJ72" s="763" t="n">
        <v>3</v>
      </c>
      <c r="AK72" s="813">
        <f t="array" ref="AK72:AK72">Ver_flag_visit</f>
        <v/>
      </c>
      <c r="AL72" s="765">
        <f>IFERROR(INDEX($BD$6:$BD$53,MATCH(AI72,$BN$6:$BN$53,0)),"")</f>
        <v/>
      </c>
      <c r="AM72" s="766">
        <f>INDEX($BE$6:$BN$53,MATCH($AL72,$BD$6:$BD$53,0),MATCH(AM$5,$BE$5:$BN$5,0))</f>
        <v/>
      </c>
      <c r="AN72" s="767">
        <f>INDEX($BE$6:$BN$53,MATCH($AL72,$BD$6:$BD$53,0),MATCH(AN$5,$BE$5:$BN$5,0))</f>
        <v/>
      </c>
      <c r="AO72" s="767">
        <f>INDEX($BE$6:$BN$53,MATCH($AL72,$BD$6:$BD$53,0),MATCH(AO$5,$BE$5:$BN$5,0))</f>
        <v/>
      </c>
      <c r="AP72" s="767">
        <f>INDEX($BE$6:$BN$53,MATCH($AL72,$BD$6:$BD$53,0),MATCH(AP$5,$BE$5:$BN$5,0))</f>
        <v/>
      </c>
      <c r="AQ72" s="767">
        <f>INDEX($BE$6:$BN$53,MATCH($AL72,$BD$6:$BD$53,0),MATCH(AQ$5,$BE$5:$BN$5,0))</f>
        <v/>
      </c>
      <c r="AR72" s="767">
        <f>INDEX($BE$6:$BN$53,MATCH($AL72,$BD$6:$BD$53,0),MATCH(AR$5,$BE$5:$BN$5,0))</f>
        <v/>
      </c>
      <c r="AS72" s="767">
        <f>INDEX($BE$6:$BN$53,MATCH($AL72,$BD$6:$BD$53,0),MATCH(AS$5,$BE$5:$BN$5,0))</f>
        <v/>
      </c>
      <c r="AT72" s="768">
        <f>INDEX($BE$6:$BN$53,MATCH($AL72,$BD$6:$BD$53,0),MATCH(AT$5,$BE$5:$BN$5,0))</f>
        <v/>
      </c>
      <c r="AU72" s="757">
        <f>INDEX($DL$6:$DL$53,MATCH(AI72,$DP$6:$DP$53,0))</f>
        <v/>
      </c>
      <c r="AV72" s="758">
        <f>INDEX($BD$6:$BD$53,MATCH(AI72,$BM$6:$BM$53,0))</f>
        <v/>
      </c>
      <c r="AW72" s="759" t="n"/>
      <c r="AX72" s="760" t="n"/>
      <c r="AY72" s="761">
        <f>+A71</f>
        <v/>
      </c>
      <c r="AZ72" s="762" t="n"/>
      <c r="BA72" s="702" t="n"/>
      <c r="DN72" s="694" t="n"/>
    </row>
    <row r="73" ht="15.75" customHeight="1" s="650">
      <c r="A73" s="694" t="n"/>
      <c r="B73" s="694" t="n"/>
      <c r="C73" s="694" t="n"/>
      <c r="D73" s="694">
        <f>IF(OR(AC73="",AD73=""),"Pendiente",IF(AC73&gt;AD73,"Local",IF(AC73&lt;AD73,"Visitante","Empate")))</f>
        <v/>
      </c>
      <c r="E73" s="694">
        <f>IF(D73="Pendiente","-",INDEX($BT$6:$BT$53,MATCH($AA73,$BD$6:$BD$53,0)))</f>
        <v/>
      </c>
      <c r="F73" s="694">
        <f>IF(D73="Pendiente","-",INDEX($BT$6:$BT$53,MATCH($AF73,$BD$6:$BD$53,0)))</f>
        <v/>
      </c>
      <c r="G73" s="694" t="n"/>
      <c r="H73" s="694">
        <f>IF(D73="Pendiente","-",INDEX($BZ$6:$BZ$53,MATCH($AA73,$BD$6:$BD$53,0)))</f>
        <v/>
      </c>
      <c r="I73" s="694">
        <f>IF(D73="Pendiente","-",INDEX($BZ$6:$BZ$53,MATCH($AF73,$BD$6:$BD$53,0)))</f>
        <v/>
      </c>
      <c r="J73" s="694" t="n"/>
      <c r="K73" s="694">
        <f>IF(D73="Pendiente","-",INDEX($CE$6:$CE$53,MATCH($AA73,$BD$6:$BD$53,0)))</f>
        <v/>
      </c>
      <c r="L73" s="694">
        <f>IF(D73="Pendiente","-",INDEX($CE$6:$CE$53,MATCH($AF73,$BD$6:$BD$53,0)))</f>
        <v/>
      </c>
      <c r="M73" s="694" t="n"/>
      <c r="N73" s="694">
        <f>IF(D73="Pendiente","-",INDEX($CH$6:$CH$53,MATCH($AA73,$BD$6:$BD$53,0)))</f>
        <v/>
      </c>
      <c r="O73" s="694">
        <f>IF(D73="Pendiente","-",INDEX($CH$6:$CH$53,MATCH($AF73,$BD$6:$BD$53,0)))</f>
        <v/>
      </c>
      <c r="P73" s="694" t="n"/>
      <c r="Q73" s="694">
        <f>IF(D73="Pendiente","-",INDEX($CN$6:$CN$53,MATCH($AA73,$BD$6:$BD$53,0)))</f>
        <v/>
      </c>
      <c r="R73" s="694">
        <f>IF(D73="Pendiente","-",INDEX($CN$6:$CN$53,MATCH($AF73,$BD$6:$BD$53,0)))</f>
        <v/>
      </c>
      <c r="S73" s="694" t="n"/>
      <c r="T73" s="694">
        <f>IF(D73="Pendiente","-",INDEX($CS$6:$CS$53,MATCH($AA73,$BD$6:$BD$53,0)))</f>
        <v/>
      </c>
      <c r="U73" s="694">
        <f>IF(D73="Pendiente","-",INDEX($CS$6:$CS$53,MATCH($AF73,$BD$6:$BD$53,0)))</f>
        <v/>
      </c>
      <c r="V73" s="703" t="n"/>
      <c r="W73" s="771" t="n"/>
      <c r="X73" s="772">
        <f>Horarios!C73</f>
        <v/>
      </c>
      <c r="Y73" s="773">
        <f>Horarios!C73</f>
        <v/>
      </c>
      <c r="Z73" s="774">
        <f>$Z$8</f>
        <v/>
      </c>
      <c r="AA73" s="775">
        <f>A70</f>
        <v/>
      </c>
      <c r="AB73" s="776">
        <f t="array" ref="AB73:AB73">Ver_flag_local</f>
        <v/>
      </c>
      <c r="AC73" s="777" t="n">
        <v>1</v>
      </c>
      <c r="AD73" s="778" t="n">
        <v>0</v>
      </c>
      <c r="AE73" s="779">
        <f t="array" ref="AE73:AE73">Ver_flag_visit</f>
        <v/>
      </c>
      <c r="AF73" s="780">
        <f>A71</f>
        <v/>
      </c>
      <c r="AG73" s="734">
        <f>IF(NOT(OR(ISBLANK(AC73),ISBLANK(AD73))),1,0)</f>
        <v/>
      </c>
      <c r="AH73" s="735" t="n">
        <v>62</v>
      </c>
      <c r="AI73" s="736">
        <f>AJ73&amp;$B$68</f>
        <v/>
      </c>
      <c r="AJ73" s="781" t="n">
        <v>4</v>
      </c>
      <c r="AK73" s="823">
        <f t="array" ref="AK73:AK73">Ver_flag_visit</f>
        <v/>
      </c>
      <c r="AL73" s="783">
        <f>IFERROR(INDEX($BD$6:$BD$53,MATCH(AI73,$BN$6:$BN$53,0)),"")</f>
        <v/>
      </c>
      <c r="AM73" s="784">
        <f>INDEX($BE$6:$BN$53,MATCH($AL73,$BD$6:$BD$53,0),MATCH(AM$5,$BE$5:$BN$5,0))</f>
        <v/>
      </c>
      <c r="AN73" s="785">
        <f>INDEX($BE$6:$BN$53,MATCH($AL73,$BD$6:$BD$53,0),MATCH(AN$5,$BE$5:$BN$5,0))</f>
        <v/>
      </c>
      <c r="AO73" s="785">
        <f>INDEX($BE$6:$BN$53,MATCH($AL73,$BD$6:$BD$53,0),MATCH(AO$5,$BE$5:$BN$5,0))</f>
        <v/>
      </c>
      <c r="AP73" s="785">
        <f>INDEX($BE$6:$BN$53,MATCH($AL73,$BD$6:$BD$53,0),MATCH(AP$5,$BE$5:$BN$5,0))</f>
        <v/>
      </c>
      <c r="AQ73" s="785">
        <f>INDEX($BE$6:$BN$53,MATCH($AL73,$BD$6:$BD$53,0),MATCH(AQ$5,$BE$5:$BN$5,0))</f>
        <v/>
      </c>
      <c r="AR73" s="785">
        <f>INDEX($BE$6:$BN$53,MATCH($AL73,$BD$6:$BD$53,0),MATCH(AR$5,$BE$5:$BN$5,0))</f>
        <v/>
      </c>
      <c r="AS73" s="785">
        <f>INDEX($BE$6:$BN$53,MATCH($AL73,$BD$6:$BD$53,0),MATCH(AS$5,$BE$5:$BN$5,0))</f>
        <v/>
      </c>
      <c r="AT73" s="786">
        <f>INDEX($BE$6:$BN$53,MATCH($AL73,$BD$6:$BD$53,0),MATCH(AT$5,$BE$5:$BN$5,0))</f>
        <v/>
      </c>
      <c r="AU73" s="757">
        <f>INDEX($DL$6:$DL$53,MATCH(AI73,$DP$6:$DP$53,0))</f>
        <v/>
      </c>
      <c r="AV73" s="758">
        <f>INDEX($BD$6:$BD$53,MATCH(AI73,$BM$6:$BM$53,0))</f>
        <v/>
      </c>
      <c r="AW73" s="759" t="n"/>
      <c r="AX73" s="760" t="n"/>
      <c r="AY73" s="787">
        <f>+A72</f>
        <v/>
      </c>
      <c r="AZ73" s="788" t="n"/>
      <c r="BA73" s="702" t="n"/>
      <c r="DN73" s="694" t="n"/>
    </row>
    <row r="74" ht="15.75" customHeight="1" s="650">
      <c r="A74" s="694" t="n"/>
      <c r="B74" s="694" t="n"/>
      <c r="C74" s="694" t="n"/>
      <c r="D74" s="694" t="n"/>
      <c r="E74" s="694" t="n"/>
      <c r="F74" s="694" t="n"/>
      <c r="G74" s="694" t="n"/>
      <c r="H74" s="694" t="n"/>
      <c r="I74" s="694" t="n"/>
      <c r="J74" s="694" t="n"/>
      <c r="K74" s="694" t="n"/>
      <c r="L74" s="694" t="n"/>
      <c r="M74" s="694" t="n"/>
      <c r="N74" s="694" t="n"/>
      <c r="O74" s="694" t="n"/>
      <c r="P74" s="694" t="n"/>
      <c r="Q74" s="694" t="n"/>
      <c r="R74" s="694" t="n"/>
      <c r="S74" s="694" t="n"/>
      <c r="T74" s="694" t="n"/>
      <c r="U74" s="694" t="n"/>
      <c r="V74" s="703" t="n"/>
      <c r="W74" s="789" t="n"/>
      <c r="X74" s="790" t="n"/>
      <c r="Y74" s="789" t="n"/>
      <c r="Z74" s="791" t="n"/>
      <c r="AA74" s="792" t="n"/>
      <c r="AB74" s="793" t="n"/>
      <c r="AC74" s="794" t="n"/>
      <c r="AD74" s="794" t="n"/>
      <c r="AE74" s="793" t="n"/>
      <c r="AF74" s="795" t="n"/>
      <c r="AG74" s="821" t="n"/>
      <c r="AH74" s="735" t="n"/>
      <c r="AI74" s="698" t="n"/>
      <c r="AJ74" s="796" t="n"/>
      <c r="AK74" s="797" t="n"/>
      <c r="AL74" s="719" t="n"/>
      <c r="AM74" s="798" t="n"/>
      <c r="AN74" s="796" t="n"/>
      <c r="AO74" s="796" t="n"/>
      <c r="AP74" s="796" t="n"/>
      <c r="AQ74" s="796" t="n"/>
      <c r="AR74" s="796" t="n"/>
      <c r="AS74" s="796" t="n"/>
      <c r="AT74" s="796" t="n"/>
      <c r="AU74" s="757" t="n"/>
      <c r="AV74" s="799" t="n"/>
      <c r="AW74" s="800" t="n"/>
      <c r="AX74" s="760" t="n"/>
      <c r="AY74" s="789" t="n"/>
      <c r="AZ74" s="790" t="n"/>
      <c r="BA74" s="702" t="n"/>
      <c r="DN74" s="694" t="n"/>
    </row>
    <row r="75" ht="15.75" customHeight="1" s="650">
      <c r="A75" s="694" t="n"/>
      <c r="B75" s="694" t="n"/>
      <c r="C75" s="694" t="n"/>
      <c r="D75" s="694" t="n"/>
      <c r="E75" s="694" t="n"/>
      <c r="F75" s="694" t="n"/>
      <c r="G75" s="694" t="n"/>
      <c r="H75" s="694" t="n"/>
      <c r="I75" s="694" t="n"/>
      <c r="J75" s="694" t="n"/>
      <c r="K75" s="694" t="n"/>
      <c r="L75" s="694" t="n"/>
      <c r="M75" s="694" t="n"/>
      <c r="N75" s="694" t="n"/>
      <c r="O75" s="694" t="n"/>
      <c r="P75" s="694" t="n"/>
      <c r="Q75" s="694" t="n"/>
      <c r="R75" s="694" t="n"/>
      <c r="S75" s="694" t="n"/>
      <c r="T75" s="694" t="n"/>
      <c r="U75" s="694" t="n"/>
      <c r="V75" s="703" t="n"/>
      <c r="W75" s="712" t="n"/>
      <c r="X75" s="713">
        <f>X3</f>
        <v/>
      </c>
      <c r="Y75" s="713">
        <f>Y3</f>
        <v/>
      </c>
      <c r="Z75" s="714">
        <f>Z3</f>
        <v/>
      </c>
      <c r="AA75" s="715">
        <f>AA3</f>
        <v/>
      </c>
      <c r="AB75" s="716" t="n"/>
      <c r="AC75" s="714">
        <f>AC3</f>
        <v/>
      </c>
      <c r="AD75" s="714">
        <f>AD3</f>
        <v/>
      </c>
      <c r="AE75" s="716" t="n"/>
      <c r="AF75" s="717">
        <f>AF3</f>
        <v/>
      </c>
      <c r="AG75" s="801" t="n"/>
      <c r="AH75" s="735" t="n"/>
      <c r="AI75" s="707" t="n"/>
      <c r="AJ75" s="719" t="n"/>
      <c r="AK75" s="802" t="n"/>
      <c r="AL75" s="719" t="n"/>
      <c r="AM75" s="719" t="n"/>
      <c r="AN75" s="719" t="n"/>
      <c r="AO75" s="719" t="n"/>
      <c r="AP75" s="719" t="n"/>
      <c r="AQ75" s="719" t="n"/>
      <c r="AR75" s="719" t="n"/>
      <c r="AS75" s="719" t="n"/>
      <c r="AT75" s="719" t="n"/>
      <c r="AU75" s="803" t="n"/>
      <c r="AV75" s="708" t="n"/>
      <c r="AW75" s="804" t="n"/>
      <c r="AX75" s="805" t="n"/>
      <c r="AY75" s="789" t="n"/>
      <c r="AZ75" s="790" t="n"/>
      <c r="BA75" s="702" t="n"/>
      <c r="DN75" s="694" t="n"/>
    </row>
    <row r="76" ht="15.75" customHeight="1" s="650">
      <c r="A76" s="694" t="inlineStr">
        <is>
          <t>NombreEquipo</t>
        </is>
      </c>
      <c r="B76" s="694" t="inlineStr">
        <is>
          <t>J</t>
        </is>
      </c>
      <c r="C76" s="694">
        <f>COUNTIF(Equipos!$C$2:$C$49,WORLDCUP!B76)</f>
        <v/>
      </c>
      <c r="D76" s="694">
        <f>IF(OR(AC76="",AD76=""),"Pendiente",IF(AC76&gt;AD76,"Local",IF(AC76&lt;AD76,"Visitante","Empate")))</f>
        <v/>
      </c>
      <c r="E76" s="694">
        <f>IF(D76="Pendiente","-",INDEX($BT$6:$BT$53,MATCH($AA76,$BD$6:$BD$53,0)))</f>
        <v/>
      </c>
      <c r="F76" s="694">
        <f>IF(D76="Pendiente","-",INDEX($BT$6:$BT$53,MATCH($AF76,$BD$6:$BD$53,0)))</f>
        <v/>
      </c>
      <c r="G76" s="694" t="n"/>
      <c r="H76" s="694">
        <f>IF(D76="Pendiente","-",INDEX($BZ$6:$BZ$53,MATCH($AA76,$BD$6:$BD$53,0)))</f>
        <v/>
      </c>
      <c r="I76" s="694">
        <f>IF(D76="Pendiente","-",INDEX($BZ$6:$BZ$53,MATCH($AF76,$BD$6:$BD$53,0)))</f>
        <v/>
      </c>
      <c r="J76" s="694" t="n"/>
      <c r="K76" s="694">
        <f>IF(D76="Pendiente","-",INDEX($CE$6:$CE$53,MATCH($AA76,$BD$6:$BD$53,0)))</f>
        <v/>
      </c>
      <c r="L76" s="694">
        <f>IF(D76="Pendiente","-",INDEX($CE$6:$CE$53,MATCH($AF76,$BD$6:$BD$53,0)))</f>
        <v/>
      </c>
      <c r="M76" s="694" t="n"/>
      <c r="N76" s="694">
        <f>IF(D76="Pendiente","-",INDEX($CH$6:$CH$53,MATCH($AA76,$BD$6:$BD$53,0)))</f>
        <v/>
      </c>
      <c r="O76" s="694">
        <f>IF(D76="Pendiente","-",INDEX($CH$6:$CH$53,MATCH($AF76,$BD$6:$BD$53,0)))</f>
        <v/>
      </c>
      <c r="P76" s="694" t="n"/>
      <c r="Q76" s="694">
        <f>IF(D76="Pendiente","-",INDEX($CN$6:$CN$53,MATCH($AA76,$BD$6:$BD$53,0)))</f>
        <v/>
      </c>
      <c r="R76" s="694">
        <f>IF(D76="Pendiente","-",INDEX($CN$6:$CN$53,MATCH($AF76,$BD$6:$BD$53,0)))</f>
        <v/>
      </c>
      <c r="S76" s="694" t="n"/>
      <c r="T76" s="694">
        <f>IF(D76="Pendiente","-",INDEX($CS$6:$CS$53,MATCH($AA76,$BD$6:$BD$53,0)))</f>
        <v/>
      </c>
      <c r="U76" s="694">
        <f>IF(D76="Pendiente","-",INDEX($CS$6:$CS$53,MATCH($AF76,$BD$6:$BD$53,0)))</f>
        <v/>
      </c>
      <c r="V76" s="703" t="n"/>
      <c r="W76" s="830" t="inlineStr">
        <is>
          <t>J</t>
        </is>
      </c>
      <c r="X76" s="725">
        <f>Horarios!C76</f>
        <v/>
      </c>
      <c r="Y76" s="726">
        <f>Horarios!C76</f>
        <v/>
      </c>
      <c r="Z76" s="727">
        <f>$Z$4</f>
        <v/>
      </c>
      <c r="AA76" s="728">
        <f>A77</f>
        <v/>
      </c>
      <c r="AB76" s="729">
        <f t="array" ref="AB76:AB76">Ver_flag_local</f>
        <v/>
      </c>
      <c r="AC76" s="730" t="n">
        <v>2</v>
      </c>
      <c r="AD76" s="731" t="n">
        <v>0</v>
      </c>
      <c r="AE76" s="732">
        <f t="array" ref="AE76:AE76">Ver_flag_visit</f>
        <v/>
      </c>
      <c r="AF76" s="733">
        <f>A78</f>
        <v/>
      </c>
      <c r="AG76" s="734">
        <f>IF(NOT(OR(ISBLANK(AC76),ISBLANK(AD76))),1,0)</f>
        <v/>
      </c>
      <c r="AH76" s="735" t="n">
        <v>19</v>
      </c>
      <c r="AI76" s="736" t="n"/>
      <c r="AJ76" s="737">
        <f>CONCATENATE(AJ3," ",B76)</f>
        <v/>
      </c>
      <c r="AK76" s="738" t="n"/>
      <c r="AL76" s="738" t="n"/>
      <c r="AM76" s="738" t="n"/>
      <c r="AN76" s="738" t="n"/>
      <c r="AO76" s="738" t="n"/>
      <c r="AP76" s="738" t="n"/>
      <c r="AQ76" s="738" t="n"/>
      <c r="AR76" s="738" t="n"/>
      <c r="AS76" s="738" t="n"/>
      <c r="AT76" s="739" t="n"/>
      <c r="AU76" s="803" t="n"/>
      <c r="AV76" s="740">
        <f>IF(AU77&gt;0,$AV$3,"")</f>
        <v/>
      </c>
      <c r="AW76" s="808" t="n"/>
      <c r="AX76" s="808" t="n"/>
      <c r="AY76" s="789" t="n"/>
      <c r="AZ76" s="790" t="n"/>
      <c r="BA76" s="702" t="n"/>
      <c r="DN76" s="694" t="n"/>
    </row>
    <row r="77" ht="15.75" customHeight="1" s="650">
      <c r="A77" s="694">
        <f>+Equipos!B38</f>
        <v/>
      </c>
      <c r="B77" s="694" t="n"/>
      <c r="C77" s="694" t="n"/>
      <c r="D77" s="694">
        <f>IF(OR(AC77="",AD77=""),"Pendiente",IF(AC77&gt;AD77,"Local",IF(AC77&lt;AD77,"Visitante","Empate")))</f>
        <v/>
      </c>
      <c r="E77" s="694">
        <f>IF(D77="Pendiente","-",INDEX($BT$6:$BT$53,MATCH($AA77,$BD$6:$BD$53,0)))</f>
        <v/>
      </c>
      <c r="F77" s="694">
        <f>IF(D77="Pendiente","-",INDEX($BT$6:$BT$53,MATCH($AF77,$BD$6:$BD$53,0)))</f>
        <v/>
      </c>
      <c r="G77" s="694" t="n"/>
      <c r="H77" s="694">
        <f>IF(D77="Pendiente","-",INDEX($BZ$6:$BZ$53,MATCH($AA77,$BD$6:$BD$53,0)))</f>
        <v/>
      </c>
      <c r="I77" s="694">
        <f>IF(D77="Pendiente","-",INDEX($BZ$6:$BZ$53,MATCH($AF77,$BD$6:$BD$53,0)))</f>
        <v/>
      </c>
      <c r="J77" s="694" t="n"/>
      <c r="K77" s="694">
        <f>IF(D77="Pendiente","-",INDEX($CE$6:$CE$53,MATCH($AA77,$BD$6:$BD$53,0)))</f>
        <v/>
      </c>
      <c r="L77" s="694">
        <f>IF(D77="Pendiente","-",INDEX($CE$6:$CE$53,MATCH($AF77,$BD$6:$BD$53,0)))</f>
        <v/>
      </c>
      <c r="M77" s="694" t="n"/>
      <c r="N77" s="694">
        <f>IF(D77="Pendiente","-",INDEX($CH$6:$CH$53,MATCH($AA77,$BD$6:$BD$53,0)))</f>
        <v/>
      </c>
      <c r="O77" s="694">
        <f>IF(D77="Pendiente","-",INDEX($CH$6:$CH$53,MATCH($AF77,$BD$6:$BD$53,0)))</f>
        <v/>
      </c>
      <c r="P77" s="694" t="n"/>
      <c r="Q77" s="694">
        <f>IF(D77="Pendiente","-",INDEX($CN$6:$CN$53,MATCH($AA77,$BD$6:$BD$53,0)))</f>
        <v/>
      </c>
      <c r="R77" s="694">
        <f>IF(D77="Pendiente","-",INDEX($CN$6:$CN$53,MATCH($AF77,$BD$6:$BD$53,0)))</f>
        <v/>
      </c>
      <c r="S77" s="694" t="n"/>
      <c r="T77" s="694">
        <f>IF(D77="Pendiente","-",INDEX($CS$6:$CS$53,MATCH($AA77,$BD$6:$BD$53,0)))</f>
        <v/>
      </c>
      <c r="U77" s="694">
        <f>IF(D77="Pendiente","-",INDEX($CS$6:$CS$53,MATCH($AF77,$BD$6:$BD$53,0)))</f>
        <v/>
      </c>
      <c r="V77" s="703" t="n"/>
      <c r="W77" s="743" t="n"/>
      <c r="X77" s="725">
        <f>Horarios!C77</f>
        <v/>
      </c>
      <c r="Y77" s="726">
        <f>Horarios!C77</f>
        <v/>
      </c>
      <c r="Z77" s="727">
        <f>$Z$4</f>
        <v/>
      </c>
      <c r="AA77" s="728">
        <f>A79</f>
        <v/>
      </c>
      <c r="AB77" s="729">
        <f t="array" ref="AB77:AB77">Ver_flag_local</f>
        <v/>
      </c>
      <c r="AC77" s="730" t="n">
        <v>2</v>
      </c>
      <c r="AD77" s="731" t="n">
        <v>0</v>
      </c>
      <c r="AE77" s="732">
        <f t="array" ref="AE77:AE77">Ver_flag_visit</f>
        <v/>
      </c>
      <c r="AF77" s="733">
        <f>A80</f>
        <v/>
      </c>
      <c r="AG77" s="734">
        <f>IF(NOT(OR(ISBLANK(AC77),ISBLANK(AD77))),1,0)</f>
        <v/>
      </c>
      <c r="AH77" s="735" t="n">
        <v>20</v>
      </c>
      <c r="AI77" s="736" t="n"/>
      <c r="AJ77" s="744">
        <f>AJ5</f>
        <v/>
      </c>
      <c r="AK77" s="745" t="n"/>
      <c r="AL77" s="746">
        <f>AL5</f>
        <v/>
      </c>
      <c r="AM77" s="745">
        <f>AM5</f>
        <v/>
      </c>
      <c r="AN77" s="745">
        <f>AN5</f>
        <v/>
      </c>
      <c r="AO77" s="745">
        <f>AO5</f>
        <v/>
      </c>
      <c r="AP77" s="745">
        <f>AP5</f>
        <v/>
      </c>
      <c r="AQ77" s="745">
        <f>AQ5</f>
        <v/>
      </c>
      <c r="AR77" s="745">
        <f>AR5</f>
        <v/>
      </c>
      <c r="AS77" s="745">
        <f>AS5</f>
        <v/>
      </c>
      <c r="AT77" s="747">
        <f>AT5</f>
        <v/>
      </c>
      <c r="AU77" s="803">
        <f>COUNTIF(AU78:AU81,"&gt;1")</f>
        <v/>
      </c>
      <c r="AV77" s="748" t="n"/>
      <c r="AW77" s="808" t="n"/>
      <c r="AX77" s="808" t="n"/>
      <c r="AY77" s="749">
        <f>AL77</f>
        <v/>
      </c>
      <c r="AZ77" s="750">
        <f>+Idiomas!$D$67</f>
        <v/>
      </c>
      <c r="BA77" s="702" t="n"/>
      <c r="DN77" s="694" t="n"/>
    </row>
    <row r="78" ht="15.75" customHeight="1" s="650">
      <c r="A78" s="694">
        <f>+Equipos!B39</f>
        <v/>
      </c>
      <c r="B78" s="694" t="n"/>
      <c r="C78" s="694" t="n"/>
      <c r="D78" s="694">
        <f>IF(OR(AC78="",AD78=""),"Pendiente",IF(AC78&gt;AD78,"Local",IF(AC78&lt;AD78,"Visitante","Empate")))</f>
        <v/>
      </c>
      <c r="E78" s="694">
        <f>IF(D78="Pendiente","-",INDEX($BT$6:$BT$53,MATCH($AA78,$BD$6:$BD$53,0)))</f>
        <v/>
      </c>
      <c r="F78" s="694">
        <f>IF(D78="Pendiente","-",INDEX($BT$6:$BT$53,MATCH($AF78,$BD$6:$BD$53,0)))</f>
        <v/>
      </c>
      <c r="G78" s="694" t="n"/>
      <c r="H78" s="694">
        <f>IF(D78="Pendiente","-",INDEX($BZ$6:$BZ$53,MATCH($AA78,$BD$6:$BD$53,0)))</f>
        <v/>
      </c>
      <c r="I78" s="694">
        <f>IF(D78="Pendiente","-",INDEX($BZ$6:$BZ$53,MATCH($AF78,$BD$6:$BD$53,0)))</f>
        <v/>
      </c>
      <c r="J78" s="694" t="n"/>
      <c r="K78" s="694">
        <f>IF(D78="Pendiente","-",INDEX($CE$6:$CE$53,MATCH($AA78,$BD$6:$BD$53,0)))</f>
        <v/>
      </c>
      <c r="L78" s="694">
        <f>IF(D78="Pendiente","-",INDEX($CE$6:$CE$53,MATCH($AF78,$BD$6:$BD$53,0)))</f>
        <v/>
      </c>
      <c r="M78" s="694" t="n"/>
      <c r="N78" s="694">
        <f>IF(D78="Pendiente","-",INDEX($CH$6:$CH$53,MATCH($AA78,$BD$6:$BD$53,0)))</f>
        <v/>
      </c>
      <c r="O78" s="694">
        <f>IF(D78="Pendiente","-",INDEX($CH$6:$CH$53,MATCH($AF78,$BD$6:$BD$53,0)))</f>
        <v/>
      </c>
      <c r="P78" s="694" t="n"/>
      <c r="Q78" s="694">
        <f>IF(D78="Pendiente","-",INDEX($CN$6:$CN$53,MATCH($AA78,$BD$6:$BD$53,0)))</f>
        <v/>
      </c>
      <c r="R78" s="694">
        <f>IF(D78="Pendiente","-",INDEX($CN$6:$CN$53,MATCH($AF78,$BD$6:$BD$53,0)))</f>
        <v/>
      </c>
      <c r="S78" s="694" t="n"/>
      <c r="T78" s="694">
        <f>IF(D78="Pendiente","-",INDEX($CS$6:$CS$53,MATCH($AA78,$BD$6:$BD$53,0)))</f>
        <v/>
      </c>
      <c r="U78" s="694">
        <f>IF(D78="Pendiente","-",INDEX($CS$6:$CS$53,MATCH($AF78,$BD$6:$BD$53,0)))</f>
        <v/>
      </c>
      <c r="V78" s="703" t="n"/>
      <c r="W78" s="743" t="n"/>
      <c r="X78" s="725">
        <f>Horarios!C78</f>
        <v/>
      </c>
      <c r="Y78" s="726">
        <f>Horarios!C78</f>
        <v/>
      </c>
      <c r="Z78" s="727">
        <f>$Z$6</f>
        <v/>
      </c>
      <c r="AA78" s="728">
        <f>A77</f>
        <v/>
      </c>
      <c r="AB78" s="729">
        <f t="array" ref="AB78:AB78">Ver_flag_local</f>
        <v/>
      </c>
      <c r="AC78" s="730" t="n">
        <v>2</v>
      </c>
      <c r="AD78" s="731" t="n">
        <v>1</v>
      </c>
      <c r="AE78" s="732">
        <f t="array" ref="AE78:AE78">Ver_flag_visit</f>
        <v/>
      </c>
      <c r="AF78" s="733">
        <f>A79</f>
        <v/>
      </c>
      <c r="AG78" s="734">
        <f>IF(NOT(OR(ISBLANK(AC78),ISBLANK(AD78))),1,0)</f>
        <v/>
      </c>
      <c r="AH78" s="735" t="n">
        <v>43</v>
      </c>
      <c r="AI78" s="736">
        <f>AJ78&amp;$B$76</f>
        <v/>
      </c>
      <c r="AJ78" s="751" t="n">
        <v>1</v>
      </c>
      <c r="AK78" s="810">
        <f t="array" ref="AK78:AK78">Ver_flag_visit</f>
        <v/>
      </c>
      <c r="AL78" s="753">
        <f>IFERROR(INDEX($BD$6:$BD$53,MATCH(AI78,$BN$6:$BN$53,0)),"")</f>
        <v/>
      </c>
      <c r="AM78" s="754">
        <f>INDEX($BE$6:$BN$53,MATCH($AL78,$BD$6:$BD$53,0),MATCH(AM$5,$BE$5:$BN$5,0))</f>
        <v/>
      </c>
      <c r="AN78" s="755">
        <f>INDEX($BE$6:$BN$53,MATCH($AL78,$BD$6:$BD$53,0),MATCH(AN$5,$BE$5:$BN$5,0))</f>
        <v/>
      </c>
      <c r="AO78" s="755">
        <f>INDEX($BE$6:$BN$53,MATCH($AL78,$BD$6:$BD$53,0),MATCH(AO$5,$BE$5:$BN$5,0))</f>
        <v/>
      </c>
      <c r="AP78" s="755">
        <f>INDEX($BE$6:$BN$53,MATCH($AL78,$BD$6:$BD$53,0),MATCH(AP$5,$BE$5:$BN$5,0))</f>
        <v/>
      </c>
      <c r="AQ78" s="755">
        <f>INDEX($BE$6:$BN$53,MATCH($AL78,$BD$6:$BD$53,0),MATCH(AQ$5,$BE$5:$BN$5,0))</f>
        <v/>
      </c>
      <c r="AR78" s="755">
        <f>INDEX($BE$6:$BN$53,MATCH($AL78,$BD$6:$BD$53,0),MATCH(AR$5,$BE$5:$BN$5,0))</f>
        <v/>
      </c>
      <c r="AS78" s="755">
        <f>INDEX($BE$6:$BN$53,MATCH($AL78,$BD$6:$BD$53,0),MATCH(AS$5,$BE$5:$BN$5,0))</f>
        <v/>
      </c>
      <c r="AT78" s="756">
        <f>INDEX($BE$6:$BN$53,MATCH($AL78,$BD$6:$BD$53,0),MATCH(AT$5,$BE$5:$BN$5,0))</f>
        <v/>
      </c>
      <c r="AU78" s="757">
        <f>INDEX($DL$6:$DL$53,MATCH(AI78,$DP$6:$DP$53,0))</f>
        <v/>
      </c>
      <c r="AV78" s="758">
        <f>INDEX($BD$6:$BD$53,MATCH(AI78,$BM$6:$BM$53,0))</f>
        <v/>
      </c>
      <c r="AW78" s="759" t="n"/>
      <c r="AX78" s="760" t="n"/>
      <c r="AY78" s="761">
        <f>+A77</f>
        <v/>
      </c>
      <c r="AZ78" s="762" t="n"/>
      <c r="BA78" s="702" t="n"/>
      <c r="DN78" s="694" t="n"/>
    </row>
    <row r="79" ht="15.75" customHeight="1" s="650">
      <c r="A79" s="694">
        <f>+Equipos!B40</f>
        <v/>
      </c>
      <c r="B79" s="694" t="n"/>
      <c r="C79" s="694" t="n"/>
      <c r="D79" s="694">
        <f>IF(OR(AC79="",AD79=""),"Pendiente",IF(AC79&gt;AD79,"Local",IF(AC79&lt;AD79,"Visitante","Empate")))</f>
        <v/>
      </c>
      <c r="E79" s="694">
        <f>IF(D79="Pendiente","-",INDEX($BT$6:$BT$53,MATCH($AA79,$BD$6:$BD$53,0)))</f>
        <v/>
      </c>
      <c r="F79" s="694">
        <f>IF(D79="Pendiente","-",INDEX($BT$6:$BT$53,MATCH($AF79,$BD$6:$BD$53,0)))</f>
        <v/>
      </c>
      <c r="G79" s="694" t="n"/>
      <c r="H79" s="694">
        <f>IF(D79="Pendiente","-",INDEX($BZ$6:$BZ$53,MATCH($AA79,$BD$6:$BD$53,0)))</f>
        <v/>
      </c>
      <c r="I79" s="694">
        <f>IF(D79="Pendiente","-",INDEX($BZ$6:$BZ$53,MATCH($AF79,$BD$6:$BD$53,0)))</f>
        <v/>
      </c>
      <c r="J79" s="694" t="n"/>
      <c r="K79" s="694">
        <f>IF(D79="Pendiente","-",INDEX($CE$6:$CE$53,MATCH($AA79,$BD$6:$BD$53,0)))</f>
        <v/>
      </c>
      <c r="L79" s="694">
        <f>IF(D79="Pendiente","-",INDEX($CE$6:$CE$53,MATCH($AF79,$BD$6:$BD$53,0)))</f>
        <v/>
      </c>
      <c r="M79" s="694" t="n"/>
      <c r="N79" s="694">
        <f>IF(D79="Pendiente","-",INDEX($CH$6:$CH$53,MATCH($AA79,$BD$6:$BD$53,0)))</f>
        <v/>
      </c>
      <c r="O79" s="694">
        <f>IF(D79="Pendiente","-",INDEX($CH$6:$CH$53,MATCH($AF79,$BD$6:$BD$53,0)))</f>
        <v/>
      </c>
      <c r="P79" s="694" t="n"/>
      <c r="Q79" s="694">
        <f>IF(D79="Pendiente","-",INDEX($CN$6:$CN$53,MATCH($AA79,$BD$6:$BD$53,0)))</f>
        <v/>
      </c>
      <c r="R79" s="694">
        <f>IF(D79="Pendiente","-",INDEX($CN$6:$CN$53,MATCH($AF79,$BD$6:$BD$53,0)))</f>
        <v/>
      </c>
      <c r="S79" s="694" t="n"/>
      <c r="T79" s="694">
        <f>IF(D79="Pendiente","-",INDEX($CS$6:$CS$53,MATCH($AA79,$BD$6:$BD$53,0)))</f>
        <v/>
      </c>
      <c r="U79" s="694">
        <f>IF(D79="Pendiente","-",INDEX($CS$6:$CS$53,MATCH($AF79,$BD$6:$BD$53,0)))</f>
        <v/>
      </c>
      <c r="V79" s="703" t="n"/>
      <c r="W79" s="743" t="n"/>
      <c r="X79" s="725">
        <f>Horarios!C79</f>
        <v/>
      </c>
      <c r="Y79" s="726">
        <f>Horarios!C79</f>
        <v/>
      </c>
      <c r="Z79" s="727">
        <f>$Z$6</f>
        <v/>
      </c>
      <c r="AA79" s="728">
        <f>A80</f>
        <v/>
      </c>
      <c r="AB79" s="729">
        <f t="array" ref="AB79:AB79">Ver_flag_local</f>
        <v/>
      </c>
      <c r="AC79" s="730" t="n">
        <v>0</v>
      </c>
      <c r="AD79" s="731" t="n">
        <v>1</v>
      </c>
      <c r="AE79" s="732">
        <f t="array" ref="AE79:AE79">Ver_flag_visit</f>
        <v/>
      </c>
      <c r="AF79" s="733">
        <f>A78</f>
        <v/>
      </c>
      <c r="AG79" s="734">
        <f>IF(NOT(OR(ISBLANK(AC79),ISBLANK(AD79))),1,0)</f>
        <v/>
      </c>
      <c r="AH79" s="735" t="n">
        <v>44</v>
      </c>
      <c r="AI79" s="736">
        <f>AJ79&amp;$B$76</f>
        <v/>
      </c>
      <c r="AJ79" s="763" t="n">
        <v>2</v>
      </c>
      <c r="AK79" s="813">
        <f t="array" ref="AK79:AK79">Ver_flag_visit</f>
        <v/>
      </c>
      <c r="AL79" s="765">
        <f>IFERROR(INDEX($BD$6:$BD$53,MATCH(AI79,$BN$6:$BN$53,0)),"")</f>
        <v/>
      </c>
      <c r="AM79" s="766">
        <f>INDEX($BE$6:$BN$53,MATCH($AL79,$BD$6:$BD$53,0),MATCH(AM$5,$BE$5:$BN$5,0))</f>
        <v/>
      </c>
      <c r="AN79" s="767">
        <f>INDEX($BE$6:$BN$53,MATCH($AL79,$BD$6:$BD$53,0),MATCH(AN$5,$BE$5:$BN$5,0))</f>
        <v/>
      </c>
      <c r="AO79" s="767">
        <f>INDEX($BE$6:$BN$53,MATCH($AL79,$BD$6:$BD$53,0),MATCH(AO$5,$BE$5:$BN$5,0))</f>
        <v/>
      </c>
      <c r="AP79" s="767">
        <f>INDEX($BE$6:$BN$53,MATCH($AL79,$BD$6:$BD$53,0),MATCH(AP$5,$BE$5:$BN$5,0))</f>
        <v/>
      </c>
      <c r="AQ79" s="767">
        <f>INDEX($BE$6:$BN$53,MATCH($AL79,$BD$6:$BD$53,0),MATCH(AQ$5,$BE$5:$BN$5,0))</f>
        <v/>
      </c>
      <c r="AR79" s="767">
        <f>INDEX($BE$6:$BN$53,MATCH($AL79,$BD$6:$BD$53,0),MATCH(AR$5,$BE$5:$BN$5,0))</f>
        <v/>
      </c>
      <c r="AS79" s="767">
        <f>INDEX($BE$6:$BN$53,MATCH($AL79,$BD$6:$BD$53,0),MATCH(AS$5,$BE$5:$BN$5,0))</f>
        <v/>
      </c>
      <c r="AT79" s="768">
        <f>INDEX($BE$6:$BN$53,MATCH($AL79,$BD$6:$BD$53,0),MATCH(AT$5,$BE$5:$BN$5,0))</f>
        <v/>
      </c>
      <c r="AU79" s="757">
        <f>INDEX($DL$6:$DL$53,MATCH(AI79,$DP$6:$DP$53,0))</f>
        <v/>
      </c>
      <c r="AV79" s="758">
        <f>INDEX($BD$6:$BD$53,MATCH(AI79,$BM$6:$BM$53,0))</f>
        <v/>
      </c>
      <c r="AW79" s="759" t="n"/>
      <c r="AX79" s="760" t="n"/>
      <c r="AY79" s="769">
        <f>+A78</f>
        <v/>
      </c>
      <c r="AZ79" s="770" t="n"/>
      <c r="BA79" s="702" t="n"/>
      <c r="DN79" s="694" t="n"/>
    </row>
    <row r="80" ht="15.75" customHeight="1" s="650">
      <c r="A80" s="694">
        <f>+Equipos!B41</f>
        <v/>
      </c>
      <c r="B80" s="694" t="n"/>
      <c r="C80" s="694" t="n"/>
      <c r="D80" s="694">
        <f>IF(OR(AC80="",AD80=""),"Pendiente",IF(AC80&gt;AD80,"Local",IF(AC80&lt;AD80,"Visitante","Empate")))</f>
        <v/>
      </c>
      <c r="E80" s="694">
        <f>IF(D80="Pendiente","-",INDEX($BT$6:$BT$53,MATCH($AA80,$BD$6:$BD$53,0)))</f>
        <v/>
      </c>
      <c r="F80" s="694">
        <f>IF(D80="Pendiente","-",INDEX($BT$6:$BT$53,MATCH($AF80,$BD$6:$BD$53,0)))</f>
        <v/>
      </c>
      <c r="G80" s="694" t="n"/>
      <c r="H80" s="694">
        <f>IF(D80="Pendiente","-",INDEX($BZ$6:$BZ$53,MATCH($AA80,$BD$6:$BD$53,0)))</f>
        <v/>
      </c>
      <c r="I80" s="694">
        <f>IF(D80="Pendiente","-",INDEX($BZ$6:$BZ$53,MATCH($AF80,$BD$6:$BD$53,0)))</f>
        <v/>
      </c>
      <c r="J80" s="694" t="n"/>
      <c r="K80" s="694">
        <f>IF(D80="Pendiente","-",INDEX($CE$6:$CE$53,MATCH($AA80,$BD$6:$BD$53,0)))</f>
        <v/>
      </c>
      <c r="L80" s="694">
        <f>IF(D80="Pendiente","-",INDEX($CE$6:$CE$53,MATCH($AF80,$BD$6:$BD$53,0)))</f>
        <v/>
      </c>
      <c r="M80" s="694" t="n"/>
      <c r="N80" s="694">
        <f>IF(D80="Pendiente","-",INDEX($CH$6:$CH$53,MATCH($AA80,$BD$6:$BD$53,0)))</f>
        <v/>
      </c>
      <c r="O80" s="694">
        <f>IF(D80="Pendiente","-",INDEX($CH$6:$CH$53,MATCH($AF80,$BD$6:$BD$53,0)))</f>
        <v/>
      </c>
      <c r="P80" s="694" t="n"/>
      <c r="Q80" s="694">
        <f>IF(D80="Pendiente","-",INDEX($CN$6:$CN$53,MATCH($AA80,$BD$6:$BD$53,0)))</f>
        <v/>
      </c>
      <c r="R80" s="694">
        <f>IF(D80="Pendiente","-",INDEX($CN$6:$CN$53,MATCH($AF80,$BD$6:$BD$53,0)))</f>
        <v/>
      </c>
      <c r="S80" s="694" t="n"/>
      <c r="T80" s="694">
        <f>IF(D80="Pendiente","-",INDEX($CS$6:$CS$53,MATCH($AA80,$BD$6:$BD$53,0)))</f>
        <v/>
      </c>
      <c r="U80" s="694">
        <f>IF(D80="Pendiente","-",INDEX($CS$6:$CS$53,MATCH($AF80,$BD$6:$BD$53,0)))</f>
        <v/>
      </c>
      <c r="V80" s="703" t="n"/>
      <c r="W80" s="743" t="n"/>
      <c r="X80" s="725">
        <f>Horarios!C80</f>
        <v/>
      </c>
      <c r="Y80" s="726">
        <f>Horarios!C80</f>
        <v/>
      </c>
      <c r="Z80" s="727">
        <f>$Z$8</f>
        <v/>
      </c>
      <c r="AA80" s="728">
        <f>A78</f>
        <v/>
      </c>
      <c r="AB80" s="729">
        <f t="array" ref="AB80:AB80">Ver_flag_local</f>
        <v/>
      </c>
      <c r="AC80" s="730" t="n">
        <v>1</v>
      </c>
      <c r="AD80" s="731" t="n">
        <v>2</v>
      </c>
      <c r="AE80" s="732">
        <f t="array" ref="AE80:AE80">Ver_flag_visit</f>
        <v/>
      </c>
      <c r="AF80" s="733">
        <f>A79</f>
        <v/>
      </c>
      <c r="AG80" s="734">
        <f>IF(NOT(OR(ISBLANK(AC80),ISBLANK(AD80))),1,0)</f>
        <v/>
      </c>
      <c r="AH80" s="735" t="n">
        <v>69</v>
      </c>
      <c r="AI80" s="736">
        <f>AJ80&amp;$B$76</f>
        <v/>
      </c>
      <c r="AJ80" s="763" t="n">
        <v>3</v>
      </c>
      <c r="AK80" s="813">
        <f t="array" ref="AK80:AK80">Ver_flag_visit</f>
        <v/>
      </c>
      <c r="AL80" s="765">
        <f>IFERROR(INDEX($BD$6:$BD$53,MATCH(AI80,$BN$6:$BN$53,0)),"")</f>
        <v/>
      </c>
      <c r="AM80" s="766">
        <f>INDEX($BE$6:$BN$53,MATCH($AL80,$BD$6:$BD$53,0),MATCH(AM$5,$BE$5:$BN$5,0))</f>
        <v/>
      </c>
      <c r="AN80" s="767">
        <f>INDEX($BE$6:$BN$53,MATCH($AL80,$BD$6:$BD$53,0),MATCH(AN$5,$BE$5:$BN$5,0))</f>
        <v/>
      </c>
      <c r="AO80" s="767">
        <f>INDEX($BE$6:$BN$53,MATCH($AL80,$BD$6:$BD$53,0),MATCH(AO$5,$BE$5:$BN$5,0))</f>
        <v/>
      </c>
      <c r="AP80" s="767">
        <f>INDEX($BE$6:$BN$53,MATCH($AL80,$BD$6:$BD$53,0),MATCH(AP$5,$BE$5:$BN$5,0))</f>
        <v/>
      </c>
      <c r="AQ80" s="767">
        <f>INDEX($BE$6:$BN$53,MATCH($AL80,$BD$6:$BD$53,0),MATCH(AQ$5,$BE$5:$BN$5,0))</f>
        <v/>
      </c>
      <c r="AR80" s="767">
        <f>INDEX($BE$6:$BN$53,MATCH($AL80,$BD$6:$BD$53,0),MATCH(AR$5,$BE$5:$BN$5,0))</f>
        <v/>
      </c>
      <c r="AS80" s="767">
        <f>INDEX($BE$6:$BN$53,MATCH($AL80,$BD$6:$BD$53,0),MATCH(AS$5,$BE$5:$BN$5,0))</f>
        <v/>
      </c>
      <c r="AT80" s="768">
        <f>INDEX($BE$6:$BN$53,MATCH($AL80,$BD$6:$BD$53,0),MATCH(AT$5,$BE$5:$BN$5,0))</f>
        <v/>
      </c>
      <c r="AU80" s="757">
        <f>INDEX($DL$6:$DL$53,MATCH(AI80,$DP$6:$DP$53,0))</f>
        <v/>
      </c>
      <c r="AV80" s="758">
        <f>INDEX($BD$6:$BD$53,MATCH(AI80,$BM$6:$BM$53,0))</f>
        <v/>
      </c>
      <c r="AW80" s="759" t="n"/>
      <c r="AX80" s="760" t="n"/>
      <c r="AY80" s="761">
        <f>+A79</f>
        <v/>
      </c>
      <c r="AZ80" s="762" t="n"/>
      <c r="BA80" s="702" t="n"/>
      <c r="DN80" s="694" t="n"/>
    </row>
    <row r="81" ht="15.75" customHeight="1" s="650">
      <c r="A81" s="694" t="n"/>
      <c r="B81" s="694" t="n"/>
      <c r="C81" s="694" t="n"/>
      <c r="D81" s="694">
        <f>IF(OR(AC81="",AD81=""),"Pendiente",IF(AC81&gt;AD81,"Local",IF(AC81&lt;AD81,"Visitante","Empate")))</f>
        <v/>
      </c>
      <c r="E81" s="694">
        <f>IF(D81="Pendiente","-",INDEX($BT$6:$BT$53,MATCH($AA81,$BD$6:$BD$53,0)))</f>
        <v/>
      </c>
      <c r="F81" s="694">
        <f>IF(D81="Pendiente","-",INDEX($BT$6:$BT$53,MATCH($AF81,$BD$6:$BD$53,0)))</f>
        <v/>
      </c>
      <c r="G81" s="694" t="n"/>
      <c r="H81" s="694">
        <f>IF(D81="Pendiente","-",INDEX($BZ$6:$BZ$53,MATCH($AA81,$BD$6:$BD$53,0)))</f>
        <v/>
      </c>
      <c r="I81" s="694">
        <f>IF(D81="Pendiente","-",INDEX($BZ$6:$BZ$53,MATCH($AF81,$BD$6:$BD$53,0)))</f>
        <v/>
      </c>
      <c r="J81" s="694" t="n"/>
      <c r="K81" s="694">
        <f>IF(D81="Pendiente","-",INDEX($CE$6:$CE$53,MATCH($AA81,$BD$6:$BD$53,0)))</f>
        <v/>
      </c>
      <c r="L81" s="694">
        <f>IF(D81="Pendiente","-",INDEX($CE$6:$CE$53,MATCH($AF81,$BD$6:$BD$53,0)))</f>
        <v/>
      </c>
      <c r="M81" s="694" t="n"/>
      <c r="N81" s="694">
        <f>IF(D81="Pendiente","-",INDEX($CH$6:$CH$53,MATCH($AA81,$BD$6:$BD$53,0)))</f>
        <v/>
      </c>
      <c r="O81" s="694">
        <f>IF(D81="Pendiente","-",INDEX($CH$6:$CH$53,MATCH($AF81,$BD$6:$BD$53,0)))</f>
        <v/>
      </c>
      <c r="P81" s="694" t="n"/>
      <c r="Q81" s="694">
        <f>IF(D81="Pendiente","-",INDEX($CN$6:$CN$53,MATCH($AA81,$BD$6:$BD$53,0)))</f>
        <v/>
      </c>
      <c r="R81" s="694">
        <f>IF(D81="Pendiente","-",INDEX($CN$6:$CN$53,MATCH($AF81,$BD$6:$BD$53,0)))</f>
        <v/>
      </c>
      <c r="S81" s="694" t="n"/>
      <c r="T81" s="694">
        <f>IF(D81="Pendiente","-",INDEX($CS$6:$CS$53,MATCH($AA81,$BD$6:$BD$53,0)))</f>
        <v/>
      </c>
      <c r="U81" s="694">
        <f>IF(D81="Pendiente","-",INDEX($CS$6:$CS$53,MATCH($AF81,$BD$6:$BD$53,0)))</f>
        <v/>
      </c>
      <c r="V81" s="703" t="n"/>
      <c r="W81" s="771" t="n"/>
      <c r="X81" s="772">
        <f>Horarios!C81</f>
        <v/>
      </c>
      <c r="Y81" s="773">
        <f>Horarios!C81</f>
        <v/>
      </c>
      <c r="Z81" s="774">
        <f>$Z$8</f>
        <v/>
      </c>
      <c r="AA81" s="775">
        <f>A80</f>
        <v/>
      </c>
      <c r="AB81" s="776">
        <f t="array" ref="AB81:AB81">Ver_flag_local</f>
        <v/>
      </c>
      <c r="AC81" s="777" t="n">
        <v>0</v>
      </c>
      <c r="AD81" s="778" t="n">
        <v>3</v>
      </c>
      <c r="AE81" s="779">
        <f t="array" ref="AE81:AE81">Ver_flag_visit</f>
        <v/>
      </c>
      <c r="AF81" s="780">
        <f>A77</f>
        <v/>
      </c>
      <c r="AG81" s="734">
        <f>IF(NOT(OR(ISBLANK(AC81),ISBLANK(AD81))),1,0)</f>
        <v/>
      </c>
      <c r="AH81" s="735" t="n">
        <v>70</v>
      </c>
      <c r="AI81" s="736">
        <f>AJ81&amp;$B$76</f>
        <v/>
      </c>
      <c r="AJ81" s="781" t="n">
        <v>4</v>
      </c>
      <c r="AK81" s="823">
        <f t="array" ref="AK81:AK81">Ver_flag_visit</f>
        <v/>
      </c>
      <c r="AL81" s="783">
        <f>IFERROR(INDEX($BD$6:$BD$53,MATCH(AI81,$BN$6:$BN$53,0)),"")</f>
        <v/>
      </c>
      <c r="AM81" s="784">
        <f>INDEX($BE$6:$BN$53,MATCH($AL81,$BD$6:$BD$53,0),MATCH(AM$5,$BE$5:$BN$5,0))</f>
        <v/>
      </c>
      <c r="AN81" s="785">
        <f>INDEX($BE$6:$BN$53,MATCH($AL81,$BD$6:$BD$53,0),MATCH(AN$5,$BE$5:$BN$5,0))</f>
        <v/>
      </c>
      <c r="AO81" s="785">
        <f>INDEX($BE$6:$BN$53,MATCH($AL81,$BD$6:$BD$53,0),MATCH(AO$5,$BE$5:$BN$5,0))</f>
        <v/>
      </c>
      <c r="AP81" s="785">
        <f>INDEX($BE$6:$BN$53,MATCH($AL81,$BD$6:$BD$53,0),MATCH(AP$5,$BE$5:$BN$5,0))</f>
        <v/>
      </c>
      <c r="AQ81" s="785">
        <f>INDEX($BE$6:$BN$53,MATCH($AL81,$BD$6:$BD$53,0),MATCH(AQ$5,$BE$5:$BN$5,0))</f>
        <v/>
      </c>
      <c r="AR81" s="785">
        <f>INDEX($BE$6:$BN$53,MATCH($AL81,$BD$6:$BD$53,0),MATCH(AR$5,$BE$5:$BN$5,0))</f>
        <v/>
      </c>
      <c r="AS81" s="785">
        <f>INDEX($BE$6:$BN$53,MATCH($AL81,$BD$6:$BD$53,0),MATCH(AS$5,$BE$5:$BN$5,0))</f>
        <v/>
      </c>
      <c r="AT81" s="786">
        <f>INDEX($BE$6:$BN$53,MATCH($AL81,$BD$6:$BD$53,0),MATCH(AT$5,$BE$5:$BN$5,0))</f>
        <v/>
      </c>
      <c r="AU81" s="757">
        <f>INDEX($DL$6:$DL$53,MATCH(AI81,$DP$6:$DP$53,0))</f>
        <v/>
      </c>
      <c r="AV81" s="758">
        <f>INDEX($BD$6:$BD$53,MATCH(AI81,$BM$6:$BM$53,0))</f>
        <v/>
      </c>
      <c r="AW81" s="759" t="n"/>
      <c r="AX81" s="760" t="n"/>
      <c r="AY81" s="787">
        <f>+A80</f>
        <v/>
      </c>
      <c r="AZ81" s="788" t="n"/>
      <c r="BA81" s="702" t="n"/>
      <c r="DN81" s="694" t="n"/>
    </row>
    <row r="82" ht="15.75" customHeight="1" s="650">
      <c r="A82" s="694" t="n"/>
      <c r="B82" s="694" t="n"/>
      <c r="C82" s="694" t="n"/>
      <c r="D82" s="694" t="n"/>
      <c r="E82" s="694" t="n"/>
      <c r="F82" s="694" t="n"/>
      <c r="G82" s="694" t="n"/>
      <c r="H82" s="694" t="n"/>
      <c r="I82" s="694" t="n"/>
      <c r="J82" s="694" t="n"/>
      <c r="K82" s="694" t="n"/>
      <c r="L82" s="694" t="n"/>
      <c r="M82" s="694" t="n"/>
      <c r="N82" s="694" t="n"/>
      <c r="O82" s="694" t="n"/>
      <c r="P82" s="694" t="n"/>
      <c r="Q82" s="694" t="n"/>
      <c r="R82" s="694" t="n"/>
      <c r="S82" s="694" t="n"/>
      <c r="T82" s="694" t="n"/>
      <c r="U82" s="694" t="n"/>
      <c r="V82" s="703" t="n"/>
      <c r="W82" s="789" t="n"/>
      <c r="X82" s="790" t="n"/>
      <c r="Y82" s="789" t="n"/>
      <c r="Z82" s="791" t="n"/>
      <c r="AA82" s="792" t="n"/>
      <c r="AB82" s="793" t="n"/>
      <c r="AC82" s="794" t="n"/>
      <c r="AD82" s="794" t="n"/>
      <c r="AE82" s="793" t="n"/>
      <c r="AF82" s="795" t="n"/>
      <c r="AG82" s="821" t="n"/>
      <c r="AH82" s="735" t="n"/>
      <c r="AI82" s="698" t="n"/>
      <c r="AJ82" s="796" t="n"/>
      <c r="AK82" s="797" t="n"/>
      <c r="AL82" s="719" t="n"/>
      <c r="AM82" s="798" t="n"/>
      <c r="AN82" s="796" t="n"/>
      <c r="AO82" s="796" t="n"/>
      <c r="AP82" s="796" t="n"/>
      <c r="AQ82" s="796" t="n"/>
      <c r="AR82" s="796" t="n"/>
      <c r="AS82" s="796" t="n"/>
      <c r="AT82" s="796" t="n"/>
      <c r="AU82" s="757" t="n"/>
      <c r="AV82" s="799" t="n"/>
      <c r="AW82" s="800" t="n"/>
      <c r="AX82" s="760" t="n"/>
      <c r="AY82" s="789" t="n"/>
      <c r="AZ82" s="790" t="n"/>
      <c r="BA82" s="702" t="n"/>
      <c r="DN82" s="694" t="n"/>
    </row>
    <row r="83" ht="15.75" customHeight="1" s="650">
      <c r="A83" s="694" t="n"/>
      <c r="B83" s="694" t="n"/>
      <c r="C83" s="694" t="n"/>
      <c r="D83" s="694" t="n"/>
      <c r="E83" s="694" t="n"/>
      <c r="F83" s="694" t="n"/>
      <c r="G83" s="694" t="n"/>
      <c r="H83" s="694" t="n"/>
      <c r="I83" s="694" t="n"/>
      <c r="J83" s="694" t="n"/>
      <c r="K83" s="694" t="n"/>
      <c r="L83" s="694" t="n"/>
      <c r="M83" s="694" t="n"/>
      <c r="N83" s="694" t="n"/>
      <c r="O83" s="694" t="n"/>
      <c r="P83" s="694" t="n"/>
      <c r="Q83" s="694" t="n"/>
      <c r="R83" s="694" t="n"/>
      <c r="S83" s="694" t="n"/>
      <c r="T83" s="694" t="n"/>
      <c r="U83" s="694" t="n"/>
      <c r="V83" s="703" t="n"/>
      <c r="W83" s="712" t="n"/>
      <c r="X83" s="713">
        <f>X3</f>
        <v/>
      </c>
      <c r="Y83" s="713">
        <f>Y3</f>
        <v/>
      </c>
      <c r="Z83" s="714">
        <f>Z3</f>
        <v/>
      </c>
      <c r="AA83" s="715">
        <f>AA3</f>
        <v/>
      </c>
      <c r="AB83" s="716" t="n"/>
      <c r="AC83" s="714">
        <f>AC3</f>
        <v/>
      </c>
      <c r="AD83" s="714">
        <f>AD3</f>
        <v/>
      </c>
      <c r="AE83" s="716" t="n"/>
      <c r="AF83" s="717">
        <f>AF3</f>
        <v/>
      </c>
      <c r="AG83" s="801" t="n"/>
      <c r="AH83" s="735" t="n"/>
      <c r="AI83" s="707" t="n"/>
      <c r="AJ83" s="719" t="n"/>
      <c r="AK83" s="802" t="n"/>
      <c r="AL83" s="719" t="n"/>
      <c r="AM83" s="719" t="n"/>
      <c r="AN83" s="719" t="n"/>
      <c r="AO83" s="719" t="n"/>
      <c r="AP83" s="719" t="n"/>
      <c r="AQ83" s="719" t="n"/>
      <c r="AR83" s="719" t="n"/>
      <c r="AS83" s="719" t="n"/>
      <c r="AT83" s="719" t="n"/>
      <c r="AU83" s="803" t="n"/>
      <c r="AV83" s="708" t="n"/>
      <c r="AW83" s="804" t="n"/>
      <c r="AX83" s="805" t="n"/>
      <c r="AY83" s="789" t="n"/>
      <c r="AZ83" s="790" t="n"/>
      <c r="BA83" s="702" t="n"/>
      <c r="DN83" s="694" t="n"/>
    </row>
    <row r="84" ht="15.75" customHeight="1" s="650">
      <c r="A84" s="694" t="inlineStr">
        <is>
          <t>NombreEquipo</t>
        </is>
      </c>
      <c r="B84" s="694" t="inlineStr">
        <is>
          <t>K</t>
        </is>
      </c>
      <c r="C84" s="694">
        <f>COUNTIF(Equipos!$C$2:$C$49,WORLDCUP!B84)</f>
        <v/>
      </c>
      <c r="D84" s="694">
        <f>IF(OR(AC84="",AD84=""),"Pendiente",IF(AC84&gt;AD84,"Local",IF(AC84&lt;AD84,"Visitante","Empate")))</f>
        <v/>
      </c>
      <c r="E84" s="694">
        <f>IF(D84="Pendiente","-",INDEX($BT$6:$BT$53,MATCH($AA84,$BD$6:$BD$53,0)))</f>
        <v/>
      </c>
      <c r="F84" s="694">
        <f>IF(D84="Pendiente","-",INDEX($BT$6:$BT$53,MATCH($AF84,$BD$6:$BD$53,0)))</f>
        <v/>
      </c>
      <c r="G84" s="694" t="n"/>
      <c r="H84" s="694">
        <f>IF(D84="Pendiente","-",INDEX($BZ$6:$BZ$53,MATCH($AA84,$BD$6:$BD$53,0)))</f>
        <v/>
      </c>
      <c r="I84" s="694">
        <f>IF(D84="Pendiente","-",INDEX($BZ$6:$BZ$53,MATCH($AF84,$BD$6:$BD$53,0)))</f>
        <v/>
      </c>
      <c r="J84" s="694" t="n"/>
      <c r="K84" s="694">
        <f>IF(D84="Pendiente","-",INDEX($CE$6:$CE$53,MATCH($AA84,$BD$6:$BD$53,0)))</f>
        <v/>
      </c>
      <c r="L84" s="694">
        <f>IF(D84="Pendiente","-",INDEX($CE$6:$CE$53,MATCH($AF84,$BD$6:$BD$53,0)))</f>
        <v/>
      </c>
      <c r="M84" s="694" t="n"/>
      <c r="N84" s="694">
        <f>IF(D84="Pendiente","-",INDEX($CH$6:$CH$53,MATCH($AA84,$BD$6:$BD$53,0)))</f>
        <v/>
      </c>
      <c r="O84" s="694">
        <f>IF(D84="Pendiente","-",INDEX($CH$6:$CH$53,MATCH($AF84,$BD$6:$BD$53,0)))</f>
        <v/>
      </c>
      <c r="P84" s="694" t="n"/>
      <c r="Q84" s="694">
        <f>IF(D84="Pendiente","-",INDEX($CN$6:$CN$53,MATCH($AA84,$BD$6:$BD$53,0)))</f>
        <v/>
      </c>
      <c r="R84" s="694">
        <f>IF(D84="Pendiente","-",INDEX($CN$6:$CN$53,MATCH($AF84,$BD$6:$BD$53,0)))</f>
        <v/>
      </c>
      <c r="S84" s="694" t="n"/>
      <c r="T84" s="694">
        <f>IF(D84="Pendiente","-",INDEX($CS$6:$CS$53,MATCH($AA84,$BD$6:$BD$53,0)))</f>
        <v/>
      </c>
      <c r="U84" s="694">
        <f>IF(D84="Pendiente","-",INDEX($CS$6:$CS$53,MATCH($AF84,$BD$6:$BD$53,0)))</f>
        <v/>
      </c>
      <c r="V84" s="703" t="n"/>
      <c r="W84" s="831" t="inlineStr">
        <is>
          <t>K</t>
        </is>
      </c>
      <c r="X84" s="725">
        <f>Horarios!C84</f>
        <v/>
      </c>
      <c r="Y84" s="726">
        <f>Horarios!C84</f>
        <v/>
      </c>
      <c r="Z84" s="727">
        <f>$Z$4</f>
        <v/>
      </c>
      <c r="AA84" s="728">
        <f>A85</f>
        <v/>
      </c>
      <c r="AB84" s="729">
        <f t="array" ref="AB84:AB84">Ver_flag_local</f>
        <v/>
      </c>
      <c r="AC84" s="730" t="n">
        <v>2</v>
      </c>
      <c r="AD84" s="731" t="n">
        <v>0</v>
      </c>
      <c r="AE84" s="732">
        <f t="array" ref="AE84:AE84">Ver_flag_visit</f>
        <v/>
      </c>
      <c r="AF84" s="733">
        <f>A86</f>
        <v/>
      </c>
      <c r="AG84" s="734">
        <f>IF(NOT(OR(ISBLANK(AC84),ISBLANK(AD84))),1,0)</f>
        <v/>
      </c>
      <c r="AH84" s="735" t="n">
        <v>23</v>
      </c>
      <c r="AI84" s="736" t="n"/>
      <c r="AJ84" s="737">
        <f>CONCATENATE(AJ3," ",B84)</f>
        <v/>
      </c>
      <c r="AK84" s="738" t="n"/>
      <c r="AL84" s="738" t="n"/>
      <c r="AM84" s="738" t="n"/>
      <c r="AN84" s="738" t="n"/>
      <c r="AO84" s="738" t="n"/>
      <c r="AP84" s="738" t="n"/>
      <c r="AQ84" s="738" t="n"/>
      <c r="AR84" s="738" t="n"/>
      <c r="AS84" s="738" t="n"/>
      <c r="AT84" s="739" t="n"/>
      <c r="AU84" s="803" t="n"/>
      <c r="AV84" s="740">
        <f>IF(AU85&gt;0,$AV$3,"")</f>
        <v/>
      </c>
      <c r="AW84" s="808" t="n"/>
      <c r="AX84" s="808" t="n"/>
      <c r="AY84" s="789" t="n"/>
      <c r="AZ84" s="790" t="n"/>
      <c r="BA84" s="702" t="n"/>
      <c r="DN84" s="694" t="n"/>
    </row>
    <row r="85" ht="15.75" customHeight="1" s="650">
      <c r="A85" s="694">
        <f>+Equipos!B42</f>
        <v/>
      </c>
      <c r="B85" s="694" t="n"/>
      <c r="C85" s="694" t="n"/>
      <c r="D85" s="694">
        <f>IF(OR(AC85="",AD85=""),"Pendiente",IF(AC85&gt;AD85,"Local",IF(AC85&lt;AD85,"Visitante","Empate")))</f>
        <v/>
      </c>
      <c r="E85" s="694">
        <f>IF(D85="Pendiente","-",INDEX($BT$6:$BT$53,MATCH($AA85,$BD$6:$BD$53,0)))</f>
        <v/>
      </c>
      <c r="F85" s="694">
        <f>IF(D85="Pendiente","-",INDEX($BT$6:$BT$53,MATCH($AF85,$BD$6:$BD$53,0)))</f>
        <v/>
      </c>
      <c r="G85" s="694" t="n"/>
      <c r="H85" s="694">
        <f>IF(D85="Pendiente","-",INDEX($BZ$6:$BZ$53,MATCH($AA85,$BD$6:$BD$53,0)))</f>
        <v/>
      </c>
      <c r="I85" s="694">
        <f>IF(D85="Pendiente","-",INDEX($BZ$6:$BZ$53,MATCH($AF85,$BD$6:$BD$53,0)))</f>
        <v/>
      </c>
      <c r="J85" s="694" t="n"/>
      <c r="K85" s="694">
        <f>IF(D85="Pendiente","-",INDEX($CE$6:$CE$53,MATCH($AA85,$BD$6:$BD$53,0)))</f>
        <v/>
      </c>
      <c r="L85" s="694">
        <f>IF(D85="Pendiente","-",INDEX($CE$6:$CE$53,MATCH($AF85,$BD$6:$BD$53,0)))</f>
        <v/>
      </c>
      <c r="M85" s="694" t="n"/>
      <c r="N85" s="694">
        <f>IF(D85="Pendiente","-",INDEX($CH$6:$CH$53,MATCH($AA85,$BD$6:$BD$53,0)))</f>
        <v/>
      </c>
      <c r="O85" s="694">
        <f>IF(D85="Pendiente","-",INDEX($CH$6:$CH$53,MATCH($AF85,$BD$6:$BD$53,0)))</f>
        <v/>
      </c>
      <c r="P85" s="694" t="n"/>
      <c r="Q85" s="694">
        <f>IF(D85="Pendiente","-",INDEX($CN$6:$CN$53,MATCH($AA85,$BD$6:$BD$53,0)))</f>
        <v/>
      </c>
      <c r="R85" s="694">
        <f>IF(D85="Pendiente","-",INDEX($CN$6:$CN$53,MATCH($AF85,$BD$6:$BD$53,0)))</f>
        <v/>
      </c>
      <c r="S85" s="694" t="n"/>
      <c r="T85" s="694">
        <f>IF(D85="Pendiente","-",INDEX($CS$6:$CS$53,MATCH($AA85,$BD$6:$BD$53,0)))</f>
        <v/>
      </c>
      <c r="U85" s="694">
        <f>IF(D85="Pendiente","-",INDEX($CS$6:$CS$53,MATCH($AF85,$BD$6:$BD$53,0)))</f>
        <v/>
      </c>
      <c r="V85" s="703" t="n"/>
      <c r="W85" s="743" t="n"/>
      <c r="X85" s="725">
        <f>Horarios!C85</f>
        <v/>
      </c>
      <c r="Y85" s="726">
        <f>Horarios!C85</f>
        <v/>
      </c>
      <c r="Z85" s="727">
        <f>$Z$4</f>
        <v/>
      </c>
      <c r="AA85" s="728">
        <f>A87</f>
        <v/>
      </c>
      <c r="AB85" s="729">
        <f t="array" ref="AB85:AB85">Ver_flag_local</f>
        <v/>
      </c>
      <c r="AC85" s="730" t="n">
        <v>0</v>
      </c>
      <c r="AD85" s="731" t="n">
        <v>2</v>
      </c>
      <c r="AE85" s="732">
        <f t="array" ref="AE85:AE85">Ver_flag_visit</f>
        <v/>
      </c>
      <c r="AF85" s="733">
        <f>A88</f>
        <v/>
      </c>
      <c r="AG85" s="734">
        <f>IF(NOT(OR(ISBLANK(AC85),ISBLANK(AD85))),1,0)</f>
        <v/>
      </c>
      <c r="AH85" s="735" t="n">
        <v>24</v>
      </c>
      <c r="AI85" s="736" t="n"/>
      <c r="AJ85" s="744">
        <f>AJ5</f>
        <v/>
      </c>
      <c r="AK85" s="745" t="n"/>
      <c r="AL85" s="746">
        <f>AL5</f>
        <v/>
      </c>
      <c r="AM85" s="745">
        <f>AM5</f>
        <v/>
      </c>
      <c r="AN85" s="745">
        <f>AN5</f>
        <v/>
      </c>
      <c r="AO85" s="745">
        <f>AO5</f>
        <v/>
      </c>
      <c r="AP85" s="745">
        <f>AP5</f>
        <v/>
      </c>
      <c r="AQ85" s="745">
        <f>AQ5</f>
        <v/>
      </c>
      <c r="AR85" s="745">
        <f>AR5</f>
        <v/>
      </c>
      <c r="AS85" s="745">
        <f>AS5</f>
        <v/>
      </c>
      <c r="AT85" s="747">
        <f>AT5</f>
        <v/>
      </c>
      <c r="AU85" s="803">
        <f>COUNTIF(AU86:AU89,"&gt;1")</f>
        <v/>
      </c>
      <c r="AV85" s="748" t="n"/>
      <c r="AW85" s="808" t="n"/>
      <c r="AX85" s="808" t="n"/>
      <c r="AY85" s="749">
        <f>AL85</f>
        <v/>
      </c>
      <c r="AZ85" s="750">
        <f>+Idiomas!$D$67</f>
        <v/>
      </c>
      <c r="BA85" s="702" t="n"/>
      <c r="DN85" s="694" t="n"/>
    </row>
    <row r="86" ht="15.75" customHeight="1" s="650">
      <c r="A86" s="694">
        <f>+Equipos!B43</f>
        <v/>
      </c>
      <c r="B86" s="694" t="n"/>
      <c r="C86" s="694" t="n"/>
      <c r="D86" s="694">
        <f>IF(OR(AC86="",AD86=""),"Pendiente",IF(AC86&gt;AD86,"Local",IF(AC86&lt;AD86,"Visitante","Empate")))</f>
        <v/>
      </c>
      <c r="E86" s="694">
        <f>IF(D86="Pendiente","-",INDEX($BT$6:$BT$53,MATCH($AA86,$BD$6:$BD$53,0)))</f>
        <v/>
      </c>
      <c r="F86" s="694">
        <f>IF(D86="Pendiente","-",INDEX($BT$6:$BT$53,MATCH($AF86,$BD$6:$BD$53,0)))</f>
        <v/>
      </c>
      <c r="G86" s="694" t="n"/>
      <c r="H86" s="694">
        <f>IF(D86="Pendiente","-",INDEX($BZ$6:$BZ$53,MATCH($AA86,$BD$6:$BD$53,0)))</f>
        <v/>
      </c>
      <c r="I86" s="694">
        <f>IF(D86="Pendiente","-",INDEX($BZ$6:$BZ$53,MATCH($AF86,$BD$6:$BD$53,0)))</f>
        <v/>
      </c>
      <c r="J86" s="694" t="n"/>
      <c r="K86" s="694">
        <f>IF(D86="Pendiente","-",INDEX($CE$6:$CE$53,MATCH($AA86,$BD$6:$BD$53,0)))</f>
        <v/>
      </c>
      <c r="L86" s="694">
        <f>IF(D86="Pendiente","-",INDEX($CE$6:$CE$53,MATCH($AF86,$BD$6:$BD$53,0)))</f>
        <v/>
      </c>
      <c r="M86" s="694" t="n"/>
      <c r="N86" s="694">
        <f>IF(D86="Pendiente","-",INDEX($CH$6:$CH$53,MATCH($AA86,$BD$6:$BD$53,0)))</f>
        <v/>
      </c>
      <c r="O86" s="694">
        <f>IF(D86="Pendiente","-",INDEX($CH$6:$CH$53,MATCH($AF86,$BD$6:$BD$53,0)))</f>
        <v/>
      </c>
      <c r="P86" s="694" t="n"/>
      <c r="Q86" s="694">
        <f>IF(D86="Pendiente","-",INDEX($CN$6:$CN$53,MATCH($AA86,$BD$6:$BD$53,0)))</f>
        <v/>
      </c>
      <c r="R86" s="694">
        <f>IF(D86="Pendiente","-",INDEX($CN$6:$CN$53,MATCH($AF86,$BD$6:$BD$53,0)))</f>
        <v/>
      </c>
      <c r="S86" s="694" t="n"/>
      <c r="T86" s="694">
        <f>IF(D86="Pendiente","-",INDEX($CS$6:$CS$53,MATCH($AA86,$BD$6:$BD$53,0)))</f>
        <v/>
      </c>
      <c r="U86" s="694">
        <f>IF(D86="Pendiente","-",INDEX($CS$6:$CS$53,MATCH($AF86,$BD$6:$BD$53,0)))</f>
        <v/>
      </c>
      <c r="V86" s="703" t="n"/>
      <c r="W86" s="743" t="n"/>
      <c r="X86" s="725">
        <f>Horarios!C86</f>
        <v/>
      </c>
      <c r="Y86" s="726">
        <f>Horarios!C86</f>
        <v/>
      </c>
      <c r="Z86" s="727">
        <f>$Z$6</f>
        <v/>
      </c>
      <c r="AA86" s="728">
        <f>A85</f>
        <v/>
      </c>
      <c r="AB86" s="729">
        <f t="array" ref="AB86:AB86">Ver_flag_local</f>
        <v/>
      </c>
      <c r="AC86" s="730" t="n">
        <v>3</v>
      </c>
      <c r="AD86" s="731" t="n">
        <v>0</v>
      </c>
      <c r="AE86" s="732">
        <f t="array" ref="AE86:AE86">Ver_flag_visit</f>
        <v/>
      </c>
      <c r="AF86" s="733">
        <f>A87</f>
        <v/>
      </c>
      <c r="AG86" s="734">
        <f>IF(NOT(OR(ISBLANK(AC86),ISBLANK(AD86))),1,0)</f>
        <v/>
      </c>
      <c r="AH86" s="735" t="n">
        <v>47</v>
      </c>
      <c r="AI86" s="736">
        <f>AJ86&amp;$B$84</f>
        <v/>
      </c>
      <c r="AJ86" s="751" t="n">
        <v>1</v>
      </c>
      <c r="AK86" s="810">
        <f t="array" ref="AK86:AK86">Ver_flag_visit</f>
        <v/>
      </c>
      <c r="AL86" s="753">
        <f>IFERROR(INDEX($BD$6:$BD$53,MATCH(AI86,$BN$6:$BN$53,0)),"")</f>
        <v/>
      </c>
      <c r="AM86" s="754">
        <f>INDEX($BE$6:$BN$53,MATCH($AL86,$BD$6:$BD$53,0),MATCH(AM$5,$BE$5:$BN$5,0))</f>
        <v/>
      </c>
      <c r="AN86" s="755">
        <f>INDEX($BE$6:$BN$53,MATCH($AL86,$BD$6:$BD$53,0),MATCH(AN$5,$BE$5:$BN$5,0))</f>
        <v/>
      </c>
      <c r="AO86" s="755">
        <f>INDEX($BE$6:$BN$53,MATCH($AL86,$BD$6:$BD$53,0),MATCH(AO$5,$BE$5:$BN$5,0))</f>
        <v/>
      </c>
      <c r="AP86" s="755">
        <f>INDEX($BE$6:$BN$53,MATCH($AL86,$BD$6:$BD$53,0),MATCH(AP$5,$BE$5:$BN$5,0))</f>
        <v/>
      </c>
      <c r="AQ86" s="755">
        <f>INDEX($BE$6:$BN$53,MATCH($AL86,$BD$6:$BD$53,0),MATCH(AQ$5,$BE$5:$BN$5,0))</f>
        <v/>
      </c>
      <c r="AR86" s="755">
        <f>INDEX($BE$6:$BN$53,MATCH($AL86,$BD$6:$BD$53,0),MATCH(AR$5,$BE$5:$BN$5,0))</f>
        <v/>
      </c>
      <c r="AS86" s="755">
        <f>INDEX($BE$6:$BN$53,MATCH($AL86,$BD$6:$BD$53,0),MATCH(AS$5,$BE$5:$BN$5,0))</f>
        <v/>
      </c>
      <c r="AT86" s="756">
        <f>INDEX($BE$6:$BN$53,MATCH($AL86,$BD$6:$BD$53,0),MATCH(AT$5,$BE$5:$BN$5,0))</f>
        <v/>
      </c>
      <c r="AU86" s="757">
        <f>INDEX($DL$6:$DL$53,MATCH(AI86,$DP$6:$DP$53,0))</f>
        <v/>
      </c>
      <c r="AV86" s="758">
        <f>INDEX($BD$6:$BD$53,MATCH(AI86,$BM$6:$BM$53,0))</f>
        <v/>
      </c>
      <c r="AW86" s="759" t="n"/>
      <c r="AX86" s="760" t="n"/>
      <c r="AY86" s="761">
        <f>+A85</f>
        <v/>
      </c>
      <c r="AZ86" s="762" t="n"/>
      <c r="BA86" s="702" t="n"/>
      <c r="DN86" s="694" t="n"/>
    </row>
    <row r="87" ht="15.75" customHeight="1" s="650">
      <c r="A87" s="694">
        <f>+Equipos!B44</f>
        <v/>
      </c>
      <c r="B87" s="694" t="n"/>
      <c r="C87" s="694" t="n"/>
      <c r="D87" s="694">
        <f>IF(OR(AC87="",AD87=""),"Pendiente",IF(AC87&gt;AD87,"Local",IF(AC87&lt;AD87,"Visitante","Empate")))</f>
        <v/>
      </c>
      <c r="E87" s="694">
        <f>IF(D87="Pendiente","-",INDEX($BT$6:$BT$53,MATCH($AA87,$BD$6:$BD$53,0)))</f>
        <v/>
      </c>
      <c r="F87" s="694">
        <f>IF(D87="Pendiente","-",INDEX($BT$6:$BT$53,MATCH($AF87,$BD$6:$BD$53,0)))</f>
        <v/>
      </c>
      <c r="G87" s="694" t="n"/>
      <c r="H87" s="694">
        <f>IF(D87="Pendiente","-",INDEX($BZ$6:$BZ$53,MATCH($AA87,$BD$6:$BD$53,0)))</f>
        <v/>
      </c>
      <c r="I87" s="694">
        <f>IF(D87="Pendiente","-",INDEX($BZ$6:$BZ$53,MATCH($AF87,$BD$6:$BD$53,0)))</f>
        <v/>
      </c>
      <c r="J87" s="694" t="n"/>
      <c r="K87" s="694">
        <f>IF(D87="Pendiente","-",INDEX($CE$6:$CE$53,MATCH($AA87,$BD$6:$BD$53,0)))</f>
        <v/>
      </c>
      <c r="L87" s="694">
        <f>IF(D87="Pendiente","-",INDEX($CE$6:$CE$53,MATCH($AF87,$BD$6:$BD$53,0)))</f>
        <v/>
      </c>
      <c r="M87" s="694" t="n"/>
      <c r="N87" s="694">
        <f>IF(D87="Pendiente","-",INDEX($CH$6:$CH$53,MATCH($AA87,$BD$6:$BD$53,0)))</f>
        <v/>
      </c>
      <c r="O87" s="694">
        <f>IF(D87="Pendiente","-",INDEX($CH$6:$CH$53,MATCH($AF87,$BD$6:$BD$53,0)))</f>
        <v/>
      </c>
      <c r="P87" s="694" t="n"/>
      <c r="Q87" s="694">
        <f>IF(D87="Pendiente","-",INDEX($CN$6:$CN$53,MATCH($AA87,$BD$6:$BD$53,0)))</f>
        <v/>
      </c>
      <c r="R87" s="694">
        <f>IF(D87="Pendiente","-",INDEX($CN$6:$CN$53,MATCH($AF87,$BD$6:$BD$53,0)))</f>
        <v/>
      </c>
      <c r="S87" s="694" t="n"/>
      <c r="T87" s="694">
        <f>IF(D87="Pendiente","-",INDEX($CS$6:$CS$53,MATCH($AA87,$BD$6:$BD$53,0)))</f>
        <v/>
      </c>
      <c r="U87" s="694">
        <f>IF(D87="Pendiente","-",INDEX($CS$6:$CS$53,MATCH($AF87,$BD$6:$BD$53,0)))</f>
        <v/>
      </c>
      <c r="V87" s="703" t="n"/>
      <c r="W87" s="743" t="n"/>
      <c r="X87" s="725">
        <f>Horarios!C87</f>
        <v/>
      </c>
      <c r="Y87" s="726">
        <f>Horarios!C87</f>
        <v/>
      </c>
      <c r="Z87" s="727">
        <f>$Z$6</f>
        <v/>
      </c>
      <c r="AA87" s="728">
        <f>A88</f>
        <v/>
      </c>
      <c r="AB87" s="729">
        <f t="array" ref="AB87:AB87">Ver_flag_local</f>
        <v/>
      </c>
      <c r="AC87" s="730" t="n">
        <v>2</v>
      </c>
      <c r="AD87" s="731" t="n">
        <v>1</v>
      </c>
      <c r="AE87" s="732">
        <f t="array" ref="AE87:AE87">Ver_flag_visit</f>
        <v/>
      </c>
      <c r="AF87" s="733">
        <f>A86</f>
        <v/>
      </c>
      <c r="AG87" s="734">
        <f>IF(NOT(OR(ISBLANK(AC87),ISBLANK(AD87))),1,0)</f>
        <v/>
      </c>
      <c r="AH87" s="735" t="n">
        <v>48</v>
      </c>
      <c r="AI87" s="736">
        <f>AJ87&amp;$B$84</f>
        <v/>
      </c>
      <c r="AJ87" s="763" t="n">
        <v>2</v>
      </c>
      <c r="AK87" s="813">
        <f t="array" ref="AK87:AK87">Ver_flag_visit</f>
        <v/>
      </c>
      <c r="AL87" s="765">
        <f>IFERROR(INDEX($BD$6:$BD$53,MATCH(AI87,$BN$6:$BN$53,0)),"")</f>
        <v/>
      </c>
      <c r="AM87" s="766">
        <f>INDEX($BE$6:$BN$53,MATCH($AL87,$BD$6:$BD$53,0),MATCH(AM$5,$BE$5:$BN$5,0))</f>
        <v/>
      </c>
      <c r="AN87" s="767">
        <f>INDEX($BE$6:$BN$53,MATCH($AL87,$BD$6:$BD$53,0),MATCH(AN$5,$BE$5:$BN$5,0))</f>
        <v/>
      </c>
      <c r="AO87" s="767">
        <f>INDEX($BE$6:$BN$53,MATCH($AL87,$BD$6:$BD$53,0),MATCH(AO$5,$BE$5:$BN$5,0))</f>
        <v/>
      </c>
      <c r="AP87" s="767">
        <f>INDEX($BE$6:$BN$53,MATCH($AL87,$BD$6:$BD$53,0),MATCH(AP$5,$BE$5:$BN$5,0))</f>
        <v/>
      </c>
      <c r="AQ87" s="767">
        <f>INDEX($BE$6:$BN$53,MATCH($AL87,$BD$6:$BD$53,0),MATCH(AQ$5,$BE$5:$BN$5,0))</f>
        <v/>
      </c>
      <c r="AR87" s="767">
        <f>INDEX($BE$6:$BN$53,MATCH($AL87,$BD$6:$BD$53,0),MATCH(AR$5,$BE$5:$BN$5,0))</f>
        <v/>
      </c>
      <c r="AS87" s="767">
        <f>INDEX($BE$6:$BN$53,MATCH($AL87,$BD$6:$BD$53,0),MATCH(AS$5,$BE$5:$BN$5,0))</f>
        <v/>
      </c>
      <c r="AT87" s="768">
        <f>INDEX($BE$6:$BN$53,MATCH($AL87,$BD$6:$BD$53,0),MATCH(AT$5,$BE$5:$BN$5,0))</f>
        <v/>
      </c>
      <c r="AU87" s="757">
        <f>INDEX($DL$6:$DL$53,MATCH(AI87,$DP$6:$DP$53,0))</f>
        <v/>
      </c>
      <c r="AV87" s="758">
        <f>INDEX($BD$6:$BD$53,MATCH(AI87,$BM$6:$BM$53,0))</f>
        <v/>
      </c>
      <c r="AW87" s="759" t="n"/>
      <c r="AX87" s="760" t="n"/>
      <c r="AY87" s="769">
        <f>+A86</f>
        <v/>
      </c>
      <c r="AZ87" s="770" t="n"/>
      <c r="BA87" s="702" t="n"/>
      <c r="DN87" s="694" t="n"/>
    </row>
    <row r="88" ht="15.75" customHeight="1" s="650">
      <c r="A88" s="694">
        <f>+Equipos!B45</f>
        <v/>
      </c>
      <c r="B88" s="694" t="n"/>
      <c r="C88" s="694" t="n"/>
      <c r="D88" s="694">
        <f>IF(OR(AC88="",AD88=""),"Pendiente",IF(AC88&gt;AD88,"Local",IF(AC88&lt;AD88,"Visitante","Empate")))</f>
        <v/>
      </c>
      <c r="E88" s="694">
        <f>IF(D88="Pendiente","-",INDEX($BT$6:$BT$53,MATCH($AA88,$BD$6:$BD$53,0)))</f>
        <v/>
      </c>
      <c r="F88" s="694">
        <f>IF(D88="Pendiente","-",INDEX($BT$6:$BT$53,MATCH($AF88,$BD$6:$BD$53,0)))</f>
        <v/>
      </c>
      <c r="G88" s="694" t="n"/>
      <c r="H88" s="694">
        <f>IF(D88="Pendiente","-",INDEX($BZ$6:$BZ$53,MATCH($AA88,$BD$6:$BD$53,0)))</f>
        <v/>
      </c>
      <c r="I88" s="694">
        <f>IF(D88="Pendiente","-",INDEX($BZ$6:$BZ$53,MATCH($AF88,$BD$6:$BD$53,0)))</f>
        <v/>
      </c>
      <c r="J88" s="694" t="n"/>
      <c r="K88" s="694">
        <f>IF(D88="Pendiente","-",INDEX($CE$6:$CE$53,MATCH($AA88,$BD$6:$BD$53,0)))</f>
        <v/>
      </c>
      <c r="L88" s="694">
        <f>IF(D88="Pendiente","-",INDEX($CE$6:$CE$53,MATCH($AF88,$BD$6:$BD$53,0)))</f>
        <v/>
      </c>
      <c r="M88" s="694" t="n"/>
      <c r="N88" s="694">
        <f>IF(D88="Pendiente","-",INDEX($CH$6:$CH$53,MATCH($AA88,$BD$6:$BD$53,0)))</f>
        <v/>
      </c>
      <c r="O88" s="694">
        <f>IF(D88="Pendiente","-",INDEX($CH$6:$CH$53,MATCH($AF88,$BD$6:$BD$53,0)))</f>
        <v/>
      </c>
      <c r="P88" s="694" t="n"/>
      <c r="Q88" s="694">
        <f>IF(D88="Pendiente","-",INDEX($CN$6:$CN$53,MATCH($AA88,$BD$6:$BD$53,0)))</f>
        <v/>
      </c>
      <c r="R88" s="694">
        <f>IF(D88="Pendiente","-",INDEX($CN$6:$CN$53,MATCH($AF88,$BD$6:$BD$53,0)))</f>
        <v/>
      </c>
      <c r="S88" s="694" t="n"/>
      <c r="T88" s="694">
        <f>IF(D88="Pendiente","-",INDEX($CS$6:$CS$53,MATCH($AA88,$BD$6:$BD$53,0)))</f>
        <v/>
      </c>
      <c r="U88" s="694">
        <f>IF(D88="Pendiente","-",INDEX($CS$6:$CS$53,MATCH($AF88,$BD$6:$BD$53,0)))</f>
        <v/>
      </c>
      <c r="V88" s="703" t="n"/>
      <c r="W88" s="743" t="n"/>
      <c r="X88" s="725">
        <f>Horarios!C88</f>
        <v/>
      </c>
      <c r="Y88" s="726">
        <f>Horarios!C88</f>
        <v/>
      </c>
      <c r="Z88" s="727">
        <f>$Z$8</f>
        <v/>
      </c>
      <c r="AA88" s="728">
        <f>A88</f>
        <v/>
      </c>
      <c r="AB88" s="729">
        <f t="array" ref="AB88:AB88">Ver_flag_local</f>
        <v/>
      </c>
      <c r="AC88" s="730" t="n">
        <v>1</v>
      </c>
      <c r="AD88" s="731" t="n">
        <v>2</v>
      </c>
      <c r="AE88" s="732">
        <f t="array" ref="AE88:AE88">Ver_flag_visit</f>
        <v/>
      </c>
      <c r="AF88" s="733">
        <f>A85</f>
        <v/>
      </c>
      <c r="AG88" s="734">
        <f>IF(NOT(OR(ISBLANK(AC88),ISBLANK(AD88))),1,0)</f>
        <v/>
      </c>
      <c r="AH88" s="735" t="n">
        <v>71</v>
      </c>
      <c r="AI88" s="736">
        <f>AJ88&amp;$B$84</f>
        <v/>
      </c>
      <c r="AJ88" s="763" t="n">
        <v>3</v>
      </c>
      <c r="AK88" s="813">
        <f t="array" ref="AK88:AK88">Ver_flag_visit</f>
        <v/>
      </c>
      <c r="AL88" s="765">
        <f>IFERROR(INDEX($BD$6:$BD$53,MATCH(AI88,$BN$6:$BN$53,0)),"")</f>
        <v/>
      </c>
      <c r="AM88" s="766">
        <f>INDEX($BE$6:$BN$53,MATCH($AL88,$BD$6:$BD$53,0),MATCH(AM$5,$BE$5:$BN$5,0))</f>
        <v/>
      </c>
      <c r="AN88" s="767">
        <f>INDEX($BE$6:$BN$53,MATCH($AL88,$BD$6:$BD$53,0),MATCH(AN$5,$BE$5:$BN$5,0))</f>
        <v/>
      </c>
      <c r="AO88" s="767">
        <f>INDEX($BE$6:$BN$53,MATCH($AL88,$BD$6:$BD$53,0),MATCH(AO$5,$BE$5:$BN$5,0))</f>
        <v/>
      </c>
      <c r="AP88" s="767">
        <f>INDEX($BE$6:$BN$53,MATCH($AL88,$BD$6:$BD$53,0),MATCH(AP$5,$BE$5:$BN$5,0))</f>
        <v/>
      </c>
      <c r="AQ88" s="767">
        <f>INDEX($BE$6:$BN$53,MATCH($AL88,$BD$6:$BD$53,0),MATCH(AQ$5,$BE$5:$BN$5,0))</f>
        <v/>
      </c>
      <c r="AR88" s="767">
        <f>INDEX($BE$6:$BN$53,MATCH($AL88,$BD$6:$BD$53,0),MATCH(AR$5,$BE$5:$BN$5,0))</f>
        <v/>
      </c>
      <c r="AS88" s="767">
        <f>INDEX($BE$6:$BN$53,MATCH($AL88,$BD$6:$BD$53,0),MATCH(AS$5,$BE$5:$BN$5,0))</f>
        <v/>
      </c>
      <c r="AT88" s="768">
        <f>INDEX($BE$6:$BN$53,MATCH($AL88,$BD$6:$BD$53,0),MATCH(AT$5,$BE$5:$BN$5,0))</f>
        <v/>
      </c>
      <c r="AU88" s="757">
        <f>INDEX($DL$6:$DL$53,MATCH(AI88,$DP$6:$DP$53,0))</f>
        <v/>
      </c>
      <c r="AV88" s="758">
        <f>INDEX($BD$6:$BD$53,MATCH(AI88,$BM$6:$BM$53,0))</f>
        <v/>
      </c>
      <c r="AW88" s="759" t="n"/>
      <c r="AX88" s="760" t="n"/>
      <c r="AY88" s="761">
        <f>+A87</f>
        <v/>
      </c>
      <c r="AZ88" s="762" t="n"/>
      <c r="BA88" s="702" t="n"/>
    </row>
    <row r="89" ht="15.75" customHeight="1" s="650">
      <c r="A89" s="694" t="n"/>
      <c r="B89" s="694" t="n"/>
      <c r="C89" s="694" t="n"/>
      <c r="D89" s="694">
        <f>IF(OR(AC89="",AD89=""),"Pendiente",IF(AC89&gt;AD89,"Local",IF(AC89&lt;AD89,"Visitante","Empate")))</f>
        <v/>
      </c>
      <c r="E89" s="694">
        <f>IF(D89="Pendiente","-",INDEX($BT$6:$BT$53,MATCH($AA89,$BD$6:$BD$53,0)))</f>
        <v/>
      </c>
      <c r="F89" s="694">
        <f>IF(D89="Pendiente","-",INDEX($BT$6:$BT$53,MATCH($AF89,$BD$6:$BD$53,0)))</f>
        <v/>
      </c>
      <c r="G89" s="694" t="n"/>
      <c r="H89" s="694">
        <f>IF(D89="Pendiente","-",INDEX($BZ$6:$BZ$53,MATCH($AA89,$BD$6:$BD$53,0)))</f>
        <v/>
      </c>
      <c r="I89" s="694">
        <f>IF(D89="Pendiente","-",INDEX($BZ$6:$BZ$53,MATCH($AF89,$BD$6:$BD$53,0)))</f>
        <v/>
      </c>
      <c r="J89" s="694" t="n"/>
      <c r="K89" s="694">
        <f>IF(D89="Pendiente","-",INDEX($CE$6:$CE$53,MATCH($AA89,$BD$6:$BD$53,0)))</f>
        <v/>
      </c>
      <c r="L89" s="694">
        <f>IF(D89="Pendiente","-",INDEX($CE$6:$CE$53,MATCH($AF89,$BD$6:$BD$53,0)))</f>
        <v/>
      </c>
      <c r="M89" s="694" t="n"/>
      <c r="N89" s="694">
        <f>IF(D89="Pendiente","-",INDEX($CH$6:$CH$53,MATCH($AA89,$BD$6:$BD$53,0)))</f>
        <v/>
      </c>
      <c r="O89" s="694">
        <f>IF(D89="Pendiente","-",INDEX($CH$6:$CH$53,MATCH($AF89,$BD$6:$BD$53,0)))</f>
        <v/>
      </c>
      <c r="P89" s="694" t="n"/>
      <c r="Q89" s="694">
        <f>IF(D89="Pendiente","-",INDEX($CN$6:$CN$53,MATCH($AA89,$BD$6:$BD$53,0)))</f>
        <v/>
      </c>
      <c r="R89" s="694">
        <f>IF(D89="Pendiente","-",INDEX($CN$6:$CN$53,MATCH($AF89,$BD$6:$BD$53,0)))</f>
        <v/>
      </c>
      <c r="S89" s="694" t="n"/>
      <c r="T89" s="694">
        <f>IF(D89="Pendiente","-",INDEX($CS$6:$CS$53,MATCH($AA89,$BD$6:$BD$53,0)))</f>
        <v/>
      </c>
      <c r="U89" s="694">
        <f>IF(D89="Pendiente","-",INDEX($CS$6:$CS$53,MATCH($AF89,$BD$6:$BD$53,0)))</f>
        <v/>
      </c>
      <c r="V89" s="703" t="n"/>
      <c r="W89" s="771" t="n"/>
      <c r="X89" s="772">
        <f>Horarios!C89</f>
        <v/>
      </c>
      <c r="Y89" s="773">
        <f>Horarios!C89</f>
        <v/>
      </c>
      <c r="Z89" s="774">
        <f>$Z$8</f>
        <v/>
      </c>
      <c r="AA89" s="775">
        <f>A86</f>
        <v/>
      </c>
      <c r="AB89" s="776">
        <f t="array" ref="AB89:AB89">Ver_flag_local</f>
        <v/>
      </c>
      <c r="AC89" s="777" t="n">
        <v>1</v>
      </c>
      <c r="AD89" s="778" t="n">
        <v>0</v>
      </c>
      <c r="AE89" s="779">
        <f t="array" ref="AE89:AE89">Ver_flag_visit</f>
        <v/>
      </c>
      <c r="AF89" s="780">
        <f>A87</f>
        <v/>
      </c>
      <c r="AG89" s="734">
        <f>IF(NOT(OR(ISBLANK(AC89),ISBLANK(AD89))),1,0)</f>
        <v/>
      </c>
      <c r="AH89" s="735" t="n">
        <v>72</v>
      </c>
      <c r="AI89" s="736">
        <f>AJ89&amp;$B$84</f>
        <v/>
      </c>
      <c r="AJ89" s="781" t="n">
        <v>4</v>
      </c>
      <c r="AK89" s="823">
        <f t="array" ref="AK89:AK89">Ver_flag_visit</f>
        <v/>
      </c>
      <c r="AL89" s="783">
        <f>IFERROR(INDEX($BD$6:$BD$53,MATCH(AI89,$BN$6:$BN$53,0)),"")</f>
        <v/>
      </c>
      <c r="AM89" s="784">
        <f>INDEX($BE$6:$BN$53,MATCH($AL89,$BD$6:$BD$53,0),MATCH(AM$5,$BE$5:$BN$5,0))</f>
        <v/>
      </c>
      <c r="AN89" s="785">
        <f>INDEX($BE$6:$BN$53,MATCH($AL89,$BD$6:$BD$53,0),MATCH(AN$5,$BE$5:$BN$5,0))</f>
        <v/>
      </c>
      <c r="AO89" s="785">
        <f>INDEX($BE$6:$BN$53,MATCH($AL89,$BD$6:$BD$53,0),MATCH(AO$5,$BE$5:$BN$5,0))</f>
        <v/>
      </c>
      <c r="AP89" s="785">
        <f>INDEX($BE$6:$BN$53,MATCH($AL89,$BD$6:$BD$53,0),MATCH(AP$5,$BE$5:$BN$5,0))</f>
        <v/>
      </c>
      <c r="AQ89" s="785">
        <f>INDEX($BE$6:$BN$53,MATCH($AL89,$BD$6:$BD$53,0),MATCH(AQ$5,$BE$5:$BN$5,0))</f>
        <v/>
      </c>
      <c r="AR89" s="785">
        <f>INDEX($BE$6:$BN$53,MATCH($AL89,$BD$6:$BD$53,0),MATCH(AR$5,$BE$5:$BN$5,0))</f>
        <v/>
      </c>
      <c r="AS89" s="785">
        <f>INDEX($BE$6:$BN$53,MATCH($AL89,$BD$6:$BD$53,0),MATCH(AS$5,$BE$5:$BN$5,0))</f>
        <v/>
      </c>
      <c r="AT89" s="786">
        <f>INDEX($BE$6:$BN$53,MATCH($AL89,$BD$6:$BD$53,0),MATCH(AT$5,$BE$5:$BN$5,0))</f>
        <v/>
      </c>
      <c r="AU89" s="757">
        <f>INDEX($DL$6:$DL$53,MATCH(AI89,$DP$6:$DP$53,0))</f>
        <v/>
      </c>
      <c r="AV89" s="758">
        <f>INDEX($BD$6:$BD$53,MATCH(AI89,$BM$6:$BM$53,0))</f>
        <v/>
      </c>
      <c r="AW89" s="759" t="n"/>
      <c r="AX89" s="760" t="n"/>
      <c r="AY89" s="787">
        <f>+A88</f>
        <v/>
      </c>
      <c r="AZ89" s="788" t="n"/>
      <c r="BA89" s="702" t="n"/>
    </row>
    <row r="90" ht="15.75" customHeight="1" s="650">
      <c r="A90" s="694" t="n"/>
      <c r="B90" s="694" t="n"/>
      <c r="C90" s="694" t="n"/>
      <c r="D90" s="694" t="n"/>
      <c r="E90" s="694" t="n"/>
      <c r="F90" s="694" t="n"/>
      <c r="G90" s="694" t="n"/>
      <c r="H90" s="694" t="n"/>
      <c r="I90" s="694" t="n"/>
      <c r="J90" s="694" t="n"/>
      <c r="K90" s="694" t="n"/>
      <c r="L90" s="694" t="n"/>
      <c r="M90" s="694" t="n"/>
      <c r="N90" s="694" t="n"/>
      <c r="O90" s="694" t="n"/>
      <c r="P90" s="694" t="n"/>
      <c r="Q90" s="694" t="n"/>
      <c r="R90" s="694" t="n"/>
      <c r="S90" s="694" t="n"/>
      <c r="T90" s="694" t="n"/>
      <c r="U90" s="694" t="n"/>
      <c r="V90" s="703" t="n"/>
      <c r="W90" s="789" t="n"/>
      <c r="X90" s="790" t="n"/>
      <c r="Y90" s="789" t="n"/>
      <c r="Z90" s="791" t="n"/>
      <c r="AA90" s="792" t="n"/>
      <c r="AB90" s="793" t="n"/>
      <c r="AC90" s="794" t="n"/>
      <c r="AD90" s="794" t="n"/>
      <c r="AE90" s="793" t="n"/>
      <c r="AF90" s="795" t="n"/>
      <c r="AG90" s="821" t="n"/>
      <c r="AH90" s="735" t="n"/>
      <c r="AI90" s="698" t="n"/>
      <c r="AJ90" s="796" t="n"/>
      <c r="AK90" s="797" t="n"/>
      <c r="AL90" s="719" t="n"/>
      <c r="AM90" s="798" t="n"/>
      <c r="AN90" s="796" t="n"/>
      <c r="AO90" s="796" t="n"/>
      <c r="AP90" s="796" t="n"/>
      <c r="AQ90" s="796" t="n"/>
      <c r="AR90" s="796" t="n"/>
      <c r="AS90" s="796" t="n"/>
      <c r="AT90" s="796" t="n"/>
      <c r="AU90" s="757" t="n"/>
      <c r="AV90" s="799" t="n"/>
      <c r="AW90" s="800" t="n"/>
      <c r="AX90" s="760" t="n"/>
      <c r="AY90" s="789" t="n"/>
      <c r="AZ90" s="790" t="n"/>
      <c r="BA90" s="702" t="n"/>
    </row>
    <row r="91" ht="15.75" customHeight="1" s="650">
      <c r="A91" s="694" t="n"/>
      <c r="B91" s="694" t="n"/>
      <c r="C91" s="694" t="n"/>
      <c r="D91" s="694" t="n"/>
      <c r="E91" s="694" t="n"/>
      <c r="F91" s="694" t="n"/>
      <c r="G91" s="694" t="n"/>
      <c r="H91" s="694" t="n"/>
      <c r="I91" s="694" t="n"/>
      <c r="J91" s="694" t="n"/>
      <c r="K91" s="694" t="n"/>
      <c r="L91" s="694" t="n"/>
      <c r="M91" s="694" t="n"/>
      <c r="N91" s="694" t="n"/>
      <c r="O91" s="694" t="n"/>
      <c r="P91" s="694" t="n"/>
      <c r="Q91" s="694" t="n"/>
      <c r="R91" s="694" t="n"/>
      <c r="S91" s="694" t="n"/>
      <c r="T91" s="694" t="n"/>
      <c r="U91" s="694" t="n"/>
      <c r="V91" s="703" t="n"/>
      <c r="W91" s="712" t="n"/>
      <c r="X91" s="713">
        <f>X3</f>
        <v/>
      </c>
      <c r="Y91" s="713">
        <f>Y3</f>
        <v/>
      </c>
      <c r="Z91" s="832">
        <f>Z3</f>
        <v/>
      </c>
      <c r="AA91" s="833">
        <f>AA3</f>
        <v/>
      </c>
      <c r="AB91" s="832" t="n"/>
      <c r="AC91" s="713">
        <f>AC3</f>
        <v/>
      </c>
      <c r="AD91" s="713">
        <f>AD3</f>
        <v/>
      </c>
      <c r="AE91" s="832" t="n"/>
      <c r="AF91" s="834">
        <f>AF3</f>
        <v/>
      </c>
      <c r="AG91" s="801" t="n"/>
      <c r="AH91" s="735" t="n"/>
      <c r="AI91" s="707" t="n"/>
      <c r="AJ91" s="719" t="n"/>
      <c r="AK91" s="802" t="n"/>
      <c r="AL91" s="719" t="n"/>
      <c r="AM91" s="719" t="n"/>
      <c r="AN91" s="719" t="n"/>
      <c r="AO91" s="719" t="n"/>
      <c r="AP91" s="719" t="n"/>
      <c r="AQ91" s="719" t="n"/>
      <c r="AR91" s="719" t="n"/>
      <c r="AS91" s="719" t="n"/>
      <c r="AT91" s="719" t="n"/>
      <c r="AU91" s="803" t="n"/>
      <c r="AV91" s="708" t="n"/>
      <c r="AW91" s="804" t="n"/>
      <c r="AX91" s="805" t="n"/>
      <c r="AY91" s="789" t="n"/>
      <c r="AZ91" s="790" t="n"/>
      <c r="BA91" s="702" t="n"/>
    </row>
    <row r="92" ht="15.75" customHeight="1" s="650">
      <c r="A92" s="694" t="inlineStr">
        <is>
          <t>NombreEquipo</t>
        </is>
      </c>
      <c r="B92" s="694" t="inlineStr">
        <is>
          <t>L</t>
        </is>
      </c>
      <c r="C92" s="694">
        <f>COUNTIF(Equipos!$C$2:$C$49,WORLDCUP!B92)</f>
        <v/>
      </c>
      <c r="D92" s="694">
        <f>IF(OR(AC92="",AD92=""),"Pendiente",IF(AC92&gt;AD92,"Local",IF(AC92&lt;AD92,"Visitante","Empate")))</f>
        <v/>
      </c>
      <c r="E92" s="694">
        <f>IF(D92="Pendiente","-",INDEX($BT$6:$BT$53,MATCH($AA92,$BD$6:$BD$53,0)))</f>
        <v/>
      </c>
      <c r="F92" s="694">
        <f>IF(D92="Pendiente","-",INDEX($BT$6:$BT$53,MATCH($AF92,$BD$6:$BD$53,0)))</f>
        <v/>
      </c>
      <c r="G92" s="694" t="n"/>
      <c r="H92" s="694">
        <f>IF(D92="Pendiente","-",INDEX($BZ$6:$BZ$53,MATCH($AA92,$BD$6:$BD$53,0)))</f>
        <v/>
      </c>
      <c r="I92" s="694">
        <f>IF(D92="Pendiente","-",INDEX($BZ$6:$BZ$53,MATCH($AF92,$BD$6:$BD$53,0)))</f>
        <v/>
      </c>
      <c r="J92" s="694" t="n"/>
      <c r="K92" s="694">
        <f>IF(D92="Pendiente","-",INDEX($CE$6:$CE$53,MATCH($AA92,$BD$6:$BD$53,0)))</f>
        <v/>
      </c>
      <c r="L92" s="694">
        <f>IF(D92="Pendiente","-",INDEX($CE$6:$CE$53,MATCH($AF92,$BD$6:$BD$53,0)))</f>
        <v/>
      </c>
      <c r="M92" s="694" t="n"/>
      <c r="N92" s="694">
        <f>IF(D92="Pendiente","-",INDEX($CH$6:$CH$53,MATCH($AA92,$BD$6:$BD$53,0)))</f>
        <v/>
      </c>
      <c r="O92" s="694">
        <f>IF(D92="Pendiente","-",INDEX($CH$6:$CH$53,MATCH($AF92,$BD$6:$BD$53,0)))</f>
        <v/>
      </c>
      <c r="P92" s="694" t="n"/>
      <c r="Q92" s="694">
        <f>IF(D92="Pendiente","-",INDEX($CN$6:$CN$53,MATCH($AA92,$BD$6:$BD$53,0)))</f>
        <v/>
      </c>
      <c r="R92" s="694">
        <f>IF(D92="Pendiente","-",INDEX($CN$6:$CN$53,MATCH($AF92,$BD$6:$BD$53,0)))</f>
        <v/>
      </c>
      <c r="S92" s="694" t="n"/>
      <c r="T92" s="694">
        <f>IF(D92="Pendiente","-",INDEX($CS$6:$CS$53,MATCH($AA92,$BD$6:$BD$53,0)))</f>
        <v/>
      </c>
      <c r="U92" s="694">
        <f>IF(D92="Pendiente","-",INDEX($CS$6:$CS$53,MATCH($AF92,$BD$6:$BD$53,0)))</f>
        <v/>
      </c>
      <c r="V92" s="703" t="n"/>
      <c r="W92" s="835" t="inlineStr">
        <is>
          <t>L</t>
        </is>
      </c>
      <c r="X92" s="725">
        <f>Horarios!C92</f>
        <v/>
      </c>
      <c r="Y92" s="726">
        <f>Horarios!C92</f>
        <v/>
      </c>
      <c r="Z92" s="727">
        <f>$Z$4</f>
        <v/>
      </c>
      <c r="AA92" s="728">
        <f>A93</f>
        <v/>
      </c>
      <c r="AB92" s="729">
        <f t="array" ref="AB92:AB92">Ver_flag_local</f>
        <v/>
      </c>
      <c r="AC92" s="730" t="n">
        <v>2</v>
      </c>
      <c r="AD92" s="731" t="n">
        <v>1</v>
      </c>
      <c r="AE92" s="732">
        <f t="array" ref="AE92:AE92">Ver_flag_visit</f>
        <v/>
      </c>
      <c r="AF92" s="733">
        <f>A94</f>
        <v/>
      </c>
      <c r="AG92" s="734">
        <f>IF(NOT(OR(ISBLANK(AC92),ISBLANK(AD92))),1,0)</f>
        <v/>
      </c>
      <c r="AH92" s="735" t="n">
        <v>22</v>
      </c>
      <c r="AI92" s="736" t="n"/>
      <c r="AJ92" s="737">
        <f>CONCATENATE(AJ3," ",B92)</f>
        <v/>
      </c>
      <c r="AK92" s="738" t="n"/>
      <c r="AL92" s="738" t="n"/>
      <c r="AM92" s="738" t="n"/>
      <c r="AN92" s="738" t="n"/>
      <c r="AO92" s="738" t="n"/>
      <c r="AP92" s="738" t="n"/>
      <c r="AQ92" s="738" t="n"/>
      <c r="AR92" s="738" t="n"/>
      <c r="AS92" s="738" t="n"/>
      <c r="AT92" s="739" t="n"/>
      <c r="AU92" s="803" t="n"/>
      <c r="AV92" s="740">
        <f>IF(AU93&gt;0,$AV$3,"")</f>
        <v/>
      </c>
      <c r="AW92" s="808" t="n"/>
      <c r="AX92" s="808" t="n"/>
      <c r="AY92" s="789" t="n"/>
      <c r="AZ92" s="790" t="n"/>
      <c r="BA92" s="702" t="n"/>
    </row>
    <row r="93" ht="15.75" customHeight="1" s="650">
      <c r="A93" s="694">
        <f>+Equipos!B46</f>
        <v/>
      </c>
      <c r="B93" s="694" t="n"/>
      <c r="C93" s="694" t="n"/>
      <c r="D93" s="694">
        <f>IF(OR(AC93="",AD93=""),"Pendiente",IF(AC93&gt;AD93,"Local",IF(AC93&lt;AD93,"Visitante","Empate")))</f>
        <v/>
      </c>
      <c r="E93" s="694">
        <f>IF(D93="Pendiente","-",INDEX($BT$6:$BT$53,MATCH($AA93,$BD$6:$BD$53,0)))</f>
        <v/>
      </c>
      <c r="F93" s="694">
        <f>IF(D93="Pendiente","-",INDEX($BT$6:$BT$53,MATCH($AF93,$BD$6:$BD$53,0)))</f>
        <v/>
      </c>
      <c r="G93" s="694" t="n"/>
      <c r="H93" s="694">
        <f>IF(D93="Pendiente","-",INDEX($BZ$6:$BZ$53,MATCH($AA93,$BD$6:$BD$53,0)))</f>
        <v/>
      </c>
      <c r="I93" s="694">
        <f>IF(D93="Pendiente","-",INDEX($BZ$6:$BZ$53,MATCH($AF93,$BD$6:$BD$53,0)))</f>
        <v/>
      </c>
      <c r="J93" s="694" t="n"/>
      <c r="K93" s="694">
        <f>IF(D93="Pendiente","-",INDEX($CE$6:$CE$53,MATCH($AA93,$BD$6:$BD$53,0)))</f>
        <v/>
      </c>
      <c r="L93" s="694">
        <f>IF(D93="Pendiente","-",INDEX($CE$6:$CE$53,MATCH($AF93,$BD$6:$BD$53,0)))</f>
        <v/>
      </c>
      <c r="M93" s="694" t="n"/>
      <c r="N93" s="694">
        <f>IF(D93="Pendiente","-",INDEX($CH$6:$CH$53,MATCH($AA93,$BD$6:$BD$53,0)))</f>
        <v/>
      </c>
      <c r="O93" s="694">
        <f>IF(D93="Pendiente","-",INDEX($CH$6:$CH$53,MATCH($AF93,$BD$6:$BD$53,0)))</f>
        <v/>
      </c>
      <c r="P93" s="694" t="n"/>
      <c r="Q93" s="694">
        <f>IF(D93="Pendiente","-",INDEX($CN$6:$CN$53,MATCH($AA93,$BD$6:$BD$53,0)))</f>
        <v/>
      </c>
      <c r="R93" s="694">
        <f>IF(D93="Pendiente","-",INDEX($CN$6:$CN$53,MATCH($AF93,$BD$6:$BD$53,0)))</f>
        <v/>
      </c>
      <c r="S93" s="694" t="n"/>
      <c r="T93" s="694">
        <f>IF(D93="Pendiente","-",INDEX($CS$6:$CS$53,MATCH($AA93,$BD$6:$BD$53,0)))</f>
        <v/>
      </c>
      <c r="U93" s="694">
        <f>IF(D93="Pendiente","-",INDEX($CS$6:$CS$53,MATCH($AF93,$BD$6:$BD$53,0)))</f>
        <v/>
      </c>
      <c r="V93" s="703" t="n"/>
      <c r="W93" s="743" t="n"/>
      <c r="X93" s="725">
        <f>Horarios!C93</f>
        <v/>
      </c>
      <c r="Y93" s="726">
        <f>Horarios!C93</f>
        <v/>
      </c>
      <c r="Z93" s="727">
        <f>$Z$4</f>
        <v/>
      </c>
      <c r="AA93" s="728">
        <f>A95</f>
        <v/>
      </c>
      <c r="AB93" s="729">
        <f t="array" ref="AB93:AB93">Ver_flag_local</f>
        <v/>
      </c>
      <c r="AC93" s="730" t="n">
        <v>1</v>
      </c>
      <c r="AD93" s="731" t="n">
        <v>0</v>
      </c>
      <c r="AE93" s="732">
        <f t="array" ref="AE93:AE93">Ver_flag_visit</f>
        <v/>
      </c>
      <c r="AF93" s="733">
        <f>A96</f>
        <v/>
      </c>
      <c r="AG93" s="734">
        <f>IF(NOT(OR(ISBLANK(AC93),ISBLANK(AD93))),1,0)</f>
        <v/>
      </c>
      <c r="AH93" s="735" t="n">
        <v>21</v>
      </c>
      <c r="AI93" s="736" t="n"/>
      <c r="AJ93" s="744">
        <f>AJ5</f>
        <v/>
      </c>
      <c r="AK93" s="745" t="n"/>
      <c r="AL93" s="746">
        <f>AL5</f>
        <v/>
      </c>
      <c r="AM93" s="745">
        <f>AM5</f>
        <v/>
      </c>
      <c r="AN93" s="745">
        <f>AN5</f>
        <v/>
      </c>
      <c r="AO93" s="745">
        <f>AO5</f>
        <v/>
      </c>
      <c r="AP93" s="745">
        <f>AP5</f>
        <v/>
      </c>
      <c r="AQ93" s="745">
        <f>AQ5</f>
        <v/>
      </c>
      <c r="AR93" s="745">
        <f>AR5</f>
        <v/>
      </c>
      <c r="AS93" s="745">
        <f>AS5</f>
        <v/>
      </c>
      <c r="AT93" s="747">
        <f>AT5</f>
        <v/>
      </c>
      <c r="AU93" s="803">
        <f>COUNTIF(AU94:AU97,"&gt;1")</f>
        <v/>
      </c>
      <c r="AV93" s="748" t="n"/>
      <c r="AW93" s="808" t="n"/>
      <c r="AX93" s="808" t="n"/>
      <c r="AY93" s="749">
        <f>AL93</f>
        <v/>
      </c>
      <c r="AZ93" s="750">
        <f>+Idiomas!$D$67</f>
        <v/>
      </c>
      <c r="BA93" s="702" t="n"/>
    </row>
    <row r="94" ht="15.75" customHeight="1" s="650">
      <c r="A94" s="694">
        <f>+Equipos!B47</f>
        <v/>
      </c>
      <c r="B94" s="694" t="n"/>
      <c r="C94" s="694" t="n"/>
      <c r="D94" s="694">
        <f>IF(OR(AC94="",AD94=""),"Pendiente",IF(AC94&gt;AD94,"Local",IF(AC94&lt;AD94,"Visitante","Empate")))</f>
        <v/>
      </c>
      <c r="E94" s="694">
        <f>IF(D94="Pendiente","-",INDEX($BT$6:$BT$53,MATCH($AA94,$BD$6:$BD$53,0)))</f>
        <v/>
      </c>
      <c r="F94" s="694">
        <f>IF(D94="Pendiente","-",INDEX($BT$6:$BT$53,MATCH($AF94,$BD$6:$BD$53,0)))</f>
        <v/>
      </c>
      <c r="G94" s="694" t="n"/>
      <c r="H94" s="694">
        <f>IF(D94="Pendiente","-",INDEX($BZ$6:$BZ$53,MATCH($AA94,$BD$6:$BD$53,0)))</f>
        <v/>
      </c>
      <c r="I94" s="694">
        <f>IF(D94="Pendiente","-",INDEX($BZ$6:$BZ$53,MATCH($AF94,$BD$6:$BD$53,0)))</f>
        <v/>
      </c>
      <c r="J94" s="694" t="n"/>
      <c r="K94" s="694">
        <f>IF(D94="Pendiente","-",INDEX($CE$6:$CE$53,MATCH($AA94,$BD$6:$BD$53,0)))</f>
        <v/>
      </c>
      <c r="L94" s="694">
        <f>IF(D94="Pendiente","-",INDEX($CE$6:$CE$53,MATCH($AF94,$BD$6:$BD$53,0)))</f>
        <v/>
      </c>
      <c r="M94" s="694" t="n"/>
      <c r="N94" s="694">
        <f>IF(D94="Pendiente","-",INDEX($CH$6:$CH$53,MATCH($AA94,$BD$6:$BD$53,0)))</f>
        <v/>
      </c>
      <c r="O94" s="694">
        <f>IF(D94="Pendiente","-",INDEX($CH$6:$CH$53,MATCH($AF94,$BD$6:$BD$53,0)))</f>
        <v/>
      </c>
      <c r="P94" s="694" t="n"/>
      <c r="Q94" s="694">
        <f>IF(D94="Pendiente","-",INDEX($CN$6:$CN$53,MATCH($AA94,$BD$6:$BD$53,0)))</f>
        <v/>
      </c>
      <c r="R94" s="694">
        <f>IF(D94="Pendiente","-",INDEX($CN$6:$CN$53,MATCH($AF94,$BD$6:$BD$53,0)))</f>
        <v/>
      </c>
      <c r="S94" s="694" t="n"/>
      <c r="T94" s="694">
        <f>IF(D94="Pendiente","-",INDEX($CS$6:$CS$53,MATCH($AA94,$BD$6:$BD$53,0)))</f>
        <v/>
      </c>
      <c r="U94" s="694">
        <f>IF(D94="Pendiente","-",INDEX($CS$6:$CS$53,MATCH($AF94,$BD$6:$BD$53,0)))</f>
        <v/>
      </c>
      <c r="V94" s="703" t="n"/>
      <c r="W94" s="743" t="n"/>
      <c r="X94" s="725">
        <f>Horarios!C94</f>
        <v/>
      </c>
      <c r="Y94" s="726">
        <f>Horarios!C94</f>
        <v/>
      </c>
      <c r="Z94" s="727">
        <f>$Z$6</f>
        <v/>
      </c>
      <c r="AA94" s="728">
        <f>A93</f>
        <v/>
      </c>
      <c r="AB94" s="729">
        <f t="array" ref="AB94:AB94">Ver_flag_local</f>
        <v/>
      </c>
      <c r="AC94" s="730" t="n">
        <v>2</v>
      </c>
      <c r="AD94" s="731" t="n">
        <v>0</v>
      </c>
      <c r="AE94" s="732">
        <f t="array" ref="AE94:AE94">Ver_flag_visit</f>
        <v/>
      </c>
      <c r="AF94" s="733">
        <f>A95</f>
        <v/>
      </c>
      <c r="AG94" s="734">
        <f>IF(NOT(OR(ISBLANK(AC94),ISBLANK(AD94))),1,0)</f>
        <v/>
      </c>
      <c r="AH94" s="735" t="n">
        <v>45</v>
      </c>
      <c r="AI94" s="736">
        <f>AJ94&amp;$B$92</f>
        <v/>
      </c>
      <c r="AJ94" s="751" t="n">
        <v>1</v>
      </c>
      <c r="AK94" s="810">
        <f t="array" ref="AK94:AK94">Ver_flag_visit</f>
        <v/>
      </c>
      <c r="AL94" s="753">
        <f>IFERROR(INDEX($BD$6:$BD$53,MATCH(AI94,$BN$6:$BN$53,0)),"")</f>
        <v/>
      </c>
      <c r="AM94" s="754">
        <f>INDEX($BE$6:$BN$53,MATCH($AL94,$BD$6:$BD$53,0),MATCH(AM$5,$BE$5:$BN$5,0))</f>
        <v/>
      </c>
      <c r="AN94" s="755">
        <f>INDEX($BE$6:$BN$53,MATCH($AL94,$BD$6:$BD$53,0),MATCH(AN$5,$BE$5:$BN$5,0))</f>
        <v/>
      </c>
      <c r="AO94" s="755">
        <f>INDEX($BE$6:$BN$53,MATCH($AL94,$BD$6:$BD$53,0),MATCH(AO$5,$BE$5:$BN$5,0))</f>
        <v/>
      </c>
      <c r="AP94" s="755">
        <f>INDEX($BE$6:$BN$53,MATCH($AL94,$BD$6:$BD$53,0),MATCH(AP$5,$BE$5:$BN$5,0))</f>
        <v/>
      </c>
      <c r="AQ94" s="755">
        <f>INDEX($BE$6:$BN$53,MATCH($AL94,$BD$6:$BD$53,0),MATCH(AQ$5,$BE$5:$BN$5,0))</f>
        <v/>
      </c>
      <c r="AR94" s="755">
        <f>INDEX($BE$6:$BN$53,MATCH($AL94,$BD$6:$BD$53,0),MATCH(AR$5,$BE$5:$BN$5,0))</f>
        <v/>
      </c>
      <c r="AS94" s="755">
        <f>INDEX($BE$6:$BN$53,MATCH($AL94,$BD$6:$BD$53,0),MATCH(AS$5,$BE$5:$BN$5,0))</f>
        <v/>
      </c>
      <c r="AT94" s="756">
        <f>INDEX($BE$6:$BN$53,MATCH($AL94,$BD$6:$BD$53,0),MATCH(AT$5,$BE$5:$BN$5,0))</f>
        <v/>
      </c>
      <c r="AU94" s="757">
        <f>INDEX($DL$6:$DL$53,MATCH(AI94,$DP$6:$DP$53,0))</f>
        <v/>
      </c>
      <c r="AV94" s="758">
        <f>INDEX($BD$6:$BD$53,MATCH(AI94,$BM$6:$BM$53,0))</f>
        <v/>
      </c>
      <c r="AW94" s="759" t="n"/>
      <c r="AX94" s="760" t="n"/>
      <c r="AY94" s="761">
        <f>+A93</f>
        <v/>
      </c>
      <c r="AZ94" s="762" t="n"/>
      <c r="BA94" s="702" t="n"/>
    </row>
    <row r="95" ht="15.75" customHeight="1" s="650">
      <c r="A95" s="694">
        <f>+Equipos!B48</f>
        <v/>
      </c>
      <c r="B95" s="694" t="n"/>
      <c r="C95" s="694" t="n"/>
      <c r="D95" s="694">
        <f>IF(OR(AC95="",AD95=""),"Pendiente",IF(AC95&gt;AD95,"Local",IF(AC95&lt;AD95,"Visitante","Empate")))</f>
        <v/>
      </c>
      <c r="E95" s="694">
        <f>IF(D95="Pendiente","-",INDEX($BT$6:$BT$53,MATCH($AA95,$BD$6:$BD$53,0)))</f>
        <v/>
      </c>
      <c r="F95" s="694">
        <f>IF(D95="Pendiente","-",INDEX($BT$6:$BT$53,MATCH($AF95,$BD$6:$BD$53,0)))</f>
        <v/>
      </c>
      <c r="G95" s="694" t="n"/>
      <c r="H95" s="694">
        <f>IF(D95="Pendiente","-",INDEX($BZ$6:$BZ$53,MATCH($AA95,$BD$6:$BD$53,0)))</f>
        <v/>
      </c>
      <c r="I95" s="694">
        <f>IF(D95="Pendiente","-",INDEX($BZ$6:$BZ$53,MATCH($AF95,$BD$6:$BD$53,0)))</f>
        <v/>
      </c>
      <c r="J95" s="694" t="n"/>
      <c r="K95" s="694">
        <f>IF(D95="Pendiente","-",INDEX($CE$6:$CE$53,MATCH($AA95,$BD$6:$BD$53,0)))</f>
        <v/>
      </c>
      <c r="L95" s="694">
        <f>IF(D95="Pendiente","-",INDEX($CE$6:$CE$53,MATCH($AF95,$BD$6:$BD$53,0)))</f>
        <v/>
      </c>
      <c r="M95" s="694" t="n"/>
      <c r="N95" s="694">
        <f>IF(D95="Pendiente","-",INDEX($CH$6:$CH$53,MATCH($AA95,$BD$6:$BD$53,0)))</f>
        <v/>
      </c>
      <c r="O95" s="694">
        <f>IF(D95="Pendiente","-",INDEX($CH$6:$CH$53,MATCH($AF95,$BD$6:$BD$53,0)))</f>
        <v/>
      </c>
      <c r="P95" s="694" t="n"/>
      <c r="Q95" s="694">
        <f>IF(D95="Pendiente","-",INDEX($CN$6:$CN$53,MATCH($AA95,$BD$6:$BD$53,0)))</f>
        <v/>
      </c>
      <c r="R95" s="694">
        <f>IF(D95="Pendiente","-",INDEX($CN$6:$CN$53,MATCH($AF95,$BD$6:$BD$53,0)))</f>
        <v/>
      </c>
      <c r="S95" s="694" t="n"/>
      <c r="T95" s="694">
        <f>IF(D95="Pendiente","-",INDEX($CS$6:$CS$53,MATCH($AA95,$BD$6:$BD$53,0)))</f>
        <v/>
      </c>
      <c r="U95" s="694">
        <f>IF(D95="Pendiente","-",INDEX($CS$6:$CS$53,MATCH($AF95,$BD$6:$BD$53,0)))</f>
        <v/>
      </c>
      <c r="V95" s="703" t="n"/>
      <c r="W95" s="743" t="n"/>
      <c r="X95" s="725">
        <f>Horarios!C95</f>
        <v/>
      </c>
      <c r="Y95" s="726">
        <f>Horarios!C95</f>
        <v/>
      </c>
      <c r="Z95" s="727">
        <f>$Z$6</f>
        <v/>
      </c>
      <c r="AA95" s="728">
        <f>A96</f>
        <v/>
      </c>
      <c r="AB95" s="729">
        <f t="array" ref="AB95:AB95">Ver_flag_local</f>
        <v/>
      </c>
      <c r="AC95" s="730" t="n">
        <v>0</v>
      </c>
      <c r="AD95" s="731" t="n">
        <v>2</v>
      </c>
      <c r="AE95" s="732">
        <f t="array" ref="AE95:AE95">Ver_flag_visit</f>
        <v/>
      </c>
      <c r="AF95" s="733">
        <f>A94</f>
        <v/>
      </c>
      <c r="AG95" s="734">
        <f>IF(NOT(OR(ISBLANK(AC95),ISBLANK(AD95))),1,0)</f>
        <v/>
      </c>
      <c r="AH95" s="735" t="n">
        <v>46</v>
      </c>
      <c r="AI95" s="736">
        <f>AJ95&amp;$B$92</f>
        <v/>
      </c>
      <c r="AJ95" s="763" t="n">
        <v>2</v>
      </c>
      <c r="AK95" s="813">
        <f t="array" ref="AK95:AK95">Ver_flag_visit</f>
        <v/>
      </c>
      <c r="AL95" s="765">
        <f>IFERROR(INDEX($BD$6:$BD$53,MATCH(AI95,$BN$6:$BN$53,0)),"")</f>
        <v/>
      </c>
      <c r="AM95" s="766">
        <f>INDEX($BE$6:$BN$53,MATCH($AL95,$BD$6:$BD$53,0),MATCH(AM$5,$BE$5:$BN$5,0))</f>
        <v/>
      </c>
      <c r="AN95" s="767">
        <f>INDEX($BE$6:$BN$53,MATCH($AL95,$BD$6:$BD$53,0),MATCH(AN$5,$BE$5:$BN$5,0))</f>
        <v/>
      </c>
      <c r="AO95" s="767">
        <f>INDEX($BE$6:$BN$53,MATCH($AL95,$BD$6:$BD$53,0),MATCH(AO$5,$BE$5:$BN$5,0))</f>
        <v/>
      </c>
      <c r="AP95" s="767">
        <f>INDEX($BE$6:$BN$53,MATCH($AL95,$BD$6:$BD$53,0),MATCH(AP$5,$BE$5:$BN$5,0))</f>
        <v/>
      </c>
      <c r="AQ95" s="767">
        <f>INDEX($BE$6:$BN$53,MATCH($AL95,$BD$6:$BD$53,0),MATCH(AQ$5,$BE$5:$BN$5,0))</f>
        <v/>
      </c>
      <c r="AR95" s="767">
        <f>INDEX($BE$6:$BN$53,MATCH($AL95,$BD$6:$BD$53,0),MATCH(AR$5,$BE$5:$BN$5,0))</f>
        <v/>
      </c>
      <c r="AS95" s="767">
        <f>INDEX($BE$6:$BN$53,MATCH($AL95,$BD$6:$BD$53,0),MATCH(AS$5,$BE$5:$BN$5,0))</f>
        <v/>
      </c>
      <c r="AT95" s="768">
        <f>INDEX($BE$6:$BN$53,MATCH($AL95,$BD$6:$BD$53,0),MATCH(AT$5,$BE$5:$BN$5,0))</f>
        <v/>
      </c>
      <c r="AU95" s="757">
        <f>INDEX($DL$6:$DL$53,MATCH(AI95,$DP$6:$DP$53,0))</f>
        <v/>
      </c>
      <c r="AV95" s="758">
        <f>INDEX($BD$6:$BD$53,MATCH(AI95,$BM$6:$BM$53,0))</f>
        <v/>
      </c>
      <c r="AW95" s="759" t="n"/>
      <c r="AX95" s="760" t="n"/>
      <c r="AY95" s="769">
        <f>+A94</f>
        <v/>
      </c>
      <c r="AZ95" s="770" t="n"/>
      <c r="BA95" s="702" t="n"/>
    </row>
    <row r="96" ht="15.75" customHeight="1" s="650">
      <c r="A96" s="694">
        <f>+Equipos!B49</f>
        <v/>
      </c>
      <c r="B96" s="694" t="n"/>
      <c r="C96" s="694" t="n"/>
      <c r="D96" s="694">
        <f>IF(OR(AC96="",AD96=""),"Pendiente",IF(AC96&gt;AD96,"Local",IF(AC96&lt;AD96,"Visitante","Empate")))</f>
        <v/>
      </c>
      <c r="E96" s="694">
        <f>IF(D96="Pendiente","-",INDEX($BT$6:$BT$53,MATCH($AA96,$BD$6:$BD$53,0)))</f>
        <v/>
      </c>
      <c r="F96" s="694">
        <f>IF(D96="Pendiente","-",INDEX($BT$6:$BT$53,MATCH($AF96,$BD$6:$BD$53,0)))</f>
        <v/>
      </c>
      <c r="G96" s="694" t="n"/>
      <c r="H96" s="694">
        <f>IF(D96="Pendiente","-",INDEX($BZ$6:$BZ$53,MATCH($AA96,$BD$6:$BD$53,0)))</f>
        <v/>
      </c>
      <c r="I96" s="694">
        <f>IF(D96="Pendiente","-",INDEX($BZ$6:$BZ$53,MATCH($AF96,$BD$6:$BD$53,0)))</f>
        <v/>
      </c>
      <c r="J96" s="694" t="n"/>
      <c r="K96" s="694">
        <f>IF(D96="Pendiente","-",INDEX($CE$6:$CE$53,MATCH($AA96,$BD$6:$BD$53,0)))</f>
        <v/>
      </c>
      <c r="L96" s="694">
        <f>IF(D96="Pendiente","-",INDEX($CE$6:$CE$53,MATCH($AF96,$BD$6:$BD$53,0)))</f>
        <v/>
      </c>
      <c r="M96" s="694" t="n"/>
      <c r="N96" s="694">
        <f>IF(D96="Pendiente","-",INDEX($CH$6:$CH$53,MATCH($AA96,$BD$6:$BD$53,0)))</f>
        <v/>
      </c>
      <c r="O96" s="694">
        <f>IF(D96="Pendiente","-",INDEX($CH$6:$CH$53,MATCH($AF96,$BD$6:$BD$53,0)))</f>
        <v/>
      </c>
      <c r="P96" s="694" t="n"/>
      <c r="Q96" s="694">
        <f>IF(D96="Pendiente","-",INDEX($CN$6:$CN$53,MATCH($AA96,$BD$6:$BD$53,0)))</f>
        <v/>
      </c>
      <c r="R96" s="694">
        <f>IF(D96="Pendiente","-",INDEX($CN$6:$CN$53,MATCH($AF96,$BD$6:$BD$53,0)))</f>
        <v/>
      </c>
      <c r="S96" s="694" t="n"/>
      <c r="T96" s="694">
        <f>IF(D96="Pendiente","-",INDEX($CS$6:$CS$53,MATCH($AA96,$BD$6:$BD$53,0)))</f>
        <v/>
      </c>
      <c r="U96" s="694">
        <f>IF(D96="Pendiente","-",INDEX($CS$6:$CS$53,MATCH($AF96,$BD$6:$BD$53,0)))</f>
        <v/>
      </c>
      <c r="V96" s="703" t="n"/>
      <c r="W96" s="743" t="n"/>
      <c r="X96" s="725">
        <f>Horarios!C96</f>
        <v/>
      </c>
      <c r="Y96" s="726">
        <f>Horarios!C96</f>
        <v/>
      </c>
      <c r="Z96" s="727">
        <f>$Z$8</f>
        <v/>
      </c>
      <c r="AA96" s="728">
        <f>A96</f>
        <v/>
      </c>
      <c r="AB96" s="729">
        <f t="array" ref="AB96:AB96">Ver_flag_local</f>
        <v/>
      </c>
      <c r="AC96" s="730" t="n">
        <v>0</v>
      </c>
      <c r="AD96" s="731" t="n">
        <v>3</v>
      </c>
      <c r="AE96" s="732">
        <f t="array" ref="AE96:AE96">Ver_flag_visit</f>
        <v/>
      </c>
      <c r="AF96" s="733">
        <f>A93</f>
        <v/>
      </c>
      <c r="AG96" s="734">
        <f>IF(NOT(OR(ISBLANK(AC96),ISBLANK(AD96))),1,0)</f>
        <v/>
      </c>
      <c r="AH96" s="735" t="n">
        <v>67</v>
      </c>
      <c r="AI96" s="736">
        <f>AJ96&amp;$B$92</f>
        <v/>
      </c>
      <c r="AJ96" s="763" t="n">
        <v>3</v>
      </c>
      <c r="AK96" s="813">
        <f t="array" ref="AK96:AK96">Ver_flag_visit</f>
        <v/>
      </c>
      <c r="AL96" s="765">
        <f>IFERROR(INDEX($BD$6:$BD$53,MATCH(AI96,$BN$6:$BN$53,0)),"")</f>
        <v/>
      </c>
      <c r="AM96" s="766">
        <f>INDEX($BE$6:$BN$53,MATCH($AL96,$BD$6:$BD$53,0),MATCH(AM$5,$BE$5:$BN$5,0))</f>
        <v/>
      </c>
      <c r="AN96" s="767">
        <f>INDEX($BE$6:$BN$53,MATCH($AL96,$BD$6:$BD$53,0),MATCH(AN$5,$BE$5:$BN$5,0))</f>
        <v/>
      </c>
      <c r="AO96" s="767">
        <f>INDEX($BE$6:$BN$53,MATCH($AL96,$BD$6:$BD$53,0),MATCH(AO$5,$BE$5:$BN$5,0))</f>
        <v/>
      </c>
      <c r="AP96" s="767">
        <f>INDEX($BE$6:$BN$53,MATCH($AL96,$BD$6:$BD$53,0),MATCH(AP$5,$BE$5:$BN$5,0))</f>
        <v/>
      </c>
      <c r="AQ96" s="767">
        <f>INDEX($BE$6:$BN$53,MATCH($AL96,$BD$6:$BD$53,0),MATCH(AQ$5,$BE$5:$BN$5,0))</f>
        <v/>
      </c>
      <c r="AR96" s="767">
        <f>INDEX($BE$6:$BN$53,MATCH($AL96,$BD$6:$BD$53,0),MATCH(AR$5,$BE$5:$BN$5,0))</f>
        <v/>
      </c>
      <c r="AS96" s="767">
        <f>INDEX($BE$6:$BN$53,MATCH($AL96,$BD$6:$BD$53,0),MATCH(AS$5,$BE$5:$BN$5,0))</f>
        <v/>
      </c>
      <c r="AT96" s="768">
        <f>INDEX($BE$6:$BN$53,MATCH($AL96,$BD$6:$BD$53,0),MATCH(AT$5,$BE$5:$BN$5,0))</f>
        <v/>
      </c>
      <c r="AU96" s="757">
        <f>INDEX($DL$6:$DL$53,MATCH(AI96,$DP$6:$DP$53,0))</f>
        <v/>
      </c>
      <c r="AV96" s="758">
        <f>INDEX($BD$6:$BD$53,MATCH(AI96,$BM$6:$BM$53,0))</f>
        <v/>
      </c>
      <c r="AW96" s="759" t="n"/>
      <c r="AX96" s="760" t="n"/>
      <c r="AY96" s="761">
        <f>+A95</f>
        <v/>
      </c>
      <c r="AZ96" s="762" t="n"/>
      <c r="BA96" s="702" t="n"/>
    </row>
    <row r="97" ht="15.75" customHeight="1" s="650">
      <c r="A97" s="694" t="n"/>
      <c r="B97" s="694" t="n"/>
      <c r="C97" s="694" t="n"/>
      <c r="D97" s="694">
        <f>IF(OR(AC97="",AD97=""),"Pendiente",IF(AC97&gt;AD97,"Local",IF(AC97&lt;AD97,"Visitante","Empate")))</f>
        <v/>
      </c>
      <c r="E97" s="694">
        <f>IF(D97="Pendiente","-",INDEX($BT$6:$BT$53,MATCH($AA97,$BD$6:$BD$53,0)))</f>
        <v/>
      </c>
      <c r="F97" s="694">
        <f>IF(D97="Pendiente","-",INDEX($BT$6:$BT$53,MATCH($AF97,$BD$6:$BD$53,0)))</f>
        <v/>
      </c>
      <c r="G97" s="694" t="n"/>
      <c r="H97" s="694">
        <f>IF(D97="Pendiente","-",INDEX($BZ$6:$BZ$53,MATCH($AA97,$BD$6:$BD$53,0)))</f>
        <v/>
      </c>
      <c r="I97" s="694">
        <f>IF(D97="Pendiente","-",INDEX($BZ$6:$BZ$53,MATCH($AF97,$BD$6:$BD$53,0)))</f>
        <v/>
      </c>
      <c r="J97" s="694" t="n"/>
      <c r="K97" s="694">
        <f>IF(D97="Pendiente","-",INDEX($CE$6:$CE$53,MATCH($AA97,$BD$6:$BD$53,0)))</f>
        <v/>
      </c>
      <c r="L97" s="694">
        <f>IF(D97="Pendiente","-",INDEX($CE$6:$CE$53,MATCH($AF97,$BD$6:$BD$53,0)))</f>
        <v/>
      </c>
      <c r="M97" s="694" t="n"/>
      <c r="N97" s="694">
        <f>IF(D97="Pendiente","-",INDEX($CH$6:$CH$53,MATCH($AA97,$BD$6:$BD$53,0)))</f>
        <v/>
      </c>
      <c r="O97" s="694">
        <f>IF(D97="Pendiente","-",INDEX($CH$6:$CH$53,MATCH($AF97,$BD$6:$BD$53,0)))</f>
        <v/>
      </c>
      <c r="P97" s="694" t="n"/>
      <c r="Q97" s="694">
        <f>IF(D97="Pendiente","-",INDEX($CN$6:$CN$53,MATCH($AA97,$BD$6:$BD$53,0)))</f>
        <v/>
      </c>
      <c r="R97" s="694">
        <f>IF(D97="Pendiente","-",INDEX($CN$6:$CN$53,MATCH($AF97,$BD$6:$BD$53,0)))</f>
        <v/>
      </c>
      <c r="S97" s="694" t="n"/>
      <c r="T97" s="694">
        <f>IF(D97="Pendiente","-",INDEX($CS$6:$CS$53,MATCH($AA97,$BD$6:$BD$53,0)))</f>
        <v/>
      </c>
      <c r="U97" s="694">
        <f>IF(D97="Pendiente","-",INDEX($CS$6:$CS$53,MATCH($AF97,$BD$6:$BD$53,0)))</f>
        <v/>
      </c>
      <c r="V97" s="703" t="n"/>
      <c r="W97" s="771" t="n"/>
      <c r="X97" s="772">
        <f>Horarios!C97</f>
        <v/>
      </c>
      <c r="Y97" s="773">
        <f>Horarios!C97</f>
        <v/>
      </c>
      <c r="Z97" s="774">
        <f>$Z$8</f>
        <v/>
      </c>
      <c r="AA97" s="775">
        <f>A94</f>
        <v/>
      </c>
      <c r="AB97" s="776">
        <f t="array" ref="AB97:AB97">Ver_flag_local</f>
        <v/>
      </c>
      <c r="AC97" s="777" t="n">
        <v>2</v>
      </c>
      <c r="AD97" s="778" t="n">
        <v>1</v>
      </c>
      <c r="AE97" s="779">
        <f t="array" ref="AE97:AE97">Ver_flag_visit</f>
        <v/>
      </c>
      <c r="AF97" s="780">
        <f>A95</f>
        <v/>
      </c>
      <c r="AG97" s="734">
        <f>IF(NOT(OR(ISBLANK(AC97),ISBLANK(AD97))),1,0)</f>
        <v/>
      </c>
      <c r="AH97" s="735" t="n">
        <v>68</v>
      </c>
      <c r="AI97" s="736">
        <f>AJ97&amp;$B$92</f>
        <v/>
      </c>
      <c r="AJ97" s="781" t="n">
        <v>4</v>
      </c>
      <c r="AK97" s="823">
        <f t="array" ref="AK97:AK97">Ver_flag_visit</f>
        <v/>
      </c>
      <c r="AL97" s="783">
        <f>IFERROR(INDEX($BD$6:$BD$53,MATCH(AI97,$BN$6:$BN$53,0)),"")</f>
        <v/>
      </c>
      <c r="AM97" s="784">
        <f>INDEX($BE$6:$BN$53,MATCH($AL97,$BD$6:$BD$53,0),MATCH(AM$5,$BE$5:$BN$5,0))</f>
        <v/>
      </c>
      <c r="AN97" s="785">
        <f>INDEX($BE$6:$BN$53,MATCH($AL97,$BD$6:$BD$53,0),MATCH(AN$5,$BE$5:$BN$5,0))</f>
        <v/>
      </c>
      <c r="AO97" s="785">
        <f>INDEX($BE$6:$BN$53,MATCH($AL97,$BD$6:$BD$53,0),MATCH(AO$5,$BE$5:$BN$5,0))</f>
        <v/>
      </c>
      <c r="AP97" s="785">
        <f>INDEX($BE$6:$BN$53,MATCH($AL97,$BD$6:$BD$53,0),MATCH(AP$5,$BE$5:$BN$5,0))</f>
        <v/>
      </c>
      <c r="AQ97" s="785">
        <f>INDEX($BE$6:$BN$53,MATCH($AL97,$BD$6:$BD$53,0),MATCH(AQ$5,$BE$5:$BN$5,0))</f>
        <v/>
      </c>
      <c r="AR97" s="785">
        <f>INDEX($BE$6:$BN$53,MATCH($AL97,$BD$6:$BD$53,0),MATCH(AR$5,$BE$5:$BN$5,0))</f>
        <v/>
      </c>
      <c r="AS97" s="785">
        <f>INDEX($BE$6:$BN$53,MATCH($AL97,$BD$6:$BD$53,0),MATCH(AS$5,$BE$5:$BN$5,0))</f>
        <v/>
      </c>
      <c r="AT97" s="786">
        <f>INDEX($BE$6:$BN$53,MATCH($AL97,$BD$6:$BD$53,0),MATCH(AT$5,$BE$5:$BN$5,0))</f>
        <v/>
      </c>
      <c r="AU97" s="757">
        <f>INDEX($DL$6:$DL$53,MATCH(AI97,$DP$6:$DP$53,0))</f>
        <v/>
      </c>
      <c r="AV97" s="758">
        <f>INDEX($BD$6:$BD$53,MATCH(AI97,$BM$6:$BM$53,0))</f>
        <v/>
      </c>
      <c r="AW97" s="759" t="n"/>
      <c r="AX97" s="760" t="n"/>
      <c r="AY97" s="787">
        <f>+A96</f>
        <v/>
      </c>
      <c r="AZ97" s="788" t="n"/>
      <c r="BA97" s="702" t="n"/>
    </row>
    <row r="98" ht="15" customHeight="1" s="650">
      <c r="A98" s="694" t="n"/>
      <c r="B98" s="694" t="n"/>
      <c r="C98" s="694" t="n"/>
      <c r="D98" s="694" t="n"/>
      <c r="E98" s="694" t="n"/>
      <c r="F98" s="694" t="n"/>
      <c r="G98" s="694" t="n"/>
      <c r="H98" s="694" t="n"/>
      <c r="I98" s="694" t="n"/>
      <c r="J98" s="694" t="n"/>
      <c r="K98" s="694" t="n"/>
      <c r="L98" s="694" t="n"/>
      <c r="M98" s="694" t="n"/>
      <c r="N98" s="694" t="n"/>
      <c r="O98" s="694" t="n"/>
      <c r="P98" s="694" t="n"/>
      <c r="Q98" s="694" t="n"/>
      <c r="R98" s="694" t="n"/>
      <c r="S98" s="694" t="n"/>
      <c r="T98" s="694" t="n"/>
      <c r="U98" s="694" t="n"/>
      <c r="V98" s="703" t="n"/>
      <c r="W98" s="789" t="n"/>
      <c r="X98" s="790" t="n"/>
      <c r="Y98" s="789" t="n"/>
      <c r="Z98" s="791" t="n"/>
      <c r="AA98" s="792" t="n"/>
      <c r="AB98" s="793" t="n"/>
      <c r="AC98" s="794" t="n"/>
      <c r="AD98" s="794" t="n"/>
      <c r="AE98" s="793" t="n"/>
      <c r="AF98" s="795" t="n"/>
      <c r="AG98" s="821" t="n"/>
      <c r="AH98" s="698" t="n"/>
      <c r="AI98" s="698" t="n"/>
      <c r="AJ98" s="796" t="n"/>
      <c r="AK98" s="797" t="n"/>
      <c r="AL98" s="719" t="n"/>
      <c r="AM98" s="798" t="n"/>
      <c r="AN98" s="796" t="n"/>
      <c r="AO98" s="796" t="n"/>
      <c r="AP98" s="796" t="n"/>
      <c r="AQ98" s="796" t="n"/>
      <c r="AR98" s="796" t="n"/>
      <c r="AS98" s="796" t="n"/>
      <c r="AT98" s="796" t="n"/>
      <c r="AU98" s="757" t="n"/>
      <c r="AV98" s="799" t="n"/>
      <c r="AW98" s="836" t="n"/>
      <c r="AX98" s="837" t="n"/>
      <c r="AY98" s="789" t="n"/>
      <c r="AZ98" s="790" t="n"/>
      <c r="BA98" s="702" t="n"/>
    </row>
    <row r="99" ht="15" customHeight="1" s="650">
      <c r="A99" s="694" t="n"/>
      <c r="B99" s="694" t="n"/>
      <c r="C99" s="694" t="n"/>
      <c r="D99" s="694" t="n"/>
      <c r="E99" s="694" t="n"/>
      <c r="F99" s="694" t="n"/>
      <c r="G99" s="694" t="n"/>
      <c r="H99" s="694" t="n"/>
      <c r="I99" s="694" t="n"/>
      <c r="J99" s="694" t="inlineStr">
        <is>
          <t>EN 16 y en el 3ºy4º puesto son diferentes</t>
        </is>
      </c>
      <c r="K99" s="694" t="n"/>
      <c r="L99" s="694" t="n"/>
      <c r="M99" s="694" t="n"/>
      <c r="N99" s="694" t="n"/>
      <c r="O99" s="694" t="n"/>
      <c r="P99" s="694" t="n"/>
      <c r="Q99" s="694" t="n"/>
      <c r="R99" s="694" t="n"/>
      <c r="S99" s="694" t="n"/>
      <c r="T99" s="694" t="n"/>
      <c r="U99" s="694" t="n"/>
      <c r="V99" s="703" t="n"/>
      <c r="W99" s="838">
        <f>Idiomas!D27</f>
        <v/>
      </c>
      <c r="X99" s="738" t="n"/>
      <c r="Y99" s="738" t="n"/>
      <c r="Z99" s="738" t="n"/>
      <c r="AA99" s="738" t="n"/>
      <c r="AB99" s="738" t="n"/>
      <c r="AC99" s="738" t="n"/>
      <c r="AD99" s="738" t="n"/>
      <c r="AE99" s="738" t="n"/>
      <c r="AF99" s="739" t="n"/>
      <c r="AG99" s="839" t="n"/>
      <c r="AH99" s="758" t="n"/>
      <c r="AI99" s="698" t="n"/>
      <c r="AJ99" s="840" t="n"/>
      <c r="AK99" s="841">
        <f>+IF(OR($H$113&gt;=48,$AJ$99&gt;=48),"",Idiomas!D69)</f>
        <v/>
      </c>
      <c r="AL99" s="655" t="n"/>
      <c r="AM99" s="655" t="n"/>
      <c r="AN99" s="655" t="n"/>
      <c r="AO99" s="655" t="n"/>
      <c r="AP99" s="655" t="n"/>
      <c r="AQ99" s="655" t="n"/>
      <c r="AR99" s="655" t="n"/>
      <c r="AS99" s="655" t="n"/>
      <c r="AT99" s="655" t="n"/>
      <c r="AU99" s="803" t="n"/>
      <c r="AV99" s="708" t="n"/>
      <c r="AW99" s="842" t="n"/>
      <c r="AX99" s="843" t="n"/>
      <c r="AY99" s="789" t="n"/>
      <c r="AZ99" s="790" t="n"/>
      <c r="BA99" s="702" t="n"/>
    </row>
    <row r="100" ht="15.75" customHeight="1" s="650">
      <c r="A100" s="694" t="inlineStr">
        <is>
          <t>NO BORRAR ESTO EN 16S</t>
        </is>
      </c>
      <c r="B100" s="694" t="n"/>
      <c r="C100" s="694" t="n"/>
      <c r="D100" s="694" t="n"/>
      <c r="E100" s="694" t="n"/>
      <c r="F100" s="694" t="n"/>
      <c r="G100" s="694" t="n"/>
      <c r="H100" s="694" t="n"/>
      <c r="I100" s="694" t="n"/>
      <c r="J100" s="694" t="inlineStr">
        <is>
          <t>PARTIDO</t>
        </is>
      </c>
      <c r="K100" s="694" t="inlineStr">
        <is>
          <t>FECHA</t>
        </is>
      </c>
      <c r="L100" s="694" t="n"/>
      <c r="M100" s="694" t="inlineStr">
        <is>
          <t>LOCAL</t>
        </is>
      </c>
      <c r="N100" s="694" t="inlineStr">
        <is>
          <t>VISITANTE</t>
        </is>
      </c>
      <c r="O100" s="694" t="n"/>
      <c r="P100" s="694" t="n"/>
      <c r="Q100" s="694" t="n"/>
      <c r="R100" s="694" t="n"/>
      <c r="S100" s="694" t="n"/>
      <c r="T100" s="694" t="n"/>
      <c r="U100" s="694" t="n"/>
      <c r="V100" s="703" t="n"/>
      <c r="W100" s="712" t="n"/>
      <c r="X100" s="713">
        <f>X3</f>
        <v/>
      </c>
      <c r="Y100" s="713">
        <f>Y3</f>
        <v/>
      </c>
      <c r="Z100" s="713" t="inlineStr">
        <is>
          <t>#</t>
        </is>
      </c>
      <c r="AA100" s="833">
        <f>AA3</f>
        <v/>
      </c>
      <c r="AB100" s="832" t="inlineStr">
        <is>
          <t>X</t>
        </is>
      </c>
      <c r="AC100" s="713">
        <f>AC3</f>
        <v/>
      </c>
      <c r="AD100" s="713">
        <f>AD3</f>
        <v/>
      </c>
      <c r="AE100" s="832" t="inlineStr">
        <is>
          <t>X</t>
        </is>
      </c>
      <c r="AF100" s="834">
        <f>AF3</f>
        <v/>
      </c>
      <c r="AG100" s="844" t="n"/>
      <c r="AH100" s="758" t="n"/>
      <c r="AI100" s="698" t="n"/>
      <c r="AJ100" s="737">
        <f>Idiomas!D26</f>
        <v/>
      </c>
      <c r="AK100" s="738" t="n"/>
      <c r="AL100" s="738" t="n"/>
      <c r="AM100" s="738" t="n"/>
      <c r="AN100" s="738" t="n"/>
      <c r="AO100" s="738" t="n"/>
      <c r="AP100" s="738" t="n"/>
      <c r="AQ100" s="738" t="n"/>
      <c r="AR100" s="738" t="n"/>
      <c r="AS100" s="738" t="n"/>
      <c r="AT100" s="739" t="n"/>
      <c r="AU100" s="845" t="n"/>
      <c r="AV100" s="740">
        <f>IF(AU101&gt;0,$AV$3,"")</f>
        <v/>
      </c>
      <c r="AW100" s="794" t="n"/>
      <c r="AX100" s="794" t="n"/>
      <c r="AY100" s="789" t="n"/>
      <c r="AZ100" s="790" t="n"/>
      <c r="BA100" s="702" t="n"/>
    </row>
    <row r="101" ht="15.75" customHeight="1" s="650">
      <c r="A101" s="694" t="inlineStr">
        <is>
          <t>2A</t>
        </is>
      </c>
      <c r="B101" s="694" t="inlineStr">
        <is>
          <t>2B</t>
        </is>
      </c>
      <c r="C101" s="694" t="n"/>
      <c r="D101" s="694">
        <f>IF(AND(OR(AC101="",AD101="")),"W"&amp;AH101,IF(AC101&gt;AD101,AA101,IF(AC101&lt;AD101,AF101,IF(AND(AC101=AD101,AB101=AE101),"W"&amp;AH101,IF(AND(AC101=AD101,OR(AB101="",AE101="")),"W"&amp;AH101,IF(AND(AC101=AD101,AB101&gt;AE101),AA101,AF101))))))</f>
        <v/>
      </c>
      <c r="E101" s="694" t="inlineStr">
        <is>
          <t>A</t>
        </is>
      </c>
      <c r="F101" s="694" t="inlineStr">
        <is>
          <t>B</t>
        </is>
      </c>
      <c r="G101" s="694" t="inlineStr">
        <is>
          <t>A</t>
        </is>
      </c>
      <c r="H101" s="694">
        <f>+SUMIF($BC$6:$BC$53,G101,$BF$6:$BF$53)</f>
        <v/>
      </c>
      <c r="I101" s="694" t="n"/>
      <c r="J101" s="694" t="n">
        <v>73</v>
      </c>
      <c r="K101" s="694" t="n">
        <v>46201.75</v>
      </c>
      <c r="L101" s="694" t="inlineStr">
        <is>
          <t>2A-2B</t>
        </is>
      </c>
      <c r="M101" s="694">
        <f>+IF(OR(INDEX($H$101:$H$113,MATCH(E101,$G$101:$G$113,0))=12,$AJ$99=144),INDEX($AL$6:$AL$97,MATCH(A101,$AI$6:$AI$97,0)),A101)</f>
        <v/>
      </c>
      <c r="N101" s="694">
        <f>+IFERROR(IF(OR(AND(LEFT(B101,1)="2",INDEX($H$101:$H$113,MATCH(F101,$G$101:$G$113,0))=12),AND(LEFT(B101,1)="2",$AJ$99=144)),INDEX($AL$6:$AL$97,MATCH(B101,$AI$6:$AI$97,0)),IF(OR(AND(LEFT(B101,1)="3",INDEX($H$101:$H$113,MATCH(F101,$G$101:$G$113,0))=144),AND(LEFT(B101,1)="3",$AJ$99=144)),INDEX(Combinaciones!$C$2:$J$496,MATCH(1,Combinaciones!$B$2:$B$496,0),MATCH(WORLDCUP!E101,Combinaciones!$C$1:$J$1,0)),B101)),B101)</f>
        <v/>
      </c>
      <c r="O101" s="694" t="n"/>
      <c r="P101" s="694" t="n"/>
      <c r="Q101" s="694" t="n"/>
      <c r="R101" s="694" t="n"/>
      <c r="S101" s="694" t="n"/>
      <c r="T101" s="694" t="n"/>
      <c r="U101" s="694" t="n"/>
      <c r="V101" s="703" t="n"/>
      <c r="W101" s="846" t="inlineStr">
        <is>
          <t>1/16</t>
        </is>
      </c>
      <c r="X101" s="725">
        <f>Horarios!C101</f>
        <v/>
      </c>
      <c r="Y101" s="726">
        <f>Horarios!C101</f>
        <v/>
      </c>
      <c r="Z101" s="847">
        <f>AH101</f>
        <v/>
      </c>
      <c r="AA101" s="848">
        <f>+INDEX($M$101:$M$147,MATCH(AH101,$J$101:$J$147,0))</f>
        <v/>
      </c>
      <c r="AB101" s="849" t="n"/>
      <c r="AC101" s="731" t="n">
        <v>2</v>
      </c>
      <c r="AD101" s="731" t="n">
        <v>1</v>
      </c>
      <c r="AE101" s="850" t="n"/>
      <c r="AF101" s="851">
        <f>+INDEX($N$101:$N$147,MATCH(AH101,$J$101:$J$147,0))</f>
        <v/>
      </c>
      <c r="AG101" s="852">
        <f>IF(D101="W"&amp;AH101,0,1)</f>
        <v/>
      </c>
      <c r="AH101" s="735" t="n">
        <v>73</v>
      </c>
      <c r="AI101" s="698" t="n"/>
      <c r="AJ101" s="744">
        <f>AJ5</f>
        <v/>
      </c>
      <c r="AK101" s="745" t="n"/>
      <c r="AL101" s="746">
        <f>AL5</f>
        <v/>
      </c>
      <c r="AM101" s="745">
        <f>AM5</f>
        <v/>
      </c>
      <c r="AN101" s="745">
        <f>AN5</f>
        <v/>
      </c>
      <c r="AO101" s="745">
        <f>AO5</f>
        <v/>
      </c>
      <c r="AP101" s="745">
        <f>AP5</f>
        <v/>
      </c>
      <c r="AQ101" s="745">
        <f>AQ5</f>
        <v/>
      </c>
      <c r="AR101" s="745">
        <f>AR5</f>
        <v/>
      </c>
      <c r="AS101" s="745">
        <f>AS5</f>
        <v/>
      </c>
      <c r="AT101" s="747">
        <f>AT5</f>
        <v/>
      </c>
      <c r="AU101" s="803">
        <f>COUNTIF(AU102:AU113,"&gt;1")</f>
        <v/>
      </c>
      <c r="AV101" s="708" t="n"/>
      <c r="AW101" s="842" t="n"/>
      <c r="AX101" s="842" t="n"/>
      <c r="AY101" s="853">
        <f>+IF(OR($H$113&gt;=48,$AJ$99=144),Idiomas!D68,"")</f>
        <v/>
      </c>
      <c r="AZ101" s="854">
        <f>+IF(OR($H$113&gt;=48,$AJ$99=144),BI112,"")</f>
        <v/>
      </c>
      <c r="BA101" s="702" t="n"/>
    </row>
    <row r="102" ht="15.75" customHeight="1" s="650">
      <c r="A102" s="694" t="inlineStr">
        <is>
          <t>1E</t>
        </is>
      </c>
      <c r="B102" s="694" t="inlineStr">
        <is>
          <t>3ABCDF</t>
        </is>
      </c>
      <c r="C102" s="694" t="n"/>
      <c r="D102" s="694">
        <f>IF(AND(OR(AC102="",AD102="")),"W"&amp;AH102,IF(AC102&gt;AD102,AA102,IF(AC102&lt;AD102,AF102,IF(AND(AC102=AD102,AB102=AE102),"W"&amp;AH102,IF(AND(AC102=AD102,OR(AB102="",AE102="")),"W"&amp;AH102,IF(AND(AC102=AD102,AB102&gt;AE102),AA102,AF102))))))</f>
        <v/>
      </c>
      <c r="E102" s="694" t="inlineStr">
        <is>
          <t>E</t>
        </is>
      </c>
      <c r="F102" s="694" t="inlineStr">
        <is>
          <t>TOTAL</t>
        </is>
      </c>
      <c r="G102" s="694" t="inlineStr">
        <is>
          <t>B</t>
        </is>
      </c>
      <c r="H102" s="694">
        <f>+SUMIF($BC$6:$BC$53,G102,$BF$6:$BF$53)</f>
        <v/>
      </c>
      <c r="I102" s="694" t="n"/>
      <c r="J102" s="694" t="n">
        <v>74</v>
      </c>
      <c r="K102" s="694" t="n">
        <v>46202.75</v>
      </c>
      <c r="L102" s="694" t="inlineStr">
        <is>
          <t>1E-3ABCDF</t>
        </is>
      </c>
      <c r="M102" s="694">
        <f>+IF(OR(INDEX($H$101:$H$113,MATCH(E102,$G$101:$G$113,0))=12,$AJ$99=144),INDEX($AL$6:$AL$97,MATCH(A102,$AI$6:$AI$97,0)),A102)</f>
        <v/>
      </c>
      <c r="N102" s="694">
        <f>+IFERROR(IF(OR(AND(LEFT(B102,1)="2",INDEX($H$101:$H$113,MATCH(F102,$G$101:$G$113,0))=12),AND(LEFT(B102,1)="2",$AJ$99=144)),INDEX($AL$6:$AL$97,MATCH(B102,$AI$6:$AI$97,0)),IF(OR(AND(LEFT(B102,1)="3",INDEX($H$101:$H$113,MATCH(F102,$G$101:$G$113,0))=144),AND(LEFT(B102,1)="3",$AJ$99=144)),INDEX(Combinaciones!$C$2:$J$496,MATCH(1,Combinaciones!$B$2:$B$496,0),MATCH(WORLDCUP!E102,Combinaciones!$C$1:$J$1,0)),B102)),B102)</f>
        <v/>
      </c>
      <c r="O102" s="694" t="n"/>
      <c r="P102" s="694" t="n"/>
      <c r="Q102" s="694" t="n"/>
      <c r="R102" s="694" t="n"/>
      <c r="S102" s="694" t="n"/>
      <c r="T102" s="694" t="n"/>
      <c r="U102" s="694" t="n"/>
      <c r="V102" s="703" t="n"/>
      <c r="W102" s="743" t="n"/>
      <c r="X102" s="725">
        <f>Horarios!C102</f>
        <v/>
      </c>
      <c r="Y102" s="726">
        <f>Horarios!C102</f>
        <v/>
      </c>
      <c r="Z102" s="847">
        <f>AH102</f>
        <v/>
      </c>
      <c r="AA102" s="848">
        <f>+INDEX($M$101:$M$147,MATCH(AH102,$J$101:$J$147,0))</f>
        <v/>
      </c>
      <c r="AB102" s="849" t="n"/>
      <c r="AC102" s="855" t="n">
        <v>3</v>
      </c>
      <c r="AD102" s="855" t="n">
        <v>0</v>
      </c>
      <c r="AE102" s="849" t="n"/>
      <c r="AF102" s="851">
        <f>+INDEX($N$101:$N$147,MATCH(AH102,$J$101:$J$147,0))</f>
        <v/>
      </c>
      <c r="AG102" s="852">
        <f>IF(D102="W"&amp;AH102,0,1)</f>
        <v/>
      </c>
      <c r="AH102" s="735" t="n">
        <v>76</v>
      </c>
      <c r="AI102" s="758" t="n">
        <v>1</v>
      </c>
      <c r="AJ102" s="856" t="n">
        <v>1</v>
      </c>
      <c r="AK102" s="857">
        <f t="array" ref="AK102:AK102">Ver_flag_visit</f>
        <v/>
      </c>
      <c r="AL102" s="858">
        <f>+IF($H$113&gt;=48,INDEX($BD$58:$BD$69,MATCH(AI102,$BN$58:$BN$69,0)),BB58)</f>
        <v/>
      </c>
      <c r="AM102" s="859">
        <f>+IF($H$113&gt;=48,INDEX($BE$58:$BN$69,MATCH($AL102,$BD$58:$BD$69,0),MATCH(AM$5,$BE$57:$BN$57,0)),$BB58)</f>
        <v/>
      </c>
      <c r="AN102" s="860">
        <f>+IF($H$113&gt;=48,INDEX($BE$58:$BN$69,MATCH($AL102,$BD$58:$BD$69,0),MATCH(AN$5,$BE$57:$BN$57,0)),$BB58)</f>
        <v/>
      </c>
      <c r="AO102" s="860">
        <f>+IF($H$113&gt;=48,INDEX($BE$58:$BN$69,MATCH($AL102,$BD$58:$BD$69,0),MATCH(AO$5,$BE$57:$BN$57,0)),$BB58)</f>
        <v/>
      </c>
      <c r="AP102" s="860">
        <f>+IF($H$113&gt;=48,INDEX($BE$58:$BN$69,MATCH($AL102,$BD$58:$BD$69,0),MATCH(AP$5,$BE$57:$BN$57,0)),$BB58)</f>
        <v/>
      </c>
      <c r="AQ102" s="860">
        <f>+IF($H$113&gt;=48,INDEX($BE$58:$BN$69,MATCH($AL102,$BD$58:$BD$69,0),MATCH(AQ$5,$BE$57:$BN$57,0)),$BB58)</f>
        <v/>
      </c>
      <c r="AR102" s="860">
        <f>+IF($H$113&gt;=48,INDEX($BE$58:$BN$69,MATCH($AL102,$BD$58:$BD$69,0),MATCH(AR$5,$BE$57:$BN$57,0)),$BB58)</f>
        <v/>
      </c>
      <c r="AS102" s="860">
        <f>+IF($H$113&gt;=48,INDEX($BE$58:$BN$69,MATCH($AL102,$BD$58:$BD$69,0),MATCH(AS$5,$BE$57:$BN$57,0)),$BB58)</f>
        <v/>
      </c>
      <c r="AT102" s="861">
        <f>+IF($H$113&gt;=48,INDEX($BE$58:$BN$69,MATCH($AL102,$BD$58:$BD$69,0),MATCH(AT$5,$BE$57:$BN$57,0)),$BB58)</f>
        <v/>
      </c>
      <c r="AU102" s="757">
        <f>IF($H$113=144,INDEX($DL$58:$DL$69,MATCH(AI102,$DP$58:$DP$69,0)),"")</f>
        <v/>
      </c>
      <c r="AV102" s="758">
        <f>INDEX($BD$58:$BD$69,MATCH(AI102,$BM$58:$BM$69,0))</f>
        <v/>
      </c>
      <c r="AW102" s="862" t="n"/>
      <c r="AX102" s="863" t="n"/>
      <c r="AY102" s="789" t="n"/>
      <c r="AZ102" s="790" t="n"/>
      <c r="BA102" s="702" t="n"/>
      <c r="BE102" s="649" t="inlineStr">
        <is>
          <t>Los 8 mejores terceros son…</t>
        </is>
      </c>
      <c r="BF102" s="649" t="inlineStr">
        <is>
          <t>GRUPO</t>
        </is>
      </c>
      <c r="BG102" s="649" t="inlineStr">
        <is>
          <t>ORDEN</t>
        </is>
      </c>
      <c r="BI102" s="649" t="inlineStr">
        <is>
          <t>Por orden alfabetico</t>
        </is>
      </c>
    </row>
    <row r="103" ht="15.75" customHeight="1" s="650">
      <c r="A103" s="694" t="inlineStr">
        <is>
          <t>1F</t>
        </is>
      </c>
      <c r="B103" s="694" t="inlineStr">
        <is>
          <t>2C</t>
        </is>
      </c>
      <c r="C103" s="694" t="n"/>
      <c r="D103" s="694">
        <f>IF(AND(OR(AC103="",AD103="")),"W"&amp;AH103,IF(AC103&gt;AD103,AA103,IF(AC103&lt;AD103,AF103,IF(AND(AC103=AD103,AB103=AE103),"W"&amp;AH103,IF(AND(AC103=AD103,OR(AB103="",AE103="")),"W"&amp;AH103,IF(AND(AC103=AD103,AB103&gt;AE103),AA103,AF103))))))</f>
        <v/>
      </c>
      <c r="E103" s="694" t="inlineStr">
        <is>
          <t>F</t>
        </is>
      </c>
      <c r="F103" s="694" t="inlineStr">
        <is>
          <t>C</t>
        </is>
      </c>
      <c r="G103" s="694" t="inlineStr">
        <is>
          <t>C</t>
        </is>
      </c>
      <c r="H103" s="694">
        <f>+SUMIF($BC$6:$BC$53,G103,$BF$6:$BF$53)</f>
        <v/>
      </c>
      <c r="I103" s="694" t="n"/>
      <c r="J103" s="694" t="n">
        <v>75</v>
      </c>
      <c r="K103" s="694" t="n">
        <v>46202.75</v>
      </c>
      <c r="L103" s="694" t="inlineStr">
        <is>
          <t>1F-2C</t>
        </is>
      </c>
      <c r="M103" s="694">
        <f>+IF(OR(INDEX($H$101:$H$113,MATCH(E103,$G$101:$G$113,0))=12,$AJ$99=144),INDEX($AL$6:$AL$97,MATCH(A103,$AI$6:$AI$97,0)),A103)</f>
        <v/>
      </c>
      <c r="N103" s="694">
        <f>+IFERROR(IF(OR(AND(LEFT(B103,1)="2",INDEX($H$101:$H$113,MATCH(F103,$G$101:$G$113,0))=12),AND(LEFT(B103,1)="2",$AJ$99=144)),INDEX($AL$6:$AL$97,MATCH(B103,$AI$6:$AI$97,0)),IF(OR(AND(LEFT(B103,1)="3",INDEX($H$101:$H$113,MATCH(F103,$G$101:$G$113,0))=144),AND(LEFT(B103,1)="3",$AJ$99=144)),INDEX(Combinaciones!$C$2:$J$496,MATCH(1,Combinaciones!$B$2:$B$496,0),MATCH(WORLDCUP!E103,Combinaciones!$C$1:$J$1,0)),B103)),B103)</f>
        <v/>
      </c>
      <c r="O103" s="694" t="n"/>
      <c r="P103" s="694" t="n"/>
      <c r="Q103" s="694" t="n"/>
      <c r="R103" s="694" t="n"/>
      <c r="S103" s="694" t="n"/>
      <c r="T103" s="694" t="n"/>
      <c r="U103" s="694" t="n"/>
      <c r="V103" s="703" t="n"/>
      <c r="W103" s="743" t="n"/>
      <c r="X103" s="725">
        <f>Horarios!C103</f>
        <v/>
      </c>
      <c r="Y103" s="726">
        <f>Horarios!C103</f>
        <v/>
      </c>
      <c r="Z103" s="847">
        <f>AH103</f>
        <v/>
      </c>
      <c r="AA103" s="848">
        <f>+INDEX($M$101:$M$147,MATCH(AH103,$J$101:$J$147,0))</f>
        <v/>
      </c>
      <c r="AB103" s="849" t="n"/>
      <c r="AC103" s="855" t="n">
        <v>2</v>
      </c>
      <c r="AD103" s="855" t="n">
        <v>1</v>
      </c>
      <c r="AE103" s="849" t="n"/>
      <c r="AF103" s="851">
        <f>+INDEX($N$101:$N$147,MATCH(AH103,$J$101:$J$147,0))</f>
        <v/>
      </c>
      <c r="AG103" s="852">
        <f>IF(D103="W"&amp;AH103,0,1)</f>
        <v/>
      </c>
      <c r="AH103" s="735" t="n">
        <v>74</v>
      </c>
      <c r="AI103" s="758" t="n">
        <v>2</v>
      </c>
      <c r="AJ103" s="763" t="n">
        <v>2</v>
      </c>
      <c r="AK103" s="813">
        <f t="array" ref="AK103:AK103">Ver_flag_visit</f>
        <v/>
      </c>
      <c r="AL103" s="765">
        <f>+IF($H$113&gt;=48,INDEX($BD$58:$BD$69,MATCH(AI103,$BN$58:$BN$69,0)),BB59)</f>
        <v/>
      </c>
      <c r="AM103" s="864">
        <f>+IF($H$113&gt;=48,INDEX($BE$58:$BN$69,MATCH($AL103,$BD$58:$BD$69,0),MATCH(AM$5,$BE$57:$BN$57,0)),$BB59)</f>
        <v/>
      </c>
      <c r="AN103" s="767">
        <f>+IF($H$113&gt;=48,INDEX($BE$58:$BN$69,MATCH($AL103,$BD$58:$BD$69,0),MATCH(AN$5,$BE$57:$BN$57,0)),$BB59)</f>
        <v/>
      </c>
      <c r="AO103" s="767">
        <f>+IF($H$113&gt;=48,INDEX($BE$58:$BN$69,MATCH($AL103,$BD$58:$BD$69,0),MATCH(AO$5,$BE$57:$BN$57,0)),$BB59)</f>
        <v/>
      </c>
      <c r="AP103" s="767">
        <f>+IF($H$113&gt;=48,INDEX($BE$58:$BN$69,MATCH($AL103,$BD$58:$BD$69,0),MATCH(AP$5,$BE$57:$BN$57,0)),$BB59)</f>
        <v/>
      </c>
      <c r="AQ103" s="767">
        <f>+IF($H$113&gt;=48,INDEX($BE$58:$BN$69,MATCH($AL103,$BD$58:$BD$69,0),MATCH(AQ$5,$BE$57:$BN$57,0)),$BB59)</f>
        <v/>
      </c>
      <c r="AR103" s="767">
        <f>+IF($H$113&gt;=48,INDEX($BE$58:$BN$69,MATCH($AL103,$BD$58:$BD$69,0),MATCH(AR$5,$BE$57:$BN$57,0)),$BB59)</f>
        <v/>
      </c>
      <c r="AS103" s="767">
        <f>+IF($H$113&gt;=48,INDEX($BE$58:$BN$69,MATCH($AL103,$BD$58:$BD$69,0),MATCH(AS$5,$BE$57:$BN$57,0)),$BB59)</f>
        <v/>
      </c>
      <c r="AT103" s="768">
        <f>+IF($H$113&gt;=48,INDEX($BE$58:$BN$69,MATCH($AL103,$BD$58:$BD$69,0),MATCH(AT$5,$BE$57:$BN$57,0)),$BB59)</f>
        <v/>
      </c>
      <c r="AU103" s="757">
        <f>IF($H$113=144,INDEX($DL$58:$DL$69,MATCH(AI103,$DP$58:$DP$69,0)),"")</f>
        <v/>
      </c>
      <c r="AV103" s="758">
        <f>INDEX($BD$58:$BD$69,MATCH(AI103,$BM$58:$BM$69,0))</f>
        <v/>
      </c>
      <c r="AW103" s="862" t="n"/>
      <c r="AX103" s="863" t="n"/>
      <c r="AY103" s="865" t="n"/>
      <c r="AZ103" s="866">
        <f>+IF(OR($H$113&gt;=48,$AJ$99=144),BF117&amp;" - "&amp;BG117,"")</f>
        <v/>
      </c>
      <c r="BA103" s="702" t="n"/>
      <c r="BF103" s="649">
        <f>IFERROR(INDEX($BC$6:$BC$53,MATCH(AL102,$BD$6:$BD$53,0)),"")</f>
        <v/>
      </c>
      <c r="BG103" s="649">
        <f>COUNTIF($BF$103:$BF$110,"&lt;="&amp;BF103)</f>
        <v/>
      </c>
      <c r="BI103" s="649" t="n">
        <v>1</v>
      </c>
      <c r="BJ103" s="649">
        <f>IFERROR(INDEX($BF$103:$BF$110,MATCH(BI103,$BG$103:$BG$110,0)),"Grupo")</f>
        <v/>
      </c>
    </row>
    <row r="104" ht="15.75" customHeight="1" s="650">
      <c r="A104" s="694" t="inlineStr">
        <is>
          <t>1C</t>
        </is>
      </c>
      <c r="B104" s="694" t="inlineStr">
        <is>
          <t>2F</t>
        </is>
      </c>
      <c r="C104" s="694" t="n"/>
      <c r="D104" s="694">
        <f>IF(AND(OR(AC104="",AD104="")),"W"&amp;AH104,IF(AC104&gt;AD104,AA104,IF(AC104&lt;AD104,AF104,IF(AND(AC104=AD104,AB104=AE104),"W"&amp;AH104,IF(AND(AC104=AD104,OR(AB104="",AE104="")),"W"&amp;AH104,IF(AND(AC104=AD104,AB104&gt;AE104),AA104,AF104))))))</f>
        <v/>
      </c>
      <c r="E104" s="694" t="inlineStr">
        <is>
          <t>C</t>
        </is>
      </c>
      <c r="F104" s="694" t="inlineStr">
        <is>
          <t>F</t>
        </is>
      </c>
      <c r="G104" s="694" t="inlineStr">
        <is>
          <t>D</t>
        </is>
      </c>
      <c r="H104" s="694">
        <f>+SUMIF($BC$6:$BC$53,G104,$BF$6:$BF$53)</f>
        <v/>
      </c>
      <c r="I104" s="694" t="n"/>
      <c r="J104" s="694" t="n">
        <v>76</v>
      </c>
      <c r="K104" s="694" t="n">
        <v>46202.75</v>
      </c>
      <c r="L104" s="694" t="inlineStr">
        <is>
          <t>1C-2F</t>
        </is>
      </c>
      <c r="M104" s="694">
        <f>+IF(OR(INDEX($H$101:$H$113,MATCH(E104,$G$101:$G$113,0))=12,$AJ$99=144),INDEX($AL$6:$AL$97,MATCH(A104,$AI$6:$AI$97,0)),A104)</f>
        <v/>
      </c>
      <c r="N104" s="694">
        <f>+IFERROR(IF(OR(AND(LEFT(B104,1)="2",INDEX($H$101:$H$113,MATCH(F104,$G$101:$G$113,0))=12),AND(LEFT(B104,1)="2",$AJ$99=144)),INDEX($AL$6:$AL$97,MATCH(B104,$AI$6:$AI$97,0)),IF(OR(AND(LEFT(B104,1)="3",INDEX($H$101:$H$113,MATCH(F104,$G$101:$G$113,0))=144),AND(LEFT(B104,1)="3",$AJ$99=144)),INDEX(Combinaciones!$C$2:$J$496,MATCH(1,Combinaciones!$B$2:$B$496,0),MATCH(WORLDCUP!E104,Combinaciones!$C$1:$J$1,0)),B104)),B104)</f>
        <v/>
      </c>
      <c r="O104" s="694" t="n"/>
      <c r="P104" s="694" t="n"/>
      <c r="Q104" s="694" t="n"/>
      <c r="R104" s="694" t="n"/>
      <c r="S104" s="694" t="n"/>
      <c r="T104" s="694" t="n"/>
      <c r="U104" s="694" t="n"/>
      <c r="V104" s="703" t="n"/>
      <c r="W104" s="743" t="n"/>
      <c r="X104" s="725">
        <f>Horarios!C104</f>
        <v/>
      </c>
      <c r="Y104" s="726">
        <f>Horarios!C104</f>
        <v/>
      </c>
      <c r="Z104" s="847">
        <f>AH104</f>
        <v/>
      </c>
      <c r="AA104" s="848">
        <f>+INDEX($M$101:$M$147,MATCH(AH104,$J$101:$J$147,0))</f>
        <v/>
      </c>
      <c r="AB104" s="849" t="n"/>
      <c r="AC104" s="855" t="n">
        <v>2</v>
      </c>
      <c r="AD104" s="855" t="n">
        <v>0</v>
      </c>
      <c r="AE104" s="849" t="n"/>
      <c r="AF104" s="851">
        <f>+INDEX($N$101:$N$147,MATCH(AH104,$J$101:$J$147,0))</f>
        <v/>
      </c>
      <c r="AG104" s="852">
        <f>IF(D104="W"&amp;AH104,0,1)</f>
        <v/>
      </c>
      <c r="AH104" s="735" t="n">
        <v>75</v>
      </c>
      <c r="AI104" s="758" t="n">
        <v>3</v>
      </c>
      <c r="AJ104" s="763" t="n">
        <v>3</v>
      </c>
      <c r="AK104" s="813">
        <f t="array" ref="AK104:AK104">Ver_flag_visit</f>
        <v/>
      </c>
      <c r="AL104" s="765">
        <f>+IF($H$113&gt;=48,INDEX($BD$58:$BD$69,MATCH(AI104,$BN$58:$BN$69,0)),BB60)</f>
        <v/>
      </c>
      <c r="AM104" s="864">
        <f>+IF($H$113&gt;=48,INDEX($BE$58:$BN$69,MATCH($AL104,$BD$58:$BD$69,0),MATCH(AM$5,$BE$57:$BN$57,0)),$BB60)</f>
        <v/>
      </c>
      <c r="AN104" s="767">
        <f>+IF($H$113&gt;=48,INDEX($BE$58:$BN$69,MATCH($AL104,$BD$58:$BD$69,0),MATCH(AN$5,$BE$57:$BN$57,0)),$BB60)</f>
        <v/>
      </c>
      <c r="AO104" s="767">
        <f>+IF($H$113&gt;=48,INDEX($BE$58:$BN$69,MATCH($AL104,$BD$58:$BD$69,0),MATCH(AO$5,$BE$57:$BN$57,0)),$BB60)</f>
        <v/>
      </c>
      <c r="AP104" s="767">
        <f>+IF($H$113&gt;=48,INDEX($BE$58:$BN$69,MATCH($AL104,$BD$58:$BD$69,0),MATCH(AP$5,$BE$57:$BN$57,0)),$BB60)</f>
        <v/>
      </c>
      <c r="AQ104" s="767">
        <f>+IF($H$113&gt;=48,INDEX($BE$58:$BN$69,MATCH($AL104,$BD$58:$BD$69,0),MATCH(AQ$5,$BE$57:$BN$57,0)),$BB60)</f>
        <v/>
      </c>
      <c r="AR104" s="767">
        <f>+IF($H$113&gt;=48,INDEX($BE$58:$BN$69,MATCH($AL104,$BD$58:$BD$69,0),MATCH(AR$5,$BE$57:$BN$57,0)),$BB60)</f>
        <v/>
      </c>
      <c r="AS104" s="767">
        <f>+IF($H$113&gt;=48,INDEX($BE$58:$BN$69,MATCH($AL104,$BD$58:$BD$69,0),MATCH(AS$5,$BE$57:$BN$57,0)),$BB60)</f>
        <v/>
      </c>
      <c r="AT104" s="768">
        <f>+IF($H$113&gt;=48,INDEX($BE$58:$BN$69,MATCH($AL104,$BD$58:$BD$69,0),MATCH(AT$5,$BE$57:$BN$57,0)),$BB60)</f>
        <v/>
      </c>
      <c r="AU104" s="757">
        <f>IF($H$113=144,INDEX($DL$58:$DL$69,MATCH(AI104,$DP$58:$DP$69,0)),"")</f>
        <v/>
      </c>
      <c r="AV104" s="758">
        <f>INDEX($BD$58:$BD$69,MATCH(AI104,$BM$58:$BM$69,0))</f>
        <v/>
      </c>
      <c r="AW104" s="862" t="n"/>
      <c r="AX104" s="863" t="n"/>
      <c r="AY104" s="865" t="n"/>
      <c r="AZ104" s="866">
        <f>+IF(OR($H$113&gt;=48,$AJ$99=144),BF118&amp;" - "&amp;BG118,"")</f>
        <v/>
      </c>
      <c r="BA104" s="702" t="n"/>
      <c r="BF104" s="649">
        <f>IFERROR(INDEX($BC$6:$BC$53,MATCH(AL103,$BD$6:$BD$53,0)),"")</f>
        <v/>
      </c>
      <c r="BG104" s="649">
        <f>COUNTIF($BF$103:$BF$110,"&lt;="&amp;BF104)</f>
        <v/>
      </c>
      <c r="BI104" s="649" t="n">
        <v>2</v>
      </c>
      <c r="BJ104" s="649">
        <f>IFERROR(INDEX($BF$103:$BF$110,MATCH(BI104,$BG$103:$BG$110,0)),"Grupo")</f>
        <v/>
      </c>
    </row>
    <row r="105" ht="15.75" customHeight="1" s="650">
      <c r="A105" s="694" t="inlineStr">
        <is>
          <t>1I</t>
        </is>
      </c>
      <c r="B105" s="694" t="inlineStr">
        <is>
          <t>3CDFGH</t>
        </is>
      </c>
      <c r="C105" s="694" t="n"/>
      <c r="D105" s="694">
        <f>IF(AND(OR(AC105="",AD105="")),"W"&amp;AH105,IF(AC105&gt;AD105,AA105,IF(AC105&lt;AD105,AF105,IF(AND(AC105=AD105,AB105=AE105),"W"&amp;AH105,IF(AND(AC105=AD105,OR(AB105="",AE105="")),"W"&amp;AH105,IF(AND(AC105=AD105,AB105&gt;AE105),AA105,AF105))))))</f>
        <v/>
      </c>
      <c r="E105" s="694" t="inlineStr">
        <is>
          <t>I</t>
        </is>
      </c>
      <c r="F105" s="694" t="inlineStr">
        <is>
          <t>TOTAL</t>
        </is>
      </c>
      <c r="G105" s="694" t="inlineStr">
        <is>
          <t>E</t>
        </is>
      </c>
      <c r="H105" s="694">
        <f>+SUMIF($BC$6:$BC$53,G105,$BF$6:$BF$53)</f>
        <v/>
      </c>
      <c r="I105" s="694" t="n"/>
      <c r="J105" s="694" t="n">
        <v>77</v>
      </c>
      <c r="K105" s="694" t="n">
        <v>46203.75</v>
      </c>
      <c r="L105" s="694" t="inlineStr">
        <is>
          <t>1I-3CDFGH</t>
        </is>
      </c>
      <c r="M105" s="694">
        <f>+IF(OR(INDEX($H$101:$H$113,MATCH(E105,$G$101:$G$113,0))=12,$AJ$99=144),INDEX($AL$6:$AL$97,MATCH(A105,$AI$6:$AI$97,0)),A105)</f>
        <v/>
      </c>
      <c r="N105" s="694">
        <f>+IFERROR(IF(OR(AND(LEFT(B105,1)="2",INDEX($H$101:$H$113,MATCH(F105,$G$101:$G$113,0))=12),AND(LEFT(B105,1)="2",$AJ$99=144)),INDEX($AL$6:$AL$97,MATCH(B105,$AI$6:$AI$97,0)),IF(OR(AND(LEFT(B105,1)="3",INDEX($H$101:$H$113,MATCH(F105,$G$101:$G$113,0))=144),AND(LEFT(B105,1)="3",$AJ$99=144)),INDEX(Combinaciones!$C$2:$J$496,MATCH(1,Combinaciones!$B$2:$B$496,0),MATCH(WORLDCUP!E105,Combinaciones!$C$1:$J$1,0)),B105)),B105)</f>
        <v/>
      </c>
      <c r="O105" s="694" t="n"/>
      <c r="P105" s="694" t="n"/>
      <c r="Q105" s="694" t="n"/>
      <c r="R105" s="694" t="n"/>
      <c r="S105" s="694" t="n"/>
      <c r="T105" s="694" t="n"/>
      <c r="U105" s="694" t="n"/>
      <c r="V105" s="703" t="n"/>
      <c r="W105" s="743" t="n"/>
      <c r="X105" s="725">
        <f>Horarios!C105</f>
        <v/>
      </c>
      <c r="Y105" s="726">
        <f>Horarios!C105</f>
        <v/>
      </c>
      <c r="Z105" s="847">
        <f>AH105</f>
        <v/>
      </c>
      <c r="AA105" s="848">
        <f>+INDEX($M$101:$M$147,MATCH(AH105,$J$101:$J$147,0))</f>
        <v/>
      </c>
      <c r="AB105" s="849" t="n"/>
      <c r="AC105" s="855" t="n">
        <v>3</v>
      </c>
      <c r="AD105" s="855" t="n">
        <v>1</v>
      </c>
      <c r="AE105" s="849" t="n"/>
      <c r="AF105" s="851">
        <f>+INDEX($N$101:$N$147,MATCH(AH105,$J$101:$J$147,0))</f>
        <v/>
      </c>
      <c r="AG105" s="852">
        <f>IF(D105="W"&amp;AH105,0,1)</f>
        <v/>
      </c>
      <c r="AH105" s="735" t="n">
        <v>78</v>
      </c>
      <c r="AI105" s="758" t="n">
        <v>4</v>
      </c>
      <c r="AJ105" s="763" t="n">
        <v>4</v>
      </c>
      <c r="AK105" s="813">
        <f t="array" ref="AK105:AK105">Ver_flag_visit</f>
        <v/>
      </c>
      <c r="AL105" s="765">
        <f>+IF($H$113&gt;=48,INDEX($BD$58:$BD$69,MATCH(AI105,$BN$58:$BN$69,0)),BB61)</f>
        <v/>
      </c>
      <c r="AM105" s="864">
        <f>+IF($H$113&gt;=48,INDEX($BE$58:$BN$69,MATCH($AL105,$BD$58:$BD$69,0),MATCH(AM$5,$BE$57:$BN$57,0)),$BB61)</f>
        <v/>
      </c>
      <c r="AN105" s="767">
        <f>+IF($H$113&gt;=48,INDEX($BE$58:$BN$69,MATCH($AL105,$BD$58:$BD$69,0),MATCH(AN$5,$BE$57:$BN$57,0)),$BB61)</f>
        <v/>
      </c>
      <c r="AO105" s="767">
        <f>+IF($H$113&gt;=48,INDEX($BE$58:$BN$69,MATCH($AL105,$BD$58:$BD$69,0),MATCH(AO$5,$BE$57:$BN$57,0)),$BB61)</f>
        <v/>
      </c>
      <c r="AP105" s="767">
        <f>+IF($H$113&gt;=48,INDEX($BE$58:$BN$69,MATCH($AL105,$BD$58:$BD$69,0),MATCH(AP$5,$BE$57:$BN$57,0)),$BB61)</f>
        <v/>
      </c>
      <c r="AQ105" s="767">
        <f>+IF($H$113&gt;=48,INDEX($BE$58:$BN$69,MATCH($AL105,$BD$58:$BD$69,0),MATCH(AQ$5,$BE$57:$BN$57,0)),$BB61)</f>
        <v/>
      </c>
      <c r="AR105" s="767">
        <f>+IF($H$113&gt;=48,INDEX($BE$58:$BN$69,MATCH($AL105,$BD$58:$BD$69,0),MATCH(AR$5,$BE$57:$BN$57,0)),$BB61)</f>
        <v/>
      </c>
      <c r="AS105" s="767">
        <f>+IF($H$113&gt;=48,INDEX($BE$58:$BN$69,MATCH($AL105,$BD$58:$BD$69,0),MATCH(AS$5,$BE$57:$BN$57,0)),$BB61)</f>
        <v/>
      </c>
      <c r="AT105" s="768">
        <f>+IF($H$113&gt;=48,INDEX($BE$58:$BN$69,MATCH($AL105,$BD$58:$BD$69,0),MATCH(AT$5,$BE$57:$BN$57,0)),$BB61)</f>
        <v/>
      </c>
      <c r="AU105" s="757">
        <f>IF($H$113=144,INDEX($DL$58:$DL$69,MATCH(AI105,$DP$58:$DP$69,0)),"")</f>
        <v/>
      </c>
      <c r="AV105" s="758">
        <f>INDEX($BD$58:$BD$69,MATCH(AI105,$BM$58:$BM$69,0))</f>
        <v/>
      </c>
      <c r="AW105" s="862" t="n"/>
      <c r="AX105" s="863" t="n"/>
      <c r="AY105" s="865" t="n"/>
      <c r="AZ105" s="866">
        <f>+IF(OR($H$113&gt;=48,$AJ$99=144),BF119&amp;" - "&amp;BG119,"")</f>
        <v/>
      </c>
      <c r="BA105" s="702" t="n"/>
      <c r="BF105" s="649">
        <f>IFERROR(INDEX($BC$6:$BC$53,MATCH(AL104,$BD$6:$BD$53,0)),"")</f>
        <v/>
      </c>
      <c r="BG105" s="649">
        <f>COUNTIF($BF$103:$BF$110,"&lt;="&amp;BF105)</f>
        <v/>
      </c>
      <c r="BI105" s="649" t="n">
        <v>3</v>
      </c>
      <c r="BJ105" s="649">
        <f>IFERROR(INDEX($BF$103:$BF$110,MATCH(BI105,$BG$103:$BG$110,0)),"Grupo")</f>
        <v/>
      </c>
    </row>
    <row r="106" ht="15.75" customHeight="1" s="650">
      <c r="A106" s="694" t="inlineStr">
        <is>
          <t>2E</t>
        </is>
      </c>
      <c r="B106" s="694" t="inlineStr">
        <is>
          <t>2I</t>
        </is>
      </c>
      <c r="C106" s="694" t="n"/>
      <c r="D106" s="694">
        <f>IF(AND(OR(AC106="",AD106="")),"W"&amp;AH106,IF(AC106&gt;AD106,AA106,IF(AC106&lt;AD106,AF106,IF(AND(AC106=AD106,AB106=AE106),"W"&amp;AH106,IF(AND(AC106=AD106,OR(AB106="",AE106="")),"W"&amp;AH106,IF(AND(AC106=AD106,AB106&gt;AE106),AA106,AF106))))))</f>
        <v/>
      </c>
      <c r="E106" s="694" t="inlineStr">
        <is>
          <t>E</t>
        </is>
      </c>
      <c r="F106" s="694" t="inlineStr">
        <is>
          <t>I</t>
        </is>
      </c>
      <c r="G106" s="694" t="inlineStr">
        <is>
          <t>F</t>
        </is>
      </c>
      <c r="H106" s="694">
        <f>+SUMIF($BC$6:$BC$53,G106,$BF$6:$BF$53)</f>
        <v/>
      </c>
      <c r="I106" s="694" t="n"/>
      <c r="J106" s="694" t="n">
        <v>78</v>
      </c>
      <c r="K106" s="694" t="n">
        <v>46203.75</v>
      </c>
      <c r="L106" s="694" t="inlineStr">
        <is>
          <t>2E-2I</t>
        </is>
      </c>
      <c r="M106" s="694">
        <f>+IF(OR(INDEX($H$101:$H$113,MATCH(E106,$G$101:$G$113,0))=12,$AJ$99=144),INDEX($AL$6:$AL$97,MATCH(A106,$AI$6:$AI$97,0)),A106)</f>
        <v/>
      </c>
      <c r="N106" s="694">
        <f>+IFERROR(IF(OR(AND(LEFT(B106,1)="2",INDEX($H$101:$H$113,MATCH(F106,$G$101:$G$113,0))=12),AND(LEFT(B106,1)="2",$AJ$99=144)),INDEX($AL$6:$AL$97,MATCH(B106,$AI$6:$AI$97,0)),IF(OR(AND(LEFT(B106,1)="3",INDEX($H$101:$H$113,MATCH(F106,$G$101:$G$113,0))=144),AND(LEFT(B106,1)="3",$AJ$99=144)),INDEX(Combinaciones!$C$2:$J$496,MATCH(1,Combinaciones!$B$2:$B$496,0),MATCH(WORLDCUP!E106,Combinaciones!$C$1:$J$1,0)),B106)),B106)</f>
        <v/>
      </c>
      <c r="O106" s="694" t="n"/>
      <c r="P106" s="694" t="n"/>
      <c r="Q106" s="694" t="n"/>
      <c r="R106" s="694" t="n"/>
      <c r="S106" s="694" t="n"/>
      <c r="T106" s="694" t="n"/>
      <c r="U106" s="694" t="n"/>
      <c r="V106" s="703" t="n"/>
      <c r="W106" s="743" t="n"/>
      <c r="X106" s="725">
        <f>Horarios!C106</f>
        <v/>
      </c>
      <c r="Y106" s="726">
        <f>Horarios!C106</f>
        <v/>
      </c>
      <c r="Z106" s="847">
        <f>AH106</f>
        <v/>
      </c>
      <c r="AA106" s="848">
        <f>+INDEX($M$101:$M$147,MATCH(AH106,$J$101:$J$147,0))</f>
        <v/>
      </c>
      <c r="AB106" s="849" t="n"/>
      <c r="AC106" s="855" t="n">
        <v>1</v>
      </c>
      <c r="AD106" s="855" t="n">
        <v>2</v>
      </c>
      <c r="AE106" s="849" t="n"/>
      <c r="AF106" s="851">
        <f>+INDEX($N$101:$N$147,MATCH(AH106,$J$101:$J$147,0))</f>
        <v/>
      </c>
      <c r="AG106" s="852">
        <f>IF(D106="W"&amp;AH106,0,1)</f>
        <v/>
      </c>
      <c r="AH106" s="735" t="n">
        <v>77</v>
      </c>
      <c r="AI106" s="758" t="n">
        <v>5</v>
      </c>
      <c r="AJ106" s="763" t="n">
        <v>5</v>
      </c>
      <c r="AK106" s="813">
        <f t="array" ref="AK106:AK106">Ver_flag_visit</f>
        <v/>
      </c>
      <c r="AL106" s="765">
        <f>+IF($H$113&gt;=48,INDEX($BD$58:$BD$69,MATCH(AI106,$BN$58:$BN$69,0)),BB62)</f>
        <v/>
      </c>
      <c r="AM106" s="864">
        <f>+IF($H$113&gt;=48,INDEX($BE$58:$BN$69,MATCH($AL106,$BD$58:$BD$69,0),MATCH(AM$5,$BE$57:$BN$57,0)),$BB62)</f>
        <v/>
      </c>
      <c r="AN106" s="767">
        <f>+IF($H$113&gt;=48,INDEX($BE$58:$BN$69,MATCH($AL106,$BD$58:$BD$69,0),MATCH(AN$5,$BE$57:$BN$57,0)),$BB62)</f>
        <v/>
      </c>
      <c r="AO106" s="767">
        <f>+IF($H$113&gt;=48,INDEX($BE$58:$BN$69,MATCH($AL106,$BD$58:$BD$69,0),MATCH(AO$5,$BE$57:$BN$57,0)),$BB62)</f>
        <v/>
      </c>
      <c r="AP106" s="767">
        <f>+IF($H$113&gt;=48,INDEX($BE$58:$BN$69,MATCH($AL106,$BD$58:$BD$69,0),MATCH(AP$5,$BE$57:$BN$57,0)),$BB62)</f>
        <v/>
      </c>
      <c r="AQ106" s="767">
        <f>+IF($H$113&gt;=48,INDEX($BE$58:$BN$69,MATCH($AL106,$BD$58:$BD$69,0),MATCH(AQ$5,$BE$57:$BN$57,0)),$BB62)</f>
        <v/>
      </c>
      <c r="AR106" s="767">
        <f>+IF($H$113&gt;=48,INDEX($BE$58:$BN$69,MATCH($AL106,$BD$58:$BD$69,0),MATCH(AR$5,$BE$57:$BN$57,0)),$BB62)</f>
        <v/>
      </c>
      <c r="AS106" s="767">
        <f>+IF($H$113&gt;=48,INDEX($BE$58:$BN$69,MATCH($AL106,$BD$58:$BD$69,0),MATCH(AS$5,$BE$57:$BN$57,0)),$BB62)</f>
        <v/>
      </c>
      <c r="AT106" s="768">
        <f>+IF($H$113&gt;=48,INDEX($BE$58:$BN$69,MATCH($AL106,$BD$58:$BD$69,0),MATCH(AT$5,$BE$57:$BN$57,0)),$BB62)</f>
        <v/>
      </c>
      <c r="AU106" s="757">
        <f>IF($H$113=144,INDEX($DL$58:$DL$69,MATCH(AI106,$DP$58:$DP$69,0)),"")</f>
        <v/>
      </c>
      <c r="AV106" s="758">
        <f>INDEX($BD$58:$BD$69,MATCH(AI106,$BM$58:$BM$69,0))</f>
        <v/>
      </c>
      <c r="AW106" s="862" t="n"/>
      <c r="AX106" s="863" t="n"/>
      <c r="AY106" s="865" t="n"/>
      <c r="AZ106" s="866">
        <f>+IF(OR($H$113&gt;=48,$AJ$99=144),BF120&amp;" - "&amp;BG120,"")</f>
        <v/>
      </c>
      <c r="BA106" s="702" t="n"/>
      <c r="BF106" s="649">
        <f>IFERROR(INDEX($BC$6:$BC$53,MATCH(AL105,$BD$6:$BD$53,0)),"")</f>
        <v/>
      </c>
      <c r="BG106" s="649">
        <f>COUNTIF($BF$103:$BF$110,"&lt;="&amp;BF106)</f>
        <v/>
      </c>
      <c r="BI106" s="649" t="n">
        <v>4</v>
      </c>
      <c r="BJ106" s="649">
        <f>IFERROR(INDEX($BF$103:$BF$110,MATCH(BI106,$BG$103:$BG$110,0)),"Grupo")</f>
        <v/>
      </c>
    </row>
    <row r="107" ht="15.75" customHeight="1" s="650">
      <c r="A107" s="694" t="inlineStr">
        <is>
          <t>1A</t>
        </is>
      </c>
      <c r="B107" s="694" t="inlineStr">
        <is>
          <t>3CEFHI</t>
        </is>
      </c>
      <c r="C107" s="694" t="n"/>
      <c r="D107" s="694">
        <f>IF(AND(OR(AC107="",AD107="")),"W"&amp;AH107,IF(AC107&gt;AD107,AA107,IF(AC107&lt;AD107,AF107,IF(AND(AC107=AD107,AB107=AE107),"W"&amp;AH107,IF(AND(AC107=AD107,OR(AB107="",AE107="")),"W"&amp;AH107,IF(AND(AC107=AD107,AB107&gt;AE107),AA107,AF107))))))</f>
        <v/>
      </c>
      <c r="E107" s="694" t="inlineStr">
        <is>
          <t>A</t>
        </is>
      </c>
      <c r="F107" s="694" t="inlineStr">
        <is>
          <t>TOTAL</t>
        </is>
      </c>
      <c r="G107" s="694" t="inlineStr">
        <is>
          <t>G</t>
        </is>
      </c>
      <c r="H107" s="694">
        <f>+SUMIF($BC$6:$BC$53,G107,$BF$6:$BF$53)</f>
        <v/>
      </c>
      <c r="I107" s="694" t="n"/>
      <c r="J107" s="694" t="n">
        <v>79</v>
      </c>
      <c r="K107" s="694" t="n">
        <v>46203.75</v>
      </c>
      <c r="L107" s="694" t="inlineStr">
        <is>
          <t>1A-3CEFHI</t>
        </is>
      </c>
      <c r="M107" s="694">
        <f>+IF(OR(INDEX($H$101:$H$113,MATCH(E107,$G$101:$G$113,0))=12,$AJ$99=144),INDEX($AL$6:$AL$97,MATCH(A107,$AI$6:$AI$97,0)),A107)</f>
        <v/>
      </c>
      <c r="N107" s="694">
        <f>+IFERROR(IF(OR(AND(LEFT(B107,1)="2",INDEX($H$101:$H$113,MATCH(F107,$G$101:$G$113,0))=12),AND(LEFT(B107,1)="2",$AJ$99=144)),INDEX($AL$6:$AL$97,MATCH(B107,$AI$6:$AI$97,0)),IF(OR(AND(LEFT(B107,1)="3",INDEX($H$101:$H$113,MATCH(F107,$G$101:$G$113,0))=144),AND(LEFT(B107,1)="3",$AJ$99=144)),INDEX(Combinaciones!$C$2:$J$496,MATCH(1,Combinaciones!$B$2:$B$496,0),MATCH(WORLDCUP!E107,Combinaciones!$C$1:$J$1,0)),B107)),B107)</f>
        <v/>
      </c>
      <c r="O107" s="694" t="n"/>
      <c r="P107" s="694" t="n"/>
      <c r="Q107" s="694" t="n"/>
      <c r="R107" s="694" t="n"/>
      <c r="S107" s="694" t="n"/>
      <c r="T107" s="694" t="n"/>
      <c r="U107" s="694" t="n"/>
      <c r="V107" s="703" t="n"/>
      <c r="W107" s="743" t="n"/>
      <c r="X107" s="725">
        <f>Horarios!C107</f>
        <v/>
      </c>
      <c r="Y107" s="726">
        <f>Horarios!C107</f>
        <v/>
      </c>
      <c r="Z107" s="847">
        <f>AH107</f>
        <v/>
      </c>
      <c r="AA107" s="848">
        <f>+INDEX($M$101:$M$147,MATCH(AH107,$J$101:$J$147,0))</f>
        <v/>
      </c>
      <c r="AB107" s="849" t="n"/>
      <c r="AC107" s="855" t="n">
        <v>2</v>
      </c>
      <c r="AD107" s="855" t="n">
        <v>0</v>
      </c>
      <c r="AE107" s="849" t="n"/>
      <c r="AF107" s="851">
        <f>+INDEX($N$101:$N$147,MATCH(AH107,$J$101:$J$147,0))</f>
        <v/>
      </c>
      <c r="AG107" s="852">
        <f>IF(D107="W"&amp;AH107,0,1)</f>
        <v/>
      </c>
      <c r="AH107" s="735" t="n">
        <v>79</v>
      </c>
      <c r="AI107" s="758" t="n">
        <v>6</v>
      </c>
      <c r="AJ107" s="763" t="n">
        <v>6</v>
      </c>
      <c r="AK107" s="813">
        <f t="array" ref="AK107:AK107">Ver_flag_visit</f>
        <v/>
      </c>
      <c r="AL107" s="765">
        <f>+IF($H$113&gt;=48,INDEX($BD$58:$BD$69,MATCH(AI107,$BN$58:$BN$69,0)),BB63)</f>
        <v/>
      </c>
      <c r="AM107" s="864">
        <f>+IF($H$113&gt;=48,INDEX($BE$58:$BN$69,MATCH($AL107,$BD$58:$BD$69,0),MATCH(AM$5,$BE$57:$BN$57,0)),$BB63)</f>
        <v/>
      </c>
      <c r="AN107" s="767">
        <f>+IF($H$113&gt;=48,INDEX($BE$58:$BN$69,MATCH($AL107,$BD$58:$BD$69,0),MATCH(AN$5,$BE$57:$BN$57,0)),$BB63)</f>
        <v/>
      </c>
      <c r="AO107" s="767">
        <f>+IF($H$113&gt;=48,INDEX($BE$58:$BN$69,MATCH($AL107,$BD$58:$BD$69,0),MATCH(AO$5,$BE$57:$BN$57,0)),$BB63)</f>
        <v/>
      </c>
      <c r="AP107" s="767">
        <f>+IF($H$113&gt;=48,INDEX($BE$58:$BN$69,MATCH($AL107,$BD$58:$BD$69,0),MATCH(AP$5,$BE$57:$BN$57,0)),$BB63)</f>
        <v/>
      </c>
      <c r="AQ107" s="767">
        <f>+IF($H$113&gt;=48,INDEX($BE$58:$BN$69,MATCH($AL107,$BD$58:$BD$69,0),MATCH(AQ$5,$BE$57:$BN$57,0)),$BB63)</f>
        <v/>
      </c>
      <c r="AR107" s="767">
        <f>+IF($H$113&gt;=48,INDEX($BE$58:$BN$69,MATCH($AL107,$BD$58:$BD$69,0),MATCH(AR$5,$BE$57:$BN$57,0)),$BB63)</f>
        <v/>
      </c>
      <c r="AS107" s="767">
        <f>+IF($H$113&gt;=48,INDEX($BE$58:$BN$69,MATCH($AL107,$BD$58:$BD$69,0),MATCH(AS$5,$BE$57:$BN$57,0)),$BB63)</f>
        <v/>
      </c>
      <c r="AT107" s="768">
        <f>+IF($H$113&gt;=48,INDEX($BE$58:$BN$69,MATCH($AL107,$BD$58:$BD$69,0),MATCH(AT$5,$BE$57:$BN$57,0)),$BB63)</f>
        <v/>
      </c>
      <c r="AU107" s="757">
        <f>IF($H$113=144,INDEX($DL$58:$DL$69,MATCH(AI107,$DP$58:$DP$69,0)),"")</f>
        <v/>
      </c>
      <c r="AV107" s="758">
        <f>INDEX($BD$58:$BD$69,MATCH(AI107,$BM$58:$BM$69,0))</f>
        <v/>
      </c>
      <c r="AW107" s="862" t="n"/>
      <c r="AX107" s="863" t="n"/>
      <c r="AY107" s="865" t="n"/>
      <c r="AZ107" s="866">
        <f>+IF(OR($H$113&gt;=48,$AJ$99=144),BF121&amp;" - "&amp;BG121,"")</f>
        <v/>
      </c>
      <c r="BA107" s="702" t="n"/>
      <c r="BF107" s="649">
        <f>IFERROR(INDEX($BC$6:$BC$53,MATCH(AL106,$BD$6:$BD$53,0)),"")</f>
        <v/>
      </c>
      <c r="BG107" s="649">
        <f>COUNTIF($BF$103:$BF$110,"&lt;="&amp;BF107)</f>
        <v/>
      </c>
      <c r="BI107" s="649" t="n">
        <v>5</v>
      </c>
      <c r="BJ107" s="649">
        <f>IFERROR(INDEX($BF$103:$BF$110,MATCH(BI107,$BG$103:$BG$110,0)),"Grupo")</f>
        <v/>
      </c>
    </row>
    <row r="108" ht="15.75" customHeight="1" s="650">
      <c r="A108" s="694" t="inlineStr">
        <is>
          <t>1L</t>
        </is>
      </c>
      <c r="B108" s="694" t="inlineStr">
        <is>
          <t>3EHIJK</t>
        </is>
      </c>
      <c r="C108" s="694" t="n"/>
      <c r="D108" s="694">
        <f>IF(AND(OR(AC108="",AD108="")),"W"&amp;AH108,IF(AC108&gt;AD108,AA108,IF(AC108&lt;AD108,AF108,IF(AND(AC108=AD108,AB108=AE108),"W"&amp;AH108,IF(AND(AC108=AD108,OR(AB108="",AE108="")),"W"&amp;AH108,IF(AND(AC108=AD108,AB108&gt;AE108),AA108,AF108))))))</f>
        <v/>
      </c>
      <c r="E108" s="694" t="inlineStr">
        <is>
          <t>L</t>
        </is>
      </c>
      <c r="F108" s="694" t="inlineStr">
        <is>
          <t>TOTAL</t>
        </is>
      </c>
      <c r="G108" s="694" t="inlineStr">
        <is>
          <t>H</t>
        </is>
      </c>
      <c r="H108" s="694">
        <f>+SUMIF($BC$6:$BC$53,G108,$BF$6:$BF$53)</f>
        <v/>
      </c>
      <c r="I108" s="694" t="n"/>
      <c r="J108" s="694" t="n">
        <v>80</v>
      </c>
      <c r="K108" s="694" t="n">
        <v>46204.75</v>
      </c>
      <c r="L108" s="694" t="inlineStr">
        <is>
          <t>1L-3EHIJK</t>
        </is>
      </c>
      <c r="M108" s="694">
        <f>+IF(OR(INDEX($H$101:$H$113,MATCH(E108,$G$101:$G$113,0))=12,$AJ$99=144),INDEX($AL$6:$AL$97,MATCH(A108,$AI$6:$AI$97,0)),A108)</f>
        <v/>
      </c>
      <c r="N108" s="694">
        <f>+IFERROR(IF(OR(AND(LEFT(B108,1)="2",INDEX($H$101:$H$113,MATCH(F108,$G$101:$G$113,0))=12),AND(LEFT(B108,1)="2",$AJ$99=144)),INDEX($AL$6:$AL$97,MATCH(B108,$AI$6:$AI$97,0)),IF(OR(AND(LEFT(B108,1)="3",INDEX($H$101:$H$113,MATCH(F108,$G$101:$G$113,0))=144),AND(LEFT(B108,1)="3",$AJ$99=144)),INDEX(Combinaciones!$C$2:$J$496,MATCH(1,Combinaciones!$B$2:$B$496,0),MATCH(WORLDCUP!E108,Combinaciones!$C$1:$J$1,0)),B108)),B108)</f>
        <v/>
      </c>
      <c r="O108" s="694" t="n"/>
      <c r="P108" s="694" t="n"/>
      <c r="Q108" s="694" t="n"/>
      <c r="R108" s="694" t="n"/>
      <c r="S108" s="694" t="n"/>
      <c r="T108" s="694" t="n"/>
      <c r="U108" s="694" t="n"/>
      <c r="V108" s="703" t="n"/>
      <c r="W108" s="743" t="n"/>
      <c r="X108" s="725">
        <f>Horarios!C108</f>
        <v/>
      </c>
      <c r="Y108" s="726">
        <f>Horarios!C108</f>
        <v/>
      </c>
      <c r="Z108" s="847">
        <f>AH108</f>
        <v/>
      </c>
      <c r="AA108" s="848">
        <f>+INDEX($M$101:$M$147,MATCH(AH108,$J$101:$J$147,0))</f>
        <v/>
      </c>
      <c r="AB108" s="849" t="n"/>
      <c r="AC108" s="855" t="n">
        <v>2</v>
      </c>
      <c r="AD108" s="855" t="n">
        <v>0</v>
      </c>
      <c r="AE108" s="849" t="n"/>
      <c r="AF108" s="851">
        <f>+INDEX($N$101:$N$147,MATCH(AH108,$J$101:$J$147,0))</f>
        <v/>
      </c>
      <c r="AG108" s="852">
        <f>IF(D108="W"&amp;AH108,0,1)</f>
        <v/>
      </c>
      <c r="AH108" s="735" t="n">
        <v>80</v>
      </c>
      <c r="AI108" s="758" t="n">
        <v>7</v>
      </c>
      <c r="AJ108" s="763" t="n">
        <v>7</v>
      </c>
      <c r="AK108" s="813">
        <f t="array" ref="AK108:AK108">Ver_flag_visit</f>
        <v/>
      </c>
      <c r="AL108" s="765">
        <f>+IF($H$113&gt;=48,INDEX($BD$58:$BD$69,MATCH(AI108,$BN$58:$BN$69,0)),BB64)</f>
        <v/>
      </c>
      <c r="AM108" s="864">
        <f>+IF($H$113&gt;=48,INDEX($BE$58:$BN$69,MATCH($AL108,$BD$58:$BD$69,0),MATCH(AM$5,$BE$57:$BN$57,0)),$BB64)</f>
        <v/>
      </c>
      <c r="AN108" s="767">
        <f>+IF($H$113&gt;=48,INDEX($BE$58:$BN$69,MATCH($AL108,$BD$58:$BD$69,0),MATCH(AN$5,$BE$57:$BN$57,0)),$BB64)</f>
        <v/>
      </c>
      <c r="AO108" s="767">
        <f>+IF($H$113&gt;=48,INDEX($BE$58:$BN$69,MATCH($AL108,$BD$58:$BD$69,0),MATCH(AO$5,$BE$57:$BN$57,0)),$BB64)</f>
        <v/>
      </c>
      <c r="AP108" s="767">
        <f>+IF($H$113&gt;=48,INDEX($BE$58:$BN$69,MATCH($AL108,$BD$58:$BD$69,0),MATCH(AP$5,$BE$57:$BN$57,0)),$BB64)</f>
        <v/>
      </c>
      <c r="AQ108" s="767">
        <f>+IF($H$113&gt;=48,INDEX($BE$58:$BN$69,MATCH($AL108,$BD$58:$BD$69,0),MATCH(AQ$5,$BE$57:$BN$57,0)),$BB64)</f>
        <v/>
      </c>
      <c r="AR108" s="767">
        <f>+IF($H$113&gt;=48,INDEX($BE$58:$BN$69,MATCH($AL108,$BD$58:$BD$69,0),MATCH(AR$5,$BE$57:$BN$57,0)),$BB64)</f>
        <v/>
      </c>
      <c r="AS108" s="767">
        <f>+IF($H$113&gt;=48,INDEX($BE$58:$BN$69,MATCH($AL108,$BD$58:$BD$69,0),MATCH(AS$5,$BE$57:$BN$57,0)),$BB64)</f>
        <v/>
      </c>
      <c r="AT108" s="768">
        <f>+IF($H$113&gt;=48,INDEX($BE$58:$BN$69,MATCH($AL108,$BD$58:$BD$69,0),MATCH(AT$5,$BE$57:$BN$57,0)),$BB64)</f>
        <v/>
      </c>
      <c r="AU108" s="757">
        <f>IF($H$113=144,INDEX($DL$58:$DL$69,MATCH(AI108,$DP$58:$DP$69,0)),"")</f>
        <v/>
      </c>
      <c r="AV108" s="758">
        <f>INDEX($BD$58:$BD$69,MATCH(AI108,$BM$58:$BM$69,0))</f>
        <v/>
      </c>
      <c r="AW108" s="862" t="n"/>
      <c r="AX108" s="863" t="n"/>
      <c r="AY108" s="865" t="n"/>
      <c r="AZ108" s="866">
        <f>+IF(OR($H$113&gt;=48,$AJ$99=144),BF122&amp;" - "&amp;BG122,"")</f>
        <v/>
      </c>
      <c r="BA108" s="702" t="n"/>
      <c r="BF108" s="649">
        <f>IFERROR(INDEX($BC$6:$BC$53,MATCH(AL107,$BD$6:$BD$53,0)),"")</f>
        <v/>
      </c>
      <c r="BG108" s="649">
        <f>COUNTIF($BF$103:$BF$110,"&lt;="&amp;BF108)</f>
        <v/>
      </c>
      <c r="BI108" s="649" t="n">
        <v>6</v>
      </c>
      <c r="BJ108" s="649">
        <f>IFERROR(INDEX($BF$103:$BF$110,MATCH(BI108,$BG$103:$BG$110,0)),"Grupo")</f>
        <v/>
      </c>
    </row>
    <row r="109" ht="15.75" customHeight="1" s="650">
      <c r="A109" s="694" t="inlineStr">
        <is>
          <t>1D</t>
        </is>
      </c>
      <c r="B109" s="694" t="inlineStr">
        <is>
          <t>3BEFIJ</t>
        </is>
      </c>
      <c r="C109" s="694" t="n"/>
      <c r="D109" s="694">
        <f>IF(AND(OR(AC109="",AD109="")),"W"&amp;AH109,IF(AC109&gt;AD109,AA109,IF(AC109&lt;AD109,AF109,IF(AND(AC109=AD109,AB109=AE109),"W"&amp;AH109,IF(AND(AC109=AD109,OR(AB109="",AE109="")),"W"&amp;AH109,IF(AND(AC109=AD109,AB109&gt;AE109),AA109,AF109))))))</f>
        <v/>
      </c>
      <c r="E109" s="694" t="inlineStr">
        <is>
          <t>D</t>
        </is>
      </c>
      <c r="F109" s="694" t="inlineStr">
        <is>
          <t>TOTAL</t>
        </is>
      </c>
      <c r="G109" s="694" t="inlineStr">
        <is>
          <t>I</t>
        </is>
      </c>
      <c r="H109" s="694">
        <f>+SUMIF($BC$6:$BC$53,G109,$BF$6:$BF$53)</f>
        <v/>
      </c>
      <c r="I109" s="694" t="n"/>
      <c r="J109" s="694" t="n">
        <v>81</v>
      </c>
      <c r="K109" s="694" t="n">
        <v>46204.75</v>
      </c>
      <c r="L109" s="694" t="inlineStr">
        <is>
          <t>1D-3BEFIJ</t>
        </is>
      </c>
      <c r="M109" s="694">
        <f>+IF(OR(INDEX($H$101:$H$113,MATCH(E109,$G$101:$G$113,0))=12,$AJ$99=144),INDEX($AL$6:$AL$97,MATCH(A109,$AI$6:$AI$97,0)),A109)</f>
        <v/>
      </c>
      <c r="N109" s="694">
        <f>+IFERROR(IF(OR(AND(LEFT(B109,1)="2",INDEX($H$101:$H$113,MATCH(F109,$G$101:$G$113,0))=12),AND(LEFT(B109,1)="2",$AJ$99=144)),INDEX($AL$6:$AL$97,MATCH(B109,$AI$6:$AI$97,0)),IF(OR(AND(LEFT(B109,1)="3",INDEX($H$101:$H$113,MATCH(F109,$G$101:$G$113,0))=144),AND(LEFT(B109,1)="3",$AJ$99=144)),INDEX(Combinaciones!$C$2:$J$496,MATCH(1,Combinaciones!$B$2:$B$496,0),MATCH(WORLDCUP!E109,Combinaciones!$C$1:$J$1,0)),B109)),B109)</f>
        <v/>
      </c>
      <c r="O109" s="694" t="n"/>
      <c r="P109" s="694" t="n"/>
      <c r="Q109" s="694" t="n"/>
      <c r="R109" s="694" t="n"/>
      <c r="S109" s="694" t="n"/>
      <c r="T109" s="694" t="n"/>
      <c r="U109" s="694" t="n"/>
      <c r="V109" s="703" t="n"/>
      <c r="W109" s="743" t="n"/>
      <c r="X109" s="725">
        <f>Horarios!C109</f>
        <v/>
      </c>
      <c r="Y109" s="726">
        <f>Horarios!C109</f>
        <v/>
      </c>
      <c r="Z109" s="847">
        <f>AH109</f>
        <v/>
      </c>
      <c r="AA109" s="848">
        <f>+INDEX($M$101:$M$147,MATCH(AH109,$J$101:$J$147,0))</f>
        <v/>
      </c>
      <c r="AB109" s="849" t="n"/>
      <c r="AC109" s="855" t="n">
        <v>2</v>
      </c>
      <c r="AD109" s="855" t="n">
        <v>1</v>
      </c>
      <c r="AE109" s="849" t="n"/>
      <c r="AF109" s="851">
        <f>+INDEX($N$101:$N$147,MATCH(AH109,$J$101:$J$147,0))</f>
        <v/>
      </c>
      <c r="AG109" s="852">
        <f>IF(D109="W"&amp;AH109,0,1)</f>
        <v/>
      </c>
      <c r="AH109" s="735" t="n">
        <v>82</v>
      </c>
      <c r="AI109" s="758" t="n">
        <v>8</v>
      </c>
      <c r="AJ109" s="763" t="n">
        <v>8</v>
      </c>
      <c r="AK109" s="813">
        <f t="array" ref="AK109:AK109">Ver_flag_visit</f>
        <v/>
      </c>
      <c r="AL109" s="765">
        <f>+IF($H$113&gt;=48,INDEX($BD$58:$BD$69,MATCH(AI109,$BN$58:$BN$69,0)),BB65)</f>
        <v/>
      </c>
      <c r="AM109" s="864">
        <f>+IF($H$113&gt;=48,INDEX($BE$58:$BN$69,MATCH($AL109,$BD$58:$BD$69,0),MATCH(AM$5,$BE$57:$BN$57,0)),$BB65)</f>
        <v/>
      </c>
      <c r="AN109" s="767">
        <f>+IF($H$113&gt;=48,INDEX($BE$58:$BN$69,MATCH($AL109,$BD$58:$BD$69,0),MATCH(AN$5,$BE$57:$BN$57,0)),$BB65)</f>
        <v/>
      </c>
      <c r="AO109" s="767">
        <f>+IF($H$113&gt;=48,INDEX($BE$58:$BN$69,MATCH($AL109,$BD$58:$BD$69,0),MATCH(AO$5,$BE$57:$BN$57,0)),$BB65)</f>
        <v/>
      </c>
      <c r="AP109" s="767">
        <f>+IF($H$113&gt;=48,INDEX($BE$58:$BN$69,MATCH($AL109,$BD$58:$BD$69,0),MATCH(AP$5,$BE$57:$BN$57,0)),$BB65)</f>
        <v/>
      </c>
      <c r="AQ109" s="767">
        <f>+IF($H$113&gt;=48,INDEX($BE$58:$BN$69,MATCH($AL109,$BD$58:$BD$69,0),MATCH(AQ$5,$BE$57:$BN$57,0)),$BB65)</f>
        <v/>
      </c>
      <c r="AR109" s="767">
        <f>+IF($H$113&gt;=48,INDEX($BE$58:$BN$69,MATCH($AL109,$BD$58:$BD$69,0),MATCH(AR$5,$BE$57:$BN$57,0)),$BB65)</f>
        <v/>
      </c>
      <c r="AS109" s="767">
        <f>+IF($H$113&gt;=48,INDEX($BE$58:$BN$69,MATCH($AL109,$BD$58:$BD$69,0),MATCH(AS$5,$BE$57:$BN$57,0)),$BB65)</f>
        <v/>
      </c>
      <c r="AT109" s="768">
        <f>+IF($H$113&gt;=48,INDEX($BE$58:$BN$69,MATCH($AL109,$BD$58:$BD$69,0),MATCH(AT$5,$BE$57:$BN$57,0)),$BB65)</f>
        <v/>
      </c>
      <c r="AU109" s="757">
        <f>IF($H$113=144,INDEX($DL$58:$DL$69,MATCH(AI109,$DP$58:$DP$69,0)),"")</f>
        <v/>
      </c>
      <c r="AV109" s="758">
        <f>INDEX($BD$58:$BD$69,MATCH(AI109,$BM$58:$BM$69,0))</f>
        <v/>
      </c>
      <c r="AW109" s="862" t="n"/>
      <c r="AX109" s="863" t="n"/>
      <c r="AY109" s="865" t="n"/>
      <c r="AZ109" s="866">
        <f>+IF(OR($H$113&gt;=48,$AJ$99=144),BF123&amp;" - "&amp;BG123,"")</f>
        <v/>
      </c>
      <c r="BA109" s="702" t="n"/>
      <c r="BF109" s="649">
        <f>IFERROR(INDEX($BC$6:$BC$53,MATCH(AL108,$BD$6:$BD$53,0)),"")</f>
        <v/>
      </c>
      <c r="BG109" s="649">
        <f>COUNTIF($BF$103:$BF$110,"&lt;="&amp;BF109)</f>
        <v/>
      </c>
      <c r="BI109" s="649" t="n">
        <v>7</v>
      </c>
      <c r="BJ109" s="649">
        <f>IFERROR(INDEX($BF$103:$BF$110,MATCH(BI109,$BG$103:$BG$110,0)),"Grupo")</f>
        <v/>
      </c>
    </row>
    <row r="110" ht="15.75" customHeight="1" s="650">
      <c r="A110" s="694" t="inlineStr">
        <is>
          <t>1G</t>
        </is>
      </c>
      <c r="B110" s="694" t="inlineStr">
        <is>
          <t>3AEHIJ</t>
        </is>
      </c>
      <c r="C110" s="694" t="n"/>
      <c r="D110" s="694">
        <f>IF(AND(OR(AC110="",AD110="")),"W"&amp;AH110,IF(AC110&gt;AD110,AA110,IF(AC110&lt;AD110,AF110,IF(AND(AC110=AD110,AB110=AE110),"W"&amp;AH110,IF(AND(AC110=AD110,OR(AB110="",AE110="")),"W"&amp;AH110,IF(AND(AC110=AD110,AB110&gt;AE110),AA110,AF110))))))</f>
        <v/>
      </c>
      <c r="E110" s="694" t="inlineStr">
        <is>
          <t>G</t>
        </is>
      </c>
      <c r="F110" s="694" t="inlineStr">
        <is>
          <t>TOTAL</t>
        </is>
      </c>
      <c r="G110" s="694" t="inlineStr">
        <is>
          <t>J</t>
        </is>
      </c>
      <c r="H110" s="694">
        <f>+SUMIF($BC$6:$BC$53,G110,$BF$6:$BF$53)</f>
        <v/>
      </c>
      <c r="I110" s="694" t="n"/>
      <c r="J110" s="694" t="n">
        <v>82</v>
      </c>
      <c r="K110" s="694" t="n">
        <v>46204.75</v>
      </c>
      <c r="L110" s="694" t="inlineStr">
        <is>
          <t>1G-3AEHIJ</t>
        </is>
      </c>
      <c r="M110" s="694">
        <f>+IF(OR(INDEX($H$101:$H$113,MATCH(E110,$G$101:$G$113,0))=12,$AJ$99=144),INDEX($AL$6:$AL$97,MATCH(A110,$AI$6:$AI$97,0)),A110)</f>
        <v/>
      </c>
      <c r="N110" s="694">
        <f>+IFERROR(IF(OR(AND(LEFT(B110,1)="2",INDEX($H$101:$H$113,MATCH(F110,$G$101:$G$113,0))=12),AND(LEFT(B110,1)="2",$AJ$99=144)),INDEX($AL$6:$AL$97,MATCH(B110,$AI$6:$AI$97,0)),IF(OR(AND(LEFT(B110,1)="3",INDEX($H$101:$H$113,MATCH(F110,$G$101:$G$113,0))=144),AND(LEFT(B110,1)="3",$AJ$99=144)),INDEX(Combinaciones!$C$2:$J$496,MATCH(1,Combinaciones!$B$2:$B$496,0),MATCH(WORLDCUP!E110,Combinaciones!$C$1:$J$1,0)),B110)),B110)</f>
        <v/>
      </c>
      <c r="O110" s="694" t="n"/>
      <c r="P110" s="694" t="n"/>
      <c r="Q110" s="694" t="n"/>
      <c r="R110" s="694" t="n"/>
      <c r="S110" s="694" t="n"/>
      <c r="T110" s="694" t="n"/>
      <c r="U110" s="694" t="n"/>
      <c r="V110" s="703" t="n"/>
      <c r="W110" s="743" t="n"/>
      <c r="X110" s="725">
        <f>Horarios!C110</f>
        <v/>
      </c>
      <c r="Y110" s="726">
        <f>Horarios!C110</f>
        <v/>
      </c>
      <c r="Z110" s="847">
        <f>AH110</f>
        <v/>
      </c>
      <c r="AA110" s="848">
        <f>+INDEX($M$101:$M$147,MATCH(AH110,$J$101:$J$147,0))</f>
        <v/>
      </c>
      <c r="AB110" s="849" t="n"/>
      <c r="AC110" s="855" t="n">
        <v>3</v>
      </c>
      <c r="AD110" s="855" t="n">
        <v>0</v>
      </c>
      <c r="AE110" s="849" t="n"/>
      <c r="AF110" s="851">
        <f>+INDEX($N$101:$N$147,MATCH(AH110,$J$101:$J$147,0))</f>
        <v/>
      </c>
      <c r="AG110" s="852">
        <f>IF(D110="W"&amp;AH110,0,1)</f>
        <v/>
      </c>
      <c r="AH110" s="735" t="n">
        <v>81</v>
      </c>
      <c r="AI110" s="758" t="n">
        <v>9</v>
      </c>
      <c r="AJ110" s="763" t="n">
        <v>9</v>
      </c>
      <c r="AK110" s="813">
        <f t="array" ref="AK110:AK110">Ver_flag_visit</f>
        <v/>
      </c>
      <c r="AL110" s="765">
        <f>+IF($H$113&gt;=48,INDEX($BD$58:$BD$69,MATCH(AI110,$BN$58:$BN$69,0)),BB66)</f>
        <v/>
      </c>
      <c r="AM110" s="864">
        <f>+IF($H$113&gt;=48,INDEX($BE$58:$BN$69,MATCH($AL110,$BD$58:$BD$69,0),MATCH(AM$5,$BE$57:$BN$57,0)),$BB66)</f>
        <v/>
      </c>
      <c r="AN110" s="767">
        <f>+IF($H$113&gt;=48,INDEX($BE$58:$BN$69,MATCH($AL110,$BD$58:$BD$69,0),MATCH(AN$5,$BE$57:$BN$57,0)),$BB66)</f>
        <v/>
      </c>
      <c r="AO110" s="767">
        <f>+IF($H$113&gt;=48,INDEX($BE$58:$BN$69,MATCH($AL110,$BD$58:$BD$69,0),MATCH(AO$5,$BE$57:$BN$57,0)),$BB66)</f>
        <v/>
      </c>
      <c r="AP110" s="767">
        <f>+IF($H$113&gt;=48,INDEX($BE$58:$BN$69,MATCH($AL110,$BD$58:$BD$69,0),MATCH(AP$5,$BE$57:$BN$57,0)),$BB66)</f>
        <v/>
      </c>
      <c r="AQ110" s="767">
        <f>+IF($H$113&gt;=48,INDEX($BE$58:$BN$69,MATCH($AL110,$BD$58:$BD$69,0),MATCH(AQ$5,$BE$57:$BN$57,0)),$BB66)</f>
        <v/>
      </c>
      <c r="AR110" s="767">
        <f>+IF($H$113&gt;=48,INDEX($BE$58:$BN$69,MATCH($AL110,$BD$58:$BD$69,0),MATCH(AR$5,$BE$57:$BN$57,0)),$BB66)</f>
        <v/>
      </c>
      <c r="AS110" s="767">
        <f>+IF($H$113&gt;=48,INDEX($BE$58:$BN$69,MATCH($AL110,$BD$58:$BD$69,0),MATCH(AS$5,$BE$57:$BN$57,0)),$BB66)</f>
        <v/>
      </c>
      <c r="AT110" s="768">
        <f>+IF($H$113&gt;=48,INDEX($BE$58:$BN$69,MATCH($AL110,$BD$58:$BD$69,0),MATCH(AT$5,$BE$57:$BN$57,0)),$BB66)</f>
        <v/>
      </c>
      <c r="AU110" s="757">
        <f>IF($H$113=144,INDEX($DL$58:$DL$69,MATCH(AI110,$DP$58:$DP$69,0)),"")</f>
        <v/>
      </c>
      <c r="AV110" s="758">
        <f>INDEX($BD$58:$BD$69,MATCH(AI110,$BM$58:$BM$69,0))</f>
        <v/>
      </c>
      <c r="AW110" s="862" t="n"/>
      <c r="AX110" s="863" t="n"/>
      <c r="AY110" s="865" t="n"/>
      <c r="AZ110" s="866">
        <f>+IF(OR($H$113&gt;=48,$AJ$99=144),BF124&amp;" - "&amp;BG124,"")</f>
        <v/>
      </c>
      <c r="BA110" s="702" t="n"/>
      <c r="BF110" s="649">
        <f>IFERROR(INDEX($BC$6:$BC$53,MATCH(AL109,$BD$6:$BD$53,0)),"")</f>
        <v/>
      </c>
      <c r="BG110" s="649">
        <f>COUNTIF($BF$103:$BF$110,"&lt;="&amp;BF110)</f>
        <v/>
      </c>
      <c r="BI110" s="649" t="n">
        <v>8</v>
      </c>
      <c r="BJ110" s="649">
        <f>IFERROR(INDEX($BF$103:$BF$110,MATCH(BI110,$BG$103:$BG$110,0)),"Grupo")</f>
        <v/>
      </c>
    </row>
    <row r="111" ht="15.75" customHeight="1" s="650">
      <c r="A111" s="694" t="inlineStr">
        <is>
          <t>2K</t>
        </is>
      </c>
      <c r="B111" s="694" t="inlineStr">
        <is>
          <t>2L</t>
        </is>
      </c>
      <c r="C111" s="694" t="n"/>
      <c r="D111" s="694">
        <f>IF(AND(OR(AC111="",AD111="")),"W"&amp;AH111,IF(AC111&gt;AD111,AA111,IF(AC111&lt;AD111,AF111,IF(AND(AC111=AD111,AB111=AE111),"W"&amp;AH111,IF(AND(AC111=AD111,OR(AB111="",AE111="")),"W"&amp;AH111,IF(AND(AC111=AD111,AB111&gt;AE111),AA111,AF111))))))</f>
        <v/>
      </c>
      <c r="E111" s="694" t="inlineStr">
        <is>
          <t>K</t>
        </is>
      </c>
      <c r="F111" s="694" t="inlineStr">
        <is>
          <t>L</t>
        </is>
      </c>
      <c r="G111" s="694" t="inlineStr">
        <is>
          <t>K</t>
        </is>
      </c>
      <c r="H111" s="694">
        <f>+SUMIF($BC$6:$BC$53,G111,$BF$6:$BF$53)</f>
        <v/>
      </c>
      <c r="I111" s="694" t="n"/>
      <c r="J111" s="694" t="n">
        <v>83</v>
      </c>
      <c r="K111" s="694" t="n">
        <v>46205.75</v>
      </c>
      <c r="L111" s="694" t="inlineStr">
        <is>
          <t>2K-2L</t>
        </is>
      </c>
      <c r="M111" s="694">
        <f>+IF(OR(INDEX($H$101:$H$113,MATCH(E111,$G$101:$G$113,0))=12,$AJ$99=144),INDEX($AL$6:$AL$97,MATCH(A111,$AI$6:$AI$97,0)),A111)</f>
        <v/>
      </c>
      <c r="N111" s="694">
        <f>+IFERROR(IF(OR(AND(LEFT(B111,1)="2",INDEX($H$101:$H$113,MATCH(F111,$G$101:$G$113,0))=12),AND(LEFT(B111,1)="2",$AJ$99=144)),INDEX($AL$6:$AL$97,MATCH(B111,$AI$6:$AI$97,0)),IF(OR(AND(LEFT(B111,1)="3",INDEX($H$101:$H$113,MATCH(F111,$G$101:$G$113,0))=144),AND(LEFT(B111,1)="3",$AJ$99=144)),INDEX(Combinaciones!$C$2:$J$496,MATCH(1,Combinaciones!$B$2:$B$496,0),MATCH(WORLDCUP!E111,Combinaciones!$C$1:$J$1,0)),B111)),B111)</f>
        <v/>
      </c>
      <c r="O111" s="694" t="n"/>
      <c r="P111" s="694" t="n"/>
      <c r="Q111" s="694" t="n"/>
      <c r="R111" s="694" t="n"/>
      <c r="S111" s="694" t="n"/>
      <c r="T111" s="694" t="n"/>
      <c r="U111" s="694" t="n"/>
      <c r="V111" s="703" t="n"/>
      <c r="W111" s="743" t="n"/>
      <c r="X111" s="725">
        <f>Horarios!C111</f>
        <v/>
      </c>
      <c r="Y111" s="726">
        <f>Horarios!C111</f>
        <v/>
      </c>
      <c r="Z111" s="847">
        <f>AH111</f>
        <v/>
      </c>
      <c r="AA111" s="848">
        <f>+INDEX($M$101:$M$147,MATCH(AH111,$J$101:$J$147,0))</f>
        <v/>
      </c>
      <c r="AB111" s="849" t="n"/>
      <c r="AC111" s="855" t="n">
        <v>0</v>
      </c>
      <c r="AD111" s="855" t="n">
        <v>1</v>
      </c>
      <c r="AE111" s="849" t="n"/>
      <c r="AF111" s="851">
        <f>+INDEX($N$101:$N$147,MATCH(AH111,$J$101:$J$147,0))</f>
        <v/>
      </c>
      <c r="AG111" s="852">
        <f>IF(D111="W"&amp;AH111,0,1)</f>
        <v/>
      </c>
      <c r="AH111" s="735" t="n">
        <v>84</v>
      </c>
      <c r="AI111" s="758" t="n">
        <v>10</v>
      </c>
      <c r="AJ111" s="763" t="n">
        <v>10</v>
      </c>
      <c r="AK111" s="813">
        <f t="array" ref="AK111:AK111">Ver_flag_visit</f>
        <v/>
      </c>
      <c r="AL111" s="765">
        <f>+IF($H$113&gt;=48,INDEX($BD$58:$BD$69,MATCH(AI111,$BN$58:$BN$69,0)),BB67)</f>
        <v/>
      </c>
      <c r="AM111" s="864">
        <f>+IF($H$113&gt;=48,INDEX($BE$58:$BN$69,MATCH($AL111,$BD$58:$BD$69,0),MATCH(AM$5,$BE$57:$BN$57,0)),$BB67)</f>
        <v/>
      </c>
      <c r="AN111" s="767">
        <f>+IF($H$113&gt;=48,INDEX($BE$58:$BN$69,MATCH($AL111,$BD$58:$BD$69,0),MATCH(AN$5,$BE$57:$BN$57,0)),$BB67)</f>
        <v/>
      </c>
      <c r="AO111" s="767">
        <f>+IF($H$113&gt;=48,INDEX($BE$58:$BN$69,MATCH($AL111,$BD$58:$BD$69,0),MATCH(AO$5,$BE$57:$BN$57,0)),$BB67)</f>
        <v/>
      </c>
      <c r="AP111" s="767">
        <f>+IF($H$113&gt;=48,INDEX($BE$58:$BN$69,MATCH($AL111,$BD$58:$BD$69,0),MATCH(AP$5,$BE$57:$BN$57,0)),$BB67)</f>
        <v/>
      </c>
      <c r="AQ111" s="767">
        <f>+IF($H$113&gt;=48,INDEX($BE$58:$BN$69,MATCH($AL111,$BD$58:$BD$69,0),MATCH(AQ$5,$BE$57:$BN$57,0)),$BB67)</f>
        <v/>
      </c>
      <c r="AR111" s="767">
        <f>+IF($H$113&gt;=48,INDEX($BE$58:$BN$69,MATCH($AL111,$BD$58:$BD$69,0),MATCH(AR$5,$BE$57:$BN$57,0)),$BB67)</f>
        <v/>
      </c>
      <c r="AS111" s="767">
        <f>+IF($H$113&gt;=48,INDEX($BE$58:$BN$69,MATCH($AL111,$BD$58:$BD$69,0),MATCH(AS$5,$BE$57:$BN$57,0)),$BB67)</f>
        <v/>
      </c>
      <c r="AT111" s="768">
        <f>+IF($H$113&gt;=48,INDEX($BE$58:$BN$69,MATCH($AL111,$BD$58:$BD$69,0),MATCH(AT$5,$BE$57:$BN$57,0)),$BB67)</f>
        <v/>
      </c>
      <c r="AU111" s="757">
        <f>IF($H$113=144,INDEX($DL$58:$DL$69,MATCH(AI111,$DP$58:$DP$69,0)),"")</f>
        <v/>
      </c>
      <c r="AV111" s="758">
        <f>INDEX($BD$58:$BD$69,MATCH(AI111,$BM$58:$BM$69,0))</f>
        <v/>
      </c>
      <c r="AW111" s="862" t="n"/>
      <c r="AX111" s="863" t="n"/>
      <c r="AY111" s="867" t="n"/>
      <c r="AZ111" s="867" t="n"/>
      <c r="BA111" s="702" t="n"/>
      <c r="BI111" s="649" t="inlineStr">
        <is>
          <t>Corresponde a los grupos…</t>
        </is>
      </c>
    </row>
    <row r="112" ht="15.75" customHeight="1" s="650">
      <c r="A112" s="694" t="inlineStr">
        <is>
          <t>1H</t>
        </is>
      </c>
      <c r="B112" s="694" t="inlineStr">
        <is>
          <t>2J</t>
        </is>
      </c>
      <c r="C112" s="694" t="n"/>
      <c r="D112" s="694">
        <f>IF(AND(OR(AC112="",AD112="")),"W"&amp;AH112,IF(AC112&gt;AD112,AA112,IF(AC112&lt;AD112,AF112,IF(AND(AC112=AD112,AB112=AE112),"W"&amp;AH112,IF(AND(AC112=AD112,OR(AB112="",AE112="")),"W"&amp;AH112,IF(AND(AC112=AD112,AB112&gt;AE112),AA112,AF112))))))</f>
        <v/>
      </c>
      <c r="E112" s="694" t="inlineStr">
        <is>
          <t>H</t>
        </is>
      </c>
      <c r="F112" s="694" t="inlineStr">
        <is>
          <t>J</t>
        </is>
      </c>
      <c r="G112" s="694" t="inlineStr">
        <is>
          <t>L</t>
        </is>
      </c>
      <c r="H112" s="694">
        <f>+SUMIF($BC$6:$BC$53,G112,$BF$6:$BF$53)</f>
        <v/>
      </c>
      <c r="I112" s="694" t="n"/>
      <c r="J112" s="694" t="n">
        <v>84</v>
      </c>
      <c r="K112" s="694" t="n">
        <v>46205.75</v>
      </c>
      <c r="L112" s="694" t="inlineStr">
        <is>
          <t>1H-2J</t>
        </is>
      </c>
      <c r="M112" s="694">
        <f>+IF(OR(INDEX($H$101:$H$113,MATCH(E112,$G$101:$G$113,0))=12,$AJ$99=144),INDEX($AL$6:$AL$97,MATCH(A112,$AI$6:$AI$97,0)),A112)</f>
        <v/>
      </c>
      <c r="N112" s="694">
        <f>+IFERROR(IF(OR(AND(LEFT(B112,1)="2",INDEX($H$101:$H$113,MATCH(F112,$G$101:$G$113,0))=12),AND(LEFT(B112,1)="2",$AJ$99=144)),INDEX($AL$6:$AL$97,MATCH(B112,$AI$6:$AI$97,0)),IF(OR(AND(LEFT(B112,1)="3",INDEX($H$101:$H$113,MATCH(F112,$G$101:$G$113,0))=144),AND(LEFT(B112,1)="3",$AJ$99=144)),INDEX(Combinaciones!$C$2:$J$496,MATCH(1,Combinaciones!$B$2:$B$496,0),MATCH(WORLDCUP!E112,Combinaciones!$C$1:$J$1,0)),B112)),B112)</f>
        <v/>
      </c>
      <c r="O112" s="694" t="n"/>
      <c r="P112" s="694" t="n"/>
      <c r="Q112" s="694" t="n"/>
      <c r="R112" s="694" t="n"/>
      <c r="S112" s="694" t="n"/>
      <c r="T112" s="694" t="n"/>
      <c r="U112" s="694" t="n"/>
      <c r="V112" s="703" t="n"/>
      <c r="W112" s="743" t="n"/>
      <c r="X112" s="725">
        <f>Horarios!C112</f>
        <v/>
      </c>
      <c r="Y112" s="726">
        <f>Horarios!C112</f>
        <v/>
      </c>
      <c r="Z112" s="847">
        <f>AH112</f>
        <v/>
      </c>
      <c r="AA112" s="848">
        <f>+INDEX($M$101:$M$147,MATCH(AH112,$J$101:$J$147,0))</f>
        <v/>
      </c>
      <c r="AB112" s="849" t="n"/>
      <c r="AC112" s="855" t="n">
        <v>3</v>
      </c>
      <c r="AD112" s="855" t="n">
        <v>1</v>
      </c>
      <c r="AE112" s="849" t="n"/>
      <c r="AF112" s="851">
        <f>+INDEX($N$101:$N$147,MATCH(AH112,$J$101:$J$147,0))</f>
        <v/>
      </c>
      <c r="AG112" s="852">
        <f>IF(D112="W"&amp;AH112,0,1)</f>
        <v/>
      </c>
      <c r="AH112" s="735" t="n">
        <v>83</v>
      </c>
      <c r="AI112" s="758" t="n">
        <v>11</v>
      </c>
      <c r="AJ112" s="763" t="n">
        <v>11</v>
      </c>
      <c r="AK112" s="813">
        <f t="array" ref="AK112:AK112">Ver_flag_visit</f>
        <v/>
      </c>
      <c r="AL112" s="765">
        <f>+IF($H$113&gt;=48,INDEX($BD$58:$BD$69,MATCH(AI112,$BN$58:$BN$69,0)),BB68)</f>
        <v/>
      </c>
      <c r="AM112" s="864">
        <f>+IF($H$113&gt;=48,INDEX($BE$58:$BN$69,MATCH($AL112,$BD$58:$BD$69,0),MATCH(AM$5,$BE$57:$BN$57,0)),$BB68)</f>
        <v/>
      </c>
      <c r="AN112" s="767">
        <f>+IF($H$113&gt;=48,INDEX($BE$58:$BN$69,MATCH($AL112,$BD$58:$BD$69,0),MATCH(AN$5,$BE$57:$BN$57,0)),$BB68)</f>
        <v/>
      </c>
      <c r="AO112" s="767">
        <f>+IF($H$113&gt;=48,INDEX($BE$58:$BN$69,MATCH($AL112,$BD$58:$BD$69,0),MATCH(AO$5,$BE$57:$BN$57,0)),$BB68)</f>
        <v/>
      </c>
      <c r="AP112" s="767">
        <f>+IF($H$113&gt;=48,INDEX($BE$58:$BN$69,MATCH($AL112,$BD$58:$BD$69,0),MATCH(AP$5,$BE$57:$BN$57,0)),$BB68)</f>
        <v/>
      </c>
      <c r="AQ112" s="767">
        <f>+IF($H$113&gt;=48,INDEX($BE$58:$BN$69,MATCH($AL112,$BD$58:$BD$69,0),MATCH(AQ$5,$BE$57:$BN$57,0)),$BB68)</f>
        <v/>
      </c>
      <c r="AR112" s="767">
        <f>+IF($H$113&gt;=48,INDEX($BE$58:$BN$69,MATCH($AL112,$BD$58:$BD$69,0),MATCH(AR$5,$BE$57:$BN$57,0)),$BB68)</f>
        <v/>
      </c>
      <c r="AS112" s="767">
        <f>+IF($H$113&gt;=48,INDEX($BE$58:$BN$69,MATCH($AL112,$BD$58:$BD$69,0),MATCH(AS$5,$BE$57:$BN$57,0)),$BB68)</f>
        <v/>
      </c>
      <c r="AT112" s="768">
        <f>+IF($H$113&gt;=48,INDEX($BE$58:$BN$69,MATCH($AL112,$BD$58:$BD$69,0),MATCH(AT$5,$BE$57:$BN$57,0)),$BB68)</f>
        <v/>
      </c>
      <c r="AU112" s="757">
        <f>IF($H$113=144,INDEX($DL$58:$DL$69,MATCH(AI112,$DP$58:$DP$69,0)),"")</f>
        <v/>
      </c>
      <c r="AV112" s="758">
        <f>INDEX($BD$58:$BD$69,MATCH(AI112,$BM$58:$BM$69,0))</f>
        <v/>
      </c>
      <c r="AW112" s="862" t="n"/>
      <c r="AX112" s="863" t="n"/>
      <c r="AY112" s="867" t="n"/>
      <c r="AZ112" s="867" t="n"/>
      <c r="BA112" s="702" t="n"/>
      <c r="BI112" s="649">
        <f>IFERROR(CONCATENATE(BJ103,BJ104,BJ105,BJ106,BJ107,BJ108,BJ109,BJ110),"¿A/B/C/D/E/F/G/H/I/J/K/L?")</f>
        <v/>
      </c>
    </row>
    <row r="113" ht="15.75" customHeight="1" s="650">
      <c r="A113" s="694" t="inlineStr">
        <is>
          <t>1B</t>
        </is>
      </c>
      <c r="B113" s="694" t="inlineStr">
        <is>
          <t>3EFGIJ</t>
        </is>
      </c>
      <c r="C113" s="694" t="n"/>
      <c r="D113" s="694">
        <f>IF(AND(OR(AC113="",AD113="")),"W"&amp;AH113,IF(AC113&gt;AD113,AA113,IF(AC113&lt;AD113,AF113,IF(AND(AC113=AD113,AB113=AE113),"W"&amp;AH113,IF(AND(AC113=AD113,OR(AB113="",AE113="")),"W"&amp;AH113,IF(AND(AC113=AD113,AB113&gt;AE113),AA113,AF113))))))</f>
        <v/>
      </c>
      <c r="E113" s="694" t="inlineStr">
        <is>
          <t>B</t>
        </is>
      </c>
      <c r="F113" s="694" t="inlineStr">
        <is>
          <t>TOTAL</t>
        </is>
      </c>
      <c r="G113" s="694" t="inlineStr">
        <is>
          <t>TOTAL</t>
        </is>
      </c>
      <c r="H113" s="694">
        <f>+IF($AJ$99&lt;&gt;144,SUM(H101:H112),$AJ$99)</f>
        <v/>
      </c>
      <c r="I113" s="694" t="n"/>
      <c r="J113" s="694" t="n">
        <v>85</v>
      </c>
      <c r="K113" s="694" t="n">
        <v>46205.75</v>
      </c>
      <c r="L113" s="694" t="inlineStr">
        <is>
          <t>1B-3EFGIJ</t>
        </is>
      </c>
      <c r="M113" s="694">
        <f>+IF(OR(INDEX($H$101:$H$113,MATCH(E113,$G$101:$G$113,0))=12,$AJ$99=144),INDEX($AL$6:$AL$97,MATCH(A113,$AI$6:$AI$97,0)),A113)</f>
        <v/>
      </c>
      <c r="N113" s="694">
        <f>+IFERROR(IF(OR(AND(LEFT(B113,1)="2",INDEX($H$101:$H$113,MATCH(F113,$G$101:$G$113,0))=12),AND(LEFT(B113,1)="2",$AJ$99=144)),INDEX($AL$6:$AL$97,MATCH(B113,$AI$6:$AI$97,0)),IF(OR(AND(LEFT(B113,1)="3",INDEX($H$101:$H$113,MATCH(F113,$G$101:$G$113,0))=144),AND(LEFT(B113,1)="3",$AJ$99=144)),INDEX(Combinaciones!$C$2:$J$496,MATCH(1,Combinaciones!$B$2:$B$496,0),MATCH(WORLDCUP!E113,Combinaciones!$C$1:$J$1,0)),B113)),B113)</f>
        <v/>
      </c>
      <c r="O113" s="694" t="n"/>
      <c r="P113" s="694" t="n"/>
      <c r="Q113" s="694" t="n"/>
      <c r="R113" s="694" t="n"/>
      <c r="S113" s="694" t="n"/>
      <c r="T113" s="694" t="n"/>
      <c r="U113" s="694" t="n"/>
      <c r="V113" s="703" t="n"/>
      <c r="W113" s="743" t="n"/>
      <c r="X113" s="725">
        <f>Horarios!C113</f>
        <v/>
      </c>
      <c r="Y113" s="726">
        <f>Horarios!C113</f>
        <v/>
      </c>
      <c r="Z113" s="847">
        <f>AH113</f>
        <v/>
      </c>
      <c r="AA113" s="848">
        <f>+INDEX($M$101:$M$147,MATCH(AH113,$J$101:$J$147,0))</f>
        <v/>
      </c>
      <c r="AB113" s="849" t="n"/>
      <c r="AC113" s="855" t="n">
        <v>2</v>
      </c>
      <c r="AD113" s="855" t="n">
        <v>0</v>
      </c>
      <c r="AE113" s="850" t="n"/>
      <c r="AF113" s="851">
        <f>+INDEX($N$101:$N$147,MATCH(AH113,$J$101:$J$147,0))</f>
        <v/>
      </c>
      <c r="AG113" s="852">
        <f>IF(D113="W"&amp;AH113,0,1)</f>
        <v/>
      </c>
      <c r="AH113" s="735" t="n">
        <v>85</v>
      </c>
      <c r="AI113" s="758" t="n">
        <v>12</v>
      </c>
      <c r="AJ113" s="781" t="n">
        <v>12</v>
      </c>
      <c r="AK113" s="823">
        <f t="array" ref="AK113:AK113">Ver_flag_visit</f>
        <v/>
      </c>
      <c r="AL113" s="783">
        <f>+IF($H$113&gt;=48,INDEX($BD$58:$BD$69,MATCH(AI113,$BN$58:$BN$69,0)),BB69)</f>
        <v/>
      </c>
      <c r="AM113" s="868">
        <f>+IF($H$113&gt;=48,INDEX($BE$58:$BN$69,MATCH($AL113,$BD$58:$BD$69,0),MATCH(AM$5,$BE$57:$BN$57,0)),$BB69)</f>
        <v/>
      </c>
      <c r="AN113" s="785">
        <f>+IF($H$113&gt;=48,INDEX($BE$58:$BN$69,MATCH($AL113,$BD$58:$BD$69,0),MATCH(AN$5,$BE$57:$BN$57,0)),$BB69)</f>
        <v/>
      </c>
      <c r="AO113" s="785">
        <f>+IF($H$113&gt;=48,INDEX($BE$58:$BN$69,MATCH($AL113,$BD$58:$BD$69,0),MATCH(AO$5,$BE$57:$BN$57,0)),$BB69)</f>
        <v/>
      </c>
      <c r="AP113" s="785">
        <f>+IF($H$113&gt;=48,INDEX($BE$58:$BN$69,MATCH($AL113,$BD$58:$BD$69,0),MATCH(AP$5,$BE$57:$BN$57,0)),$BB69)</f>
        <v/>
      </c>
      <c r="AQ113" s="785">
        <f>+IF($H$113&gt;=48,INDEX($BE$58:$BN$69,MATCH($AL113,$BD$58:$BD$69,0),MATCH(AQ$5,$BE$57:$BN$57,0)),$BB69)</f>
        <v/>
      </c>
      <c r="AR113" s="785">
        <f>+IF($H$113&gt;=48,INDEX($BE$58:$BN$69,MATCH($AL113,$BD$58:$BD$69,0),MATCH(AR$5,$BE$57:$BN$57,0)),$BB69)</f>
        <v/>
      </c>
      <c r="AS113" s="785">
        <f>+IF($H$113&gt;=48,INDEX($BE$58:$BN$69,MATCH($AL113,$BD$58:$BD$69,0),MATCH(AS$5,$BE$57:$BN$57,0)),$BB69)</f>
        <v/>
      </c>
      <c r="AT113" s="786">
        <f>+IF($H$113&gt;=48,INDEX($BE$58:$BN$69,MATCH($AL113,$BD$58:$BD$69,0),MATCH(AT$5,$BE$57:$BN$57,0)),$BB69)</f>
        <v/>
      </c>
      <c r="AU113" s="757">
        <f>IF($H$113=144,INDEX($DL$58:$DL$69,MATCH(AI113,$DP$58:$DP$69,0)),"")</f>
        <v/>
      </c>
      <c r="AV113" s="758">
        <f>INDEX($BD$58:$BD$69,MATCH(AI113,$BM$58:$BM$69,0))</f>
        <v/>
      </c>
      <c r="AW113" s="862" t="n"/>
      <c r="AX113" s="863" t="n"/>
      <c r="AY113" s="789" t="n"/>
      <c r="AZ113" s="790" t="n"/>
      <c r="BA113" s="702" t="n"/>
    </row>
    <row r="114" ht="15.75" customHeight="1" s="650">
      <c r="A114" s="694" t="inlineStr">
        <is>
          <t>1J</t>
        </is>
      </c>
      <c r="B114" s="694" t="inlineStr">
        <is>
          <t>2H</t>
        </is>
      </c>
      <c r="C114" s="694" t="n"/>
      <c r="D114" s="694">
        <f>IF(AND(OR(AC114="",AD114="")),"W"&amp;AH114,IF(AC114&gt;AD114,AA114,IF(AC114&lt;AD114,AF114,IF(AND(AC114=AD114,AB114=AE114),"W"&amp;AH114,IF(AND(AC114=AD114,OR(AB114="",AE114="")),"W"&amp;AH114,IF(AND(AC114=AD114,AB114&gt;AE114),AA114,AF114))))))</f>
        <v/>
      </c>
      <c r="E114" s="694" t="inlineStr">
        <is>
          <t>J</t>
        </is>
      </c>
      <c r="F114" s="694" t="inlineStr">
        <is>
          <t>H</t>
        </is>
      </c>
      <c r="G114" s="694" t="n"/>
      <c r="H114" s="694" t="n"/>
      <c r="I114" s="694" t="n"/>
      <c r="J114" s="694" t="n">
        <v>86</v>
      </c>
      <c r="K114" s="694" t="n">
        <v>46206.75</v>
      </c>
      <c r="L114" s="694" t="inlineStr">
        <is>
          <t>1J-2H</t>
        </is>
      </c>
      <c r="M114" s="694">
        <f>+IF(OR(INDEX($H$101:$H$113,MATCH(E114,$G$101:$G$113,0))=12,$AJ$99=144),INDEX($AL$6:$AL$97,MATCH(A114,$AI$6:$AI$97,0)),A114)</f>
        <v/>
      </c>
      <c r="N114" s="694">
        <f>+IFERROR(IF(OR(AND(LEFT(B114,1)="2",INDEX($H$101:$H$113,MATCH(F114,$G$101:$G$113,0))=12),AND(LEFT(B114,1)="2",$AJ$99=144)),INDEX($AL$6:$AL$97,MATCH(B114,$AI$6:$AI$97,0)),IF(OR(AND(LEFT(B114,1)="3",INDEX($H$101:$H$113,MATCH(F114,$G$101:$G$113,0))=144),AND(LEFT(B114,1)="3",$AJ$99=144)),INDEX(Combinaciones!$C$2:$J$496,MATCH(1,Combinaciones!$B$2:$B$496,0),MATCH(WORLDCUP!E114,Combinaciones!$C$1:$J$1,0)),B114)),B114)</f>
        <v/>
      </c>
      <c r="O114" s="694" t="n"/>
      <c r="P114" s="694" t="n"/>
      <c r="Q114" s="694" t="n"/>
      <c r="R114" s="694" t="n"/>
      <c r="S114" s="694" t="n"/>
      <c r="T114" s="694" t="n"/>
      <c r="U114" s="694" t="n"/>
      <c r="V114" s="703" t="n"/>
      <c r="W114" s="743" t="n"/>
      <c r="X114" s="725">
        <f>Horarios!C114</f>
        <v/>
      </c>
      <c r="Y114" s="726">
        <f>Horarios!C114</f>
        <v/>
      </c>
      <c r="Z114" s="847">
        <f>AH114</f>
        <v/>
      </c>
      <c r="AA114" s="848">
        <f>+INDEX($M$101:$M$147,MATCH(AH114,$J$101:$J$147,0))</f>
        <v/>
      </c>
      <c r="AB114" s="849" t="n"/>
      <c r="AC114" s="855" t="n">
        <v>2</v>
      </c>
      <c r="AD114" s="855" t="n">
        <v>1</v>
      </c>
      <c r="AE114" s="849" t="n"/>
      <c r="AF114" s="851">
        <f>+INDEX($N$101:$N$147,MATCH(AH114,$J$101:$J$147,0))</f>
        <v/>
      </c>
      <c r="AG114" s="852">
        <f>IF(D114="W"&amp;AH114,0,1)</f>
        <v/>
      </c>
      <c r="AH114" s="735" t="n">
        <v>88</v>
      </c>
      <c r="AI114" s="758" t="n"/>
      <c r="AJ114" s="796" t="n"/>
      <c r="AK114" s="797" t="n"/>
      <c r="AL114" s="719" t="n"/>
      <c r="AM114" s="798" t="n"/>
      <c r="AN114" s="796" t="n"/>
      <c r="AO114" s="796" t="n"/>
      <c r="AP114" s="796" t="n"/>
      <c r="AQ114" s="796" t="n"/>
      <c r="AR114" s="796" t="n"/>
      <c r="AS114" s="796" t="n"/>
      <c r="AT114" s="796" t="n"/>
      <c r="AU114" s="799" t="n"/>
      <c r="AV114" s="799" t="n"/>
      <c r="AW114" s="869" t="n"/>
      <c r="AX114" s="869" t="n"/>
      <c r="AY114" s="789" t="n"/>
      <c r="AZ114" s="790" t="n"/>
      <c r="BA114" s="702" t="n"/>
    </row>
    <row r="115" ht="15.75" customHeight="1" s="650">
      <c r="A115" s="694" t="inlineStr">
        <is>
          <t>1K</t>
        </is>
      </c>
      <c r="B115" s="694" t="inlineStr">
        <is>
          <t>3DEIJL</t>
        </is>
      </c>
      <c r="C115" s="694" t="n"/>
      <c r="D115" s="694">
        <f>IF(AND(OR(AC115="",AD115="")),"W"&amp;AH115,IF(AC115&gt;AD115,AA115,IF(AC115&lt;AD115,AF115,IF(AND(AC115=AD115,AB115=AE115),"W"&amp;AH115,IF(AND(AC115=AD115,OR(AB115="",AE115="")),"W"&amp;AH115,IF(AND(AC115=AD115,AB115&gt;AE115),AA115,AF115))))))</f>
        <v/>
      </c>
      <c r="E115" s="694" t="inlineStr">
        <is>
          <t>K</t>
        </is>
      </c>
      <c r="F115" s="694" t="inlineStr">
        <is>
          <t>TOTAL</t>
        </is>
      </c>
      <c r="G115" s="694" t="n"/>
      <c r="H115" s="694" t="n"/>
      <c r="I115" s="694" t="n"/>
      <c r="J115" s="694" t="n">
        <v>87</v>
      </c>
      <c r="K115" s="694" t="n">
        <v>46206.75</v>
      </c>
      <c r="L115" s="694" t="inlineStr">
        <is>
          <t>1K-3DEIJL</t>
        </is>
      </c>
      <c r="M115" s="694">
        <f>+IF(OR(INDEX($H$101:$H$113,MATCH(E115,$G$101:$G$113,0))=12,$AJ$99=144),INDEX($AL$6:$AL$97,MATCH(A115,$AI$6:$AI$97,0)),A115)</f>
        <v/>
      </c>
      <c r="N115" s="694">
        <f>+IFERROR(IF(OR(AND(LEFT(B115,1)="2",INDEX($H$101:$H$113,MATCH(F115,$G$101:$G$113,0))=12),AND(LEFT(B115,1)="2",$AJ$99=144)),INDEX($AL$6:$AL$97,MATCH(B115,$AI$6:$AI$97,0)),IF(OR(AND(LEFT(B115,1)="3",INDEX($H$101:$H$113,MATCH(F115,$G$101:$G$113,0))=144),AND(LEFT(B115,1)="3",$AJ$99=144)),INDEX(Combinaciones!$C$2:$J$496,MATCH(1,Combinaciones!$B$2:$B$496,0),MATCH(WORLDCUP!E115,Combinaciones!$C$1:$J$1,0)),B115)),B115)</f>
        <v/>
      </c>
      <c r="O115" s="694" t="n"/>
      <c r="P115" s="694" t="n"/>
      <c r="Q115" s="694" t="n"/>
      <c r="R115" s="694" t="n"/>
      <c r="S115" s="694" t="n"/>
      <c r="T115" s="694" t="n"/>
      <c r="U115" s="694" t="n"/>
      <c r="V115" s="703" t="n"/>
      <c r="W115" s="743" t="n"/>
      <c r="X115" s="725">
        <f>Horarios!C115</f>
        <v/>
      </c>
      <c r="Y115" s="726">
        <f>Horarios!C115</f>
        <v/>
      </c>
      <c r="Z115" s="847">
        <f>AH115</f>
        <v/>
      </c>
      <c r="AA115" s="848">
        <f>+INDEX($M$101:$M$147,MATCH(AH115,$J$101:$J$147,0))</f>
        <v/>
      </c>
      <c r="AB115" s="849" t="n"/>
      <c r="AC115" s="855" t="n">
        <v>2</v>
      </c>
      <c r="AD115" s="855" t="n">
        <v>0</v>
      </c>
      <c r="AE115" s="849" t="n"/>
      <c r="AF115" s="851">
        <f>+INDEX($N$101:$N$147,MATCH(AH115,$J$101:$J$147,0))</f>
        <v/>
      </c>
      <c r="AG115" s="852">
        <f>IF(D115="W"&amp;AH115,0,1)</f>
        <v/>
      </c>
      <c r="AH115" s="735" t="n">
        <v>86</v>
      </c>
      <c r="AI115" s="758" t="n"/>
      <c r="AJ115" s="719" t="n"/>
      <c r="AK115" s="870" t="n"/>
      <c r="AL115" s="871">
        <f>+IF($AJ$99&gt;=48,Idiomas!D76,"")</f>
        <v/>
      </c>
      <c r="AM115" s="719" t="n"/>
      <c r="AN115" s="719" t="n"/>
      <c r="AO115" s="719" t="n"/>
      <c r="AP115" s="719" t="n"/>
      <c r="AQ115" s="719" t="n"/>
      <c r="AR115" s="719" t="n"/>
      <c r="AS115" s="719" t="n"/>
      <c r="AT115" s="719" t="n"/>
      <c r="AU115" s="708" t="n"/>
      <c r="AV115" s="708" t="n"/>
      <c r="AW115" s="872" t="n"/>
      <c r="AX115" s="872" t="n"/>
      <c r="AY115" s="789" t="n"/>
      <c r="AZ115" s="790" t="n"/>
      <c r="BA115" s="702" t="n"/>
    </row>
    <row r="116" ht="15.75" customHeight="1" s="650">
      <c r="A116" s="694" t="inlineStr">
        <is>
          <t>2D</t>
        </is>
      </c>
      <c r="B116" s="694" t="inlineStr">
        <is>
          <t>2G</t>
        </is>
      </c>
      <c r="C116" s="694" t="n"/>
      <c r="D116" s="694">
        <f>IF(AND(OR(AC116="",AD116="")),"W"&amp;AH116,IF(AC116&gt;AD116,AA116,IF(AC116&lt;AD116,AF116,IF(AND(AC116=AD116,AB116=AE116),"W"&amp;AH116,IF(AND(AC116=AD116,OR(AB116="",AE116="")),"W"&amp;AH116,IF(AND(AC116=AD116,AB116&gt;AE116),AA116,AF116))))))</f>
        <v/>
      </c>
      <c r="E116" s="694" t="inlineStr">
        <is>
          <t>D</t>
        </is>
      </c>
      <c r="F116" s="694" t="inlineStr">
        <is>
          <t>G</t>
        </is>
      </c>
      <c r="G116" s="694" t="n"/>
      <c r="H116" s="694" t="n"/>
      <c r="I116" s="694" t="n"/>
      <c r="J116" s="694" t="n">
        <v>88</v>
      </c>
      <c r="K116" s="694" t="n">
        <v>46206.75</v>
      </c>
      <c r="L116" s="694" t="inlineStr">
        <is>
          <t>2D-2G</t>
        </is>
      </c>
      <c r="M116" s="694">
        <f>+IF(OR(INDEX($H$101:$H$113,MATCH(E116,$G$101:$G$113,0))=12,$AJ$99=144),INDEX($AL$6:$AL$97,MATCH(A116,$AI$6:$AI$97,0)),A116)</f>
        <v/>
      </c>
      <c r="N116" s="694">
        <f>+IFERROR(IF(OR(AND(LEFT(B116,1)="2",INDEX($H$101:$H$113,MATCH(F116,$G$101:$G$113,0))=12),AND(LEFT(B116,1)="2",$AJ$99=144)),INDEX($AL$6:$AL$97,MATCH(B116,$AI$6:$AI$97,0)),IF(OR(AND(LEFT(B116,1)="3",INDEX($H$101:$H$113,MATCH(F116,$G$101:$G$113,0))=144),AND(LEFT(B116,1)="3",$AJ$99=144)),INDEX(Combinaciones!$C$2:$J$496,MATCH(1,Combinaciones!$B$2:$B$496,0),MATCH(WORLDCUP!E116,Combinaciones!$C$1:$J$1,0)),B116)),B116)</f>
        <v/>
      </c>
      <c r="O116" s="694" t="n"/>
      <c r="P116" s="694" t="n"/>
      <c r="Q116" s="694" t="n"/>
      <c r="R116" s="694" t="n"/>
      <c r="S116" s="694" t="n"/>
      <c r="T116" s="694" t="n"/>
      <c r="U116" s="694" t="n"/>
      <c r="V116" s="703" t="n"/>
      <c r="W116" s="771" t="n"/>
      <c r="X116" s="772">
        <f>Horarios!C116</f>
        <v/>
      </c>
      <c r="Y116" s="773">
        <f>Horarios!C116</f>
        <v/>
      </c>
      <c r="Z116" s="873">
        <f>AH116</f>
        <v/>
      </c>
      <c r="AA116" s="874">
        <f>+INDEX($M$101:$M$147,MATCH(AH116,$J$101:$J$147,0))</f>
        <v/>
      </c>
      <c r="AB116" s="875" t="n"/>
      <c r="AC116" s="778" t="n">
        <v>1</v>
      </c>
      <c r="AD116" s="778" t="n">
        <v>0</v>
      </c>
      <c r="AE116" s="875" t="n"/>
      <c r="AF116" s="876">
        <f>+INDEX($N$101:$N$147,MATCH(AH116,$J$101:$J$147,0))</f>
        <v/>
      </c>
      <c r="AG116" s="852">
        <f>IF(D116="W"&amp;AH116,0,1)</f>
        <v/>
      </c>
      <c r="AH116" s="735" t="n">
        <v>87</v>
      </c>
      <c r="AI116" s="758" t="n"/>
      <c r="AJ116" s="711" t="n"/>
      <c r="AK116" s="711" t="n"/>
      <c r="AL116" s="877" t="n"/>
      <c r="AM116" s="878" t="n"/>
      <c r="AN116" s="878" t="n"/>
      <c r="AO116" s="878" t="n"/>
      <c r="AP116" s="878" t="n"/>
      <c r="AQ116" s="878" t="n"/>
      <c r="AR116" s="878" t="n"/>
      <c r="AS116" s="878" t="n"/>
      <c r="AT116" s="878" t="n"/>
      <c r="AU116" s="879" t="n"/>
      <c r="AV116" s="736" t="n"/>
      <c r="AW116" s="878" t="n"/>
      <c r="AX116" s="878" t="n"/>
      <c r="AY116" s="789" t="n"/>
      <c r="AZ116" s="790" t="n"/>
      <c r="BA116" s="702" t="n"/>
    </row>
    <row r="117" ht="15.75" customHeight="1" s="650">
      <c r="A117" s="694" t="n"/>
      <c r="B117" s="694" t="n"/>
      <c r="C117" s="694" t="n"/>
      <c r="D117" s="694" t="n"/>
      <c r="E117" s="694" t="n"/>
      <c r="F117" s="694" t="n"/>
      <c r="G117" s="694" t="n"/>
      <c r="H117" s="694" t="n"/>
      <c r="I117" s="694" t="n"/>
      <c r="J117" s="694" t="n"/>
      <c r="K117" s="694" t="n"/>
      <c r="L117" s="694" t="n"/>
      <c r="M117" s="694" t="n"/>
      <c r="N117" s="694" t="n"/>
      <c r="O117" s="694" t="n"/>
      <c r="P117" s="694" t="n"/>
      <c r="Q117" s="694" t="n"/>
      <c r="R117" s="694" t="n"/>
      <c r="S117" s="694" t="n"/>
      <c r="T117" s="694" t="n"/>
      <c r="U117" s="694" t="n"/>
      <c r="V117" s="703" t="n"/>
      <c r="W117" s="789" t="n"/>
      <c r="X117" s="790" t="n"/>
      <c r="Y117" s="789" t="n"/>
      <c r="Z117" s="791" t="n"/>
      <c r="AA117" s="792" t="n"/>
      <c r="AB117" s="793" t="n"/>
      <c r="AC117" s="794" t="n"/>
      <c r="AD117" s="794" t="n"/>
      <c r="AE117" s="793" t="n"/>
      <c r="AF117" s="795" t="n"/>
      <c r="AG117" s="839" t="n"/>
      <c r="AH117" s="735" t="n"/>
      <c r="AI117" s="758" t="n"/>
      <c r="AJ117" s="711" t="n"/>
      <c r="AK117" s="711" t="n"/>
      <c r="AL117" s="880" t="n"/>
      <c r="AM117" s="878" t="n"/>
      <c r="AN117" s="878" t="n"/>
      <c r="AO117" s="878" t="n"/>
      <c r="AP117" s="878" t="n"/>
      <c r="AQ117" s="878" t="n"/>
      <c r="AR117" s="878" t="n"/>
      <c r="AS117" s="878" t="n"/>
      <c r="AT117" s="878" t="n"/>
      <c r="AU117" s="879" t="n"/>
      <c r="AV117" s="736" t="n"/>
      <c r="AW117" s="878" t="n"/>
      <c r="AX117" s="878" t="n"/>
      <c r="AY117" s="789" t="n"/>
      <c r="AZ117" s="790" t="n"/>
      <c r="BA117" s="702" t="n"/>
      <c r="BF117" s="649" t="inlineStr">
        <is>
          <t>1A</t>
        </is>
      </c>
      <c r="BG117" s="649">
        <f>+IFERROR(INDEX(Combinaciones!$P$2:$W$496,MATCH(1,Combinaciones!$B$2:$B$497,0),MATCH(WORLDCUP!BF117,Combinaciones!$P$1:$W$1,0)),"")</f>
        <v/>
      </c>
    </row>
    <row r="118" ht="15.75" customHeight="1" s="650">
      <c r="A118" s="694" t="n"/>
      <c r="B118" s="694" t="n"/>
      <c r="C118" s="694" t="n"/>
      <c r="D118" s="694" t="n"/>
      <c r="E118" s="694" t="n"/>
      <c r="F118" s="694" t="n"/>
      <c r="G118" s="694" t="n"/>
      <c r="H118" s="694" t="n"/>
      <c r="I118" s="694" t="n"/>
      <c r="J118" s="694" t="n"/>
      <c r="K118" s="694" t="n"/>
      <c r="L118" s="694" t="n"/>
      <c r="M118" s="694" t="n"/>
      <c r="N118" s="694" t="n"/>
      <c r="O118" s="694" t="n"/>
      <c r="P118" s="694" t="n"/>
      <c r="Q118" s="694" t="n"/>
      <c r="R118" s="694" t="n"/>
      <c r="S118" s="694" t="n"/>
      <c r="T118" s="694" t="n"/>
      <c r="U118" s="694" t="n"/>
      <c r="V118" s="703" t="n"/>
      <c r="W118" s="838">
        <f>Idiomas!D28</f>
        <v/>
      </c>
      <c r="X118" s="738" t="n"/>
      <c r="Y118" s="738" t="n"/>
      <c r="Z118" s="738" t="n"/>
      <c r="AA118" s="738" t="n"/>
      <c r="AB118" s="738" t="n"/>
      <c r="AC118" s="738" t="n"/>
      <c r="AD118" s="738" t="n"/>
      <c r="AE118" s="738" t="n"/>
      <c r="AF118" s="739" t="n"/>
      <c r="AG118" s="839" t="n"/>
      <c r="AH118" s="735" t="n"/>
      <c r="AI118" s="758" t="n"/>
      <c r="AJ118" s="878" t="n"/>
      <c r="AK118" s="711" t="n"/>
      <c r="AL118" s="880" t="n"/>
      <c r="AM118" s="878" t="n"/>
      <c r="AN118" s="878" t="n"/>
      <c r="AO118" s="878" t="n"/>
      <c r="AP118" s="878" t="n"/>
      <c r="AQ118" s="878" t="n"/>
      <c r="AR118" s="878" t="n"/>
      <c r="AS118" s="878" t="n"/>
      <c r="AT118" s="878" t="n"/>
      <c r="AU118" s="879" t="n"/>
      <c r="AV118" s="736" t="n"/>
      <c r="AW118" s="878" t="n"/>
      <c r="AX118" s="878" t="n"/>
      <c r="AY118" s="789" t="n"/>
      <c r="AZ118" s="790" t="n"/>
      <c r="BA118" s="702" t="n"/>
      <c r="BF118" s="649" t="inlineStr">
        <is>
          <t>1B</t>
        </is>
      </c>
      <c r="BG118" s="649">
        <f>+IFERROR(INDEX(Combinaciones!$P$2:$W$496,MATCH(1,Combinaciones!$B$2:$B$497,0),MATCH(WORLDCUP!BF118,Combinaciones!$P$1:$W$1,0)),"")</f>
        <v/>
      </c>
    </row>
    <row r="119" ht="15.75" customHeight="1" s="650">
      <c r="A119" s="694" t="n"/>
      <c r="B119" s="694" t="n"/>
      <c r="C119" s="694" t="n"/>
      <c r="D119" s="694" t="n"/>
      <c r="E119" s="694" t="n"/>
      <c r="F119" s="694" t="n"/>
      <c r="G119" s="694" t="n"/>
      <c r="H119" s="694" t="n"/>
      <c r="I119" s="694" t="n"/>
      <c r="J119" s="694" t="n"/>
      <c r="K119" s="694" t="n"/>
      <c r="L119" s="694" t="n"/>
      <c r="M119" s="694" t="n"/>
      <c r="N119" s="694" t="n"/>
      <c r="O119" s="694" t="n"/>
      <c r="P119" s="694" t="n"/>
      <c r="Q119" s="694" t="n"/>
      <c r="R119" s="694" t="n"/>
      <c r="S119" s="694" t="n"/>
      <c r="T119" s="694" t="n"/>
      <c r="U119" s="694" t="n"/>
      <c r="V119" s="703" t="n"/>
      <c r="W119" s="712" t="n"/>
      <c r="X119" s="713">
        <f>X3</f>
        <v/>
      </c>
      <c r="Y119" s="713">
        <f>Y3</f>
        <v/>
      </c>
      <c r="Z119" s="832" t="n"/>
      <c r="AA119" s="833">
        <f>AA3</f>
        <v/>
      </c>
      <c r="AB119" s="832" t="inlineStr">
        <is>
          <t>X</t>
        </is>
      </c>
      <c r="AC119" s="713">
        <f>AC3</f>
        <v/>
      </c>
      <c r="AD119" s="713">
        <f>AD3</f>
        <v/>
      </c>
      <c r="AE119" s="832" t="inlineStr">
        <is>
          <t>X</t>
        </is>
      </c>
      <c r="AF119" s="834">
        <f>AF3</f>
        <v/>
      </c>
      <c r="AG119" s="839" t="n"/>
      <c r="AH119" s="735" t="n"/>
      <c r="AI119" s="758" t="n"/>
      <c r="AJ119" s="711" t="n"/>
      <c r="AK119" s="711" t="n"/>
      <c r="AL119" s="711" t="n"/>
      <c r="AM119" s="878" t="n"/>
      <c r="AN119" s="878" t="n"/>
      <c r="AO119" s="878" t="n"/>
      <c r="AP119" s="878" t="n"/>
      <c r="AQ119" s="878" t="n"/>
      <c r="AR119" s="878" t="n"/>
      <c r="AS119" s="878" t="n"/>
      <c r="AT119" s="878" t="n"/>
      <c r="AU119" s="879" t="n"/>
      <c r="AV119" s="736" t="n"/>
      <c r="AW119" s="878" t="n"/>
      <c r="AX119" s="878" t="n"/>
      <c r="AY119" s="789" t="n"/>
      <c r="AZ119" s="790" t="n"/>
      <c r="BA119" s="702" t="n"/>
      <c r="BF119" s="649" t="inlineStr">
        <is>
          <t>1D</t>
        </is>
      </c>
      <c r="BG119" s="649">
        <f>+IFERROR(INDEX(Combinaciones!$P$2:$W$496,MATCH(1,Combinaciones!$B$2:$B$497,0),MATCH(WORLDCUP!BF119,Combinaciones!$P$1:$W$1,0)),"")</f>
        <v/>
      </c>
    </row>
    <row r="120" ht="15.75" customHeight="1" s="650">
      <c r="A120" s="694" t="inlineStr">
        <is>
          <t>W74</t>
        </is>
      </c>
      <c r="B120" s="694" t="inlineStr">
        <is>
          <t>W77</t>
        </is>
      </c>
      <c r="C120" s="694" t="n"/>
      <c r="D120" s="694">
        <f>IF(AND(OR(AC120="",AD120="")),"W"&amp;AH120,IF(AC120&gt;AD120,AA120,IF(AC120&lt;AD120,AF120,IF(AND(AC120=AD120,AB120=AE120),"W"&amp;AH120,IF(AND(AC120=AD120,OR(AB120="",AE120="")),"W"&amp;AH120,IF(AND(AC120=AD120,AB120&gt;AE120),AA120,AF120))))))</f>
        <v/>
      </c>
      <c r="E120" s="694" t="n">
        <v>74</v>
      </c>
      <c r="F120" s="694" t="n">
        <v>77</v>
      </c>
      <c r="G120" s="694" t="n"/>
      <c r="H120" s="694" t="n"/>
      <c r="I120" s="694" t="n"/>
      <c r="J120" s="694" t="n">
        <v>89</v>
      </c>
      <c r="K120" s="694" t="n">
        <v>46207.75</v>
      </c>
      <c r="L120" s="694" t="inlineStr">
        <is>
          <t>W74-W77</t>
        </is>
      </c>
      <c r="M120" s="694">
        <f>+INDEX($D$101:$D$147,MATCH(E120,$AH$101:$AH$147,0))</f>
        <v/>
      </c>
      <c r="N120" s="694">
        <f>+INDEX($D$101:$D$147,MATCH(F120,$AH$101:$AH$147,0))</f>
        <v/>
      </c>
      <c r="O120" s="694" t="n"/>
      <c r="P120" s="694" t="n"/>
      <c r="Q120" s="694" t="n"/>
      <c r="R120" s="694" t="n"/>
      <c r="S120" s="694" t="n"/>
      <c r="T120" s="694" t="n"/>
      <c r="U120" s="694" t="n"/>
      <c r="V120" s="703" t="n"/>
      <c r="W120" s="881" t="inlineStr">
        <is>
          <t>1/8</t>
        </is>
      </c>
      <c r="X120" s="725">
        <f>Horarios!C120</f>
        <v/>
      </c>
      <c r="Y120" s="726">
        <f>Horarios!C120</f>
        <v/>
      </c>
      <c r="Z120" s="847">
        <f>AH120</f>
        <v/>
      </c>
      <c r="AA120" s="848">
        <f>+INDEX($M$101:$M$147,MATCH(AH120,$J$101:$J$147,0))</f>
        <v/>
      </c>
      <c r="AB120" s="849" t="n"/>
      <c r="AC120" s="882" t="n">
        <v>1</v>
      </c>
      <c r="AD120" s="882" t="n">
        <v>2</v>
      </c>
      <c r="AE120" s="849" t="n"/>
      <c r="AF120" s="851">
        <f>+INDEX($N$101:$N$147,MATCH(AH120,$J$101:$J$147,0))</f>
        <v/>
      </c>
      <c r="AG120" s="852">
        <f>IF(D120="W"&amp;AH120,0,1)</f>
        <v/>
      </c>
      <c r="AH120" s="735" t="n">
        <v>90</v>
      </c>
      <c r="AI120" s="758" t="n"/>
      <c r="AJ120" s="711" t="n"/>
      <c r="AK120" s="711" t="n"/>
      <c r="AL120" s="883" t="n"/>
      <c r="AM120" s="878" t="n"/>
      <c r="AN120" s="878" t="n"/>
      <c r="AO120" s="878" t="n"/>
      <c r="AP120" s="878" t="n"/>
      <c r="AQ120" s="878" t="n"/>
      <c r="AR120" s="878" t="n"/>
      <c r="AS120" s="878" t="n"/>
      <c r="AT120" s="878" t="n"/>
      <c r="AU120" s="879" t="n"/>
      <c r="AV120" s="736" t="n"/>
      <c r="AW120" s="878" t="n"/>
      <c r="AX120" s="878" t="n"/>
      <c r="AY120" s="789" t="n"/>
      <c r="AZ120" s="790" t="n"/>
      <c r="BA120" s="702" t="n"/>
      <c r="BF120" s="649" t="inlineStr">
        <is>
          <t>1E</t>
        </is>
      </c>
      <c r="BG120" s="649">
        <f>+IFERROR(INDEX(Combinaciones!$P$2:$W$496,MATCH(1,Combinaciones!$B$2:$B$497,0),MATCH(WORLDCUP!BF120,Combinaciones!$P$1:$W$1,0)),"")</f>
        <v/>
      </c>
    </row>
    <row r="121" ht="15.75" customHeight="1" s="650">
      <c r="A121" s="694" t="inlineStr">
        <is>
          <t>W73</t>
        </is>
      </c>
      <c r="B121" s="694" t="inlineStr">
        <is>
          <t>W75</t>
        </is>
      </c>
      <c r="C121" s="694" t="n"/>
      <c r="D121" s="694">
        <f>IF(AND(OR(AC121="",AD121="")),"W"&amp;AH121,IF(AC121&gt;AD121,AA121,IF(AC121&lt;AD121,AF121,IF(AND(AC121=AD121,AB121=AE121),"W"&amp;AH121,IF(AND(AC121=AD121,OR(AB121="",AE121="")),"W"&amp;AH121,IF(AND(AC121=AD121,AB121&gt;AE121),AA121,AF121))))))</f>
        <v/>
      </c>
      <c r="E121" s="694" t="n">
        <v>73</v>
      </c>
      <c r="F121" s="694" t="n">
        <v>75</v>
      </c>
      <c r="G121" s="694" t="n"/>
      <c r="H121" s="694" t="n"/>
      <c r="I121" s="694" t="n"/>
      <c r="J121" s="694" t="n">
        <v>90</v>
      </c>
      <c r="K121" s="694" t="n">
        <v>46207.875</v>
      </c>
      <c r="L121" s="694" t="inlineStr">
        <is>
          <t>W73-W75</t>
        </is>
      </c>
      <c r="M121" s="694">
        <f>+INDEX($D$101:$D$147,MATCH(E121,$AH$101:$AH$147,0))</f>
        <v/>
      </c>
      <c r="N121" s="694">
        <f>+INDEX($D$101:$D$147,MATCH(F121,$AH$101:$AH$147,0))</f>
        <v/>
      </c>
      <c r="O121" s="694" t="n"/>
      <c r="P121" s="694" t="n"/>
      <c r="Q121" s="694" t="n"/>
      <c r="R121" s="694" t="n"/>
      <c r="S121" s="694" t="n"/>
      <c r="T121" s="694" t="n"/>
      <c r="U121" s="694" t="n"/>
      <c r="V121" s="703" t="n"/>
      <c r="W121" s="884" t="n"/>
      <c r="X121" s="725">
        <f>Horarios!C121</f>
        <v/>
      </c>
      <c r="Y121" s="726">
        <f>Horarios!C121</f>
        <v/>
      </c>
      <c r="Z121" s="847">
        <f>AH121</f>
        <v/>
      </c>
      <c r="AA121" s="848">
        <f>+INDEX($M$101:$M$147,MATCH(AH121,$J$101:$J$147,0))</f>
        <v/>
      </c>
      <c r="AB121" s="849" t="n"/>
      <c r="AC121" s="885" t="n">
        <v>1</v>
      </c>
      <c r="AD121" s="885" t="n">
        <v>2</v>
      </c>
      <c r="AE121" s="849" t="n"/>
      <c r="AF121" s="851">
        <f>+INDEX($N$101:$N$147,MATCH(AH121,$J$101:$J$147,0))</f>
        <v/>
      </c>
      <c r="AG121" s="852">
        <f>IF(D121="W"&amp;AH121,0,1)</f>
        <v/>
      </c>
      <c r="AH121" s="735" t="n">
        <v>89</v>
      </c>
      <c r="AI121" s="758" t="n"/>
      <c r="AJ121" s="711" t="n"/>
      <c r="AK121" s="711" t="n"/>
      <c r="AL121" s="711" t="n"/>
      <c r="AM121" s="878" t="n"/>
      <c r="AN121" s="878" t="n"/>
      <c r="AO121" s="878" t="n"/>
      <c r="AP121" s="878" t="n"/>
      <c r="AQ121" s="878" t="n"/>
      <c r="AR121" s="878" t="n"/>
      <c r="AS121" s="878" t="n"/>
      <c r="AT121" s="878" t="n"/>
      <c r="AU121" s="879" t="n"/>
      <c r="AV121" s="736" t="n"/>
      <c r="AW121" s="878" t="n"/>
      <c r="AX121" s="878" t="n"/>
      <c r="AY121" s="789" t="n"/>
      <c r="AZ121" s="790" t="n"/>
      <c r="BA121" s="702" t="n"/>
      <c r="BF121" s="649" t="inlineStr">
        <is>
          <t>1G</t>
        </is>
      </c>
      <c r="BG121" s="649">
        <f>+IFERROR(INDEX(Combinaciones!$P$2:$W$496,MATCH(1,Combinaciones!$B$2:$B$497,0),MATCH(WORLDCUP!BF121,Combinaciones!$P$1:$W$1,0)),"")</f>
        <v/>
      </c>
    </row>
    <row r="122" ht="15.75" customHeight="1" s="650">
      <c r="A122" s="694" t="inlineStr">
        <is>
          <t>W76</t>
        </is>
      </c>
      <c r="B122" s="694" t="inlineStr">
        <is>
          <t>W78</t>
        </is>
      </c>
      <c r="C122" s="694" t="n"/>
      <c r="D122" s="694">
        <f>IF(AND(OR(AC122="",AD122="")),"W"&amp;AH122,IF(AC122&gt;AD122,AA122,IF(AC122&lt;AD122,AF122,IF(AND(AC122=AD122,AB122=AE122),"W"&amp;AH122,IF(AND(AC122=AD122,OR(AB122="",AE122="")),"W"&amp;AH122,IF(AND(AC122=AD122,AB122&gt;AE122),AA122,AF122))))))</f>
        <v/>
      </c>
      <c r="E122" s="694" t="n">
        <v>76</v>
      </c>
      <c r="F122" s="694" t="n">
        <v>78</v>
      </c>
      <c r="G122" s="694" t="n"/>
      <c r="H122" s="694" t="n"/>
      <c r="I122" s="694" t="n"/>
      <c r="J122" s="694" t="n">
        <v>91</v>
      </c>
      <c r="K122" s="694" t="n">
        <v>46208.75</v>
      </c>
      <c r="L122" s="694" t="inlineStr">
        <is>
          <t>W76-W78</t>
        </is>
      </c>
      <c r="M122" s="694">
        <f>+INDEX($D$101:$D$147,MATCH(E122,$AH$101:$AH$147,0))</f>
        <v/>
      </c>
      <c r="N122" s="694">
        <f>+INDEX($D$101:$D$147,MATCH(F122,$AH$101:$AH$147,0))</f>
        <v/>
      </c>
      <c r="O122" s="694" t="n"/>
      <c r="P122" s="694" t="n"/>
      <c r="Q122" s="694" t="n"/>
      <c r="R122" s="694" t="n"/>
      <c r="S122" s="694" t="n"/>
      <c r="T122" s="694" t="n"/>
      <c r="U122" s="694" t="n"/>
      <c r="V122" s="703" t="n"/>
      <c r="W122" s="884" t="n"/>
      <c r="X122" s="725">
        <f>Horarios!C122</f>
        <v/>
      </c>
      <c r="Y122" s="726">
        <f>Horarios!C122</f>
        <v/>
      </c>
      <c r="Z122" s="847">
        <f>AH122</f>
        <v/>
      </c>
      <c r="AA122" s="848">
        <f>+INDEX($M$101:$M$147,MATCH(AH122,$J$101:$J$147,0))</f>
        <v/>
      </c>
      <c r="AB122" s="849" t="n"/>
      <c r="AC122" s="885" t="n">
        <v>2</v>
      </c>
      <c r="AD122" s="885" t="n">
        <v>1</v>
      </c>
      <c r="AE122" s="849" t="n"/>
      <c r="AF122" s="851">
        <f>+INDEX($N$101:$N$147,MATCH(AH122,$J$101:$J$147,0))</f>
        <v/>
      </c>
      <c r="AG122" s="852">
        <f>IF(D122="W"&amp;AH122,0,1)</f>
        <v/>
      </c>
      <c r="AH122" s="735" t="n">
        <v>91</v>
      </c>
      <c r="AI122" s="758" t="n"/>
      <c r="AJ122" s="711" t="n"/>
      <c r="AK122" s="711" t="n"/>
      <c r="AL122" s="711" t="n"/>
      <c r="AM122" s="878" t="n"/>
      <c r="AN122" s="878" t="n"/>
      <c r="AO122" s="878" t="n"/>
      <c r="AP122" s="878" t="n"/>
      <c r="AQ122" s="878" t="n"/>
      <c r="AR122" s="878" t="n"/>
      <c r="AS122" s="878" t="n"/>
      <c r="AT122" s="878" t="n"/>
      <c r="AU122" s="879" t="n"/>
      <c r="AV122" s="736" t="n"/>
      <c r="AW122" s="878" t="n"/>
      <c r="AX122" s="878" t="n"/>
      <c r="AY122" s="789" t="n"/>
      <c r="AZ122" s="790" t="n"/>
      <c r="BA122" s="702" t="n"/>
      <c r="BF122" s="649" t="inlineStr">
        <is>
          <t>1I</t>
        </is>
      </c>
      <c r="BG122" s="649">
        <f>+IFERROR(INDEX(Combinaciones!$P$2:$W$496,MATCH(1,Combinaciones!$B$2:$B$497,0),MATCH(WORLDCUP!BF122,Combinaciones!$P$1:$W$1,0)),"")</f>
        <v/>
      </c>
    </row>
    <row r="123" ht="15.75" customHeight="1" s="650">
      <c r="A123" s="694" t="inlineStr">
        <is>
          <t>W79</t>
        </is>
      </c>
      <c r="B123" s="694" t="inlineStr">
        <is>
          <t>W80</t>
        </is>
      </c>
      <c r="C123" s="694" t="n"/>
      <c r="D123" s="694">
        <f>IF(AND(OR(AC123="",AD123="")),"W"&amp;AH123,IF(AC123&gt;AD123,AA123,IF(AC123&lt;AD123,AF123,IF(AND(AC123=AD123,AB123=AE123),"W"&amp;AH123,IF(AND(AC123=AD123,OR(AB123="",AE123="")),"W"&amp;AH123,IF(AND(AC123=AD123,AB123&gt;AE123),AA123,AF123))))))</f>
        <v/>
      </c>
      <c r="E123" s="694" t="n">
        <v>79</v>
      </c>
      <c r="F123" s="694" t="n">
        <v>80</v>
      </c>
      <c r="G123" s="694" t="n"/>
      <c r="H123" s="694" t="n"/>
      <c r="I123" s="694" t="n"/>
      <c r="J123" s="694" t="n">
        <v>92</v>
      </c>
      <c r="K123" s="694" t="n">
        <v>46208.875</v>
      </c>
      <c r="L123" s="694" t="inlineStr">
        <is>
          <t>W79-W80</t>
        </is>
      </c>
      <c r="M123" s="694">
        <f>+INDEX($D$101:$D$147,MATCH(E123,$AH$101:$AH$147,0))</f>
        <v/>
      </c>
      <c r="N123" s="694">
        <f>+INDEX($D$101:$D$147,MATCH(F123,$AH$101:$AH$147,0))</f>
        <v/>
      </c>
      <c r="O123" s="694" t="n"/>
      <c r="P123" s="694" t="n"/>
      <c r="Q123" s="694" t="n"/>
      <c r="R123" s="694" t="n"/>
      <c r="S123" s="694" t="n"/>
      <c r="T123" s="694" t="n"/>
      <c r="U123" s="694" t="n"/>
      <c r="V123" s="703" t="n"/>
      <c r="W123" s="884" t="n"/>
      <c r="X123" s="725">
        <f>Horarios!C123</f>
        <v/>
      </c>
      <c r="Y123" s="726">
        <f>Horarios!C123</f>
        <v/>
      </c>
      <c r="Z123" s="847">
        <f>AH123</f>
        <v/>
      </c>
      <c r="AA123" s="848">
        <f>+INDEX($M$101:$M$147,MATCH(AH123,$J$101:$J$147,0))</f>
        <v/>
      </c>
      <c r="AB123" s="849" t="n"/>
      <c r="AC123" s="885" t="n">
        <v>1</v>
      </c>
      <c r="AD123" s="885" t="n">
        <v>2</v>
      </c>
      <c r="AE123" s="849" t="n"/>
      <c r="AF123" s="851">
        <f>+INDEX($N$101:$N$147,MATCH(AH123,$J$101:$J$147,0))</f>
        <v/>
      </c>
      <c r="AG123" s="852">
        <f>IF(D123="W"&amp;AH123,0,1)</f>
        <v/>
      </c>
      <c r="AH123" s="735" t="n">
        <v>92</v>
      </c>
      <c r="AI123" s="758" t="n"/>
      <c r="AJ123" s="711" t="n"/>
      <c r="AK123" s="711" t="n"/>
      <c r="AL123" s="711" t="n"/>
      <c r="AM123" s="878" t="n"/>
      <c r="AN123" s="878" t="n"/>
      <c r="AO123" s="878" t="n"/>
      <c r="AP123" s="878" t="n"/>
      <c r="AQ123" s="878" t="n"/>
      <c r="AR123" s="878" t="n"/>
      <c r="AS123" s="878" t="n"/>
      <c r="AT123" s="878" t="n"/>
      <c r="AU123" s="879" t="n"/>
      <c r="AV123" s="736" t="n"/>
      <c r="AW123" s="878" t="n"/>
      <c r="AX123" s="878" t="n"/>
      <c r="AY123" s="789" t="n"/>
      <c r="AZ123" s="790" t="n"/>
      <c r="BA123" s="702" t="n"/>
      <c r="BF123" s="649" t="inlineStr">
        <is>
          <t>1K</t>
        </is>
      </c>
      <c r="BG123" s="649">
        <f>+IFERROR(INDEX(Combinaciones!$P$2:$W$496,MATCH(1,Combinaciones!$B$2:$B$497,0),MATCH(WORLDCUP!BF123,Combinaciones!$P$1:$W$1,0)),"")</f>
        <v/>
      </c>
    </row>
    <row r="124" ht="15.75" customHeight="1" s="650">
      <c r="A124" s="694" t="inlineStr">
        <is>
          <t>W83</t>
        </is>
      </c>
      <c r="B124" s="694" t="inlineStr">
        <is>
          <t>W84</t>
        </is>
      </c>
      <c r="C124" s="694" t="n"/>
      <c r="D124" s="694">
        <f>IF(AND(OR(AC124="",AD124="")),"W"&amp;AH124,IF(AC124&gt;AD124,AA124,IF(AC124&lt;AD124,AF124,IF(AND(AC124=AD124,AB124=AE124),"W"&amp;AH124,IF(AND(AC124=AD124,OR(AB124="",AE124="")),"W"&amp;AH124,IF(AND(AC124=AD124,AB124&gt;AE124),AA124,AF124))))))</f>
        <v/>
      </c>
      <c r="E124" s="694" t="n">
        <v>83</v>
      </c>
      <c r="F124" s="694" t="n">
        <v>84</v>
      </c>
      <c r="G124" s="694" t="n"/>
      <c r="H124" s="694" t="n"/>
      <c r="I124" s="694" t="n"/>
      <c r="J124" s="694" t="n">
        <v>93</v>
      </c>
      <c r="K124" s="694" t="n">
        <v>46209.75</v>
      </c>
      <c r="L124" s="694" t="inlineStr">
        <is>
          <t>W83-W84</t>
        </is>
      </c>
      <c r="M124" s="694">
        <f>+INDEX($D$101:$D$147,MATCH(E124,$AH$101:$AH$147,0))</f>
        <v/>
      </c>
      <c r="N124" s="694">
        <f>+INDEX($D$101:$D$147,MATCH(F124,$AH$101:$AH$147,0))</f>
        <v/>
      </c>
      <c r="O124" s="694" t="n"/>
      <c r="P124" s="694" t="n"/>
      <c r="Q124" s="694" t="n"/>
      <c r="R124" s="694" t="n"/>
      <c r="S124" s="694" t="n"/>
      <c r="T124" s="694" t="n"/>
      <c r="U124" s="694" t="n"/>
      <c r="V124" s="703" t="n"/>
      <c r="W124" s="884" t="n"/>
      <c r="X124" s="725">
        <f>Horarios!C124</f>
        <v/>
      </c>
      <c r="Y124" s="726">
        <f>Horarios!C124</f>
        <v/>
      </c>
      <c r="Z124" s="847">
        <f>AH124</f>
        <v/>
      </c>
      <c r="AA124" s="848">
        <f>+INDEX($M$101:$M$147,MATCH(AH124,$J$101:$J$147,0))</f>
        <v/>
      </c>
      <c r="AB124" s="886" t="n"/>
      <c r="AC124" s="885" t="n">
        <v>0</v>
      </c>
      <c r="AD124" s="885" t="n">
        <v>2</v>
      </c>
      <c r="AE124" s="850" t="n"/>
      <c r="AF124" s="851">
        <f>+INDEX($N$101:$N$147,MATCH(AH124,$J$101:$J$147,0))</f>
        <v/>
      </c>
      <c r="AG124" s="852">
        <f>IF(D124="W"&amp;AH124,0,1)</f>
        <v/>
      </c>
      <c r="AH124" s="735" t="n">
        <v>93</v>
      </c>
      <c r="AI124" s="758" t="n"/>
      <c r="AJ124" s="711" t="n"/>
      <c r="AK124" s="711" t="n"/>
      <c r="AL124" s="711" t="n"/>
      <c r="AM124" s="878" t="n"/>
      <c r="AN124" s="878" t="n"/>
      <c r="AO124" s="878" t="n"/>
      <c r="AP124" s="878" t="n"/>
      <c r="AQ124" s="878" t="n"/>
      <c r="AR124" s="878" t="n"/>
      <c r="AS124" s="878" t="n"/>
      <c r="AT124" s="878" t="n"/>
      <c r="AU124" s="879" t="n"/>
      <c r="AV124" s="736" t="n"/>
      <c r="AW124" s="878" t="n"/>
      <c r="AX124" s="878" t="n"/>
      <c r="AY124" s="789" t="n"/>
      <c r="AZ124" s="790" t="n"/>
      <c r="BA124" s="702" t="n"/>
      <c r="BF124" s="649" t="inlineStr">
        <is>
          <t>1L</t>
        </is>
      </c>
      <c r="BG124" s="649">
        <f>+IFERROR(INDEX(Combinaciones!$P$2:$W$496,MATCH(1,Combinaciones!$B$2:$B$497,0),MATCH(WORLDCUP!BF124,Combinaciones!$P$1:$W$1,0)),"")</f>
        <v/>
      </c>
    </row>
    <row r="125" ht="15.75" customHeight="1" s="650">
      <c r="A125" s="694" t="inlineStr">
        <is>
          <t>W81</t>
        </is>
      </c>
      <c r="B125" s="694" t="inlineStr">
        <is>
          <t>W82</t>
        </is>
      </c>
      <c r="C125" s="694" t="n"/>
      <c r="D125" s="694">
        <f>IF(AND(OR(AC125="",AD125="")),"W"&amp;AH125,IF(AC125&gt;AD125,AA125,IF(AC125&lt;AD125,AF125,IF(AND(AC125=AD125,AB125=AE125),"W"&amp;AH125,IF(AND(AC125=AD125,OR(AB125="",AE125="")),"W"&amp;AH125,IF(AND(AC125=AD125,AB125&gt;AE125),AA125,AF125))))))</f>
        <v/>
      </c>
      <c r="E125" s="694" t="n">
        <v>81</v>
      </c>
      <c r="F125" s="694" t="n">
        <v>82</v>
      </c>
      <c r="G125" s="694" t="n"/>
      <c r="H125" s="694" t="n"/>
      <c r="I125" s="694" t="n"/>
      <c r="J125" s="694" t="n">
        <v>94</v>
      </c>
      <c r="K125" s="694" t="n">
        <v>46209.875</v>
      </c>
      <c r="L125" s="694" t="inlineStr">
        <is>
          <t>W81-W82</t>
        </is>
      </c>
      <c r="M125" s="694">
        <f>+INDEX($D$101:$D$147,MATCH(E125,$AH$101:$AH$147,0))</f>
        <v/>
      </c>
      <c r="N125" s="694">
        <f>+INDEX($D$101:$D$147,MATCH(F125,$AH$101:$AH$147,0))</f>
        <v/>
      </c>
      <c r="O125" s="694" t="n"/>
      <c r="P125" s="694" t="n"/>
      <c r="Q125" s="694" t="n"/>
      <c r="R125" s="694" t="n"/>
      <c r="S125" s="694" t="n"/>
      <c r="T125" s="694" t="n"/>
      <c r="U125" s="694" t="n"/>
      <c r="V125" s="703" t="n"/>
      <c r="W125" s="884" t="n"/>
      <c r="X125" s="725">
        <f>Horarios!C125</f>
        <v/>
      </c>
      <c r="Y125" s="726">
        <f>Horarios!C125</f>
        <v/>
      </c>
      <c r="Z125" s="847">
        <f>AH125</f>
        <v/>
      </c>
      <c r="AA125" s="848">
        <f>+INDEX($M$101:$M$147,MATCH(AH125,$J$101:$J$147,0))</f>
        <v/>
      </c>
      <c r="AB125" s="849" t="n"/>
      <c r="AC125" s="887" t="n">
        <v>1</v>
      </c>
      <c r="AD125" s="887" t="n">
        <v>2</v>
      </c>
      <c r="AE125" s="849" t="n"/>
      <c r="AF125" s="851">
        <f>+INDEX($N$101:$N$147,MATCH(AH125,$J$101:$J$147,0))</f>
        <v/>
      </c>
      <c r="AG125" s="852">
        <f>IF(D125="W"&amp;AH125,0,1)</f>
        <v/>
      </c>
      <c r="AH125" s="735" t="n">
        <v>94</v>
      </c>
      <c r="AI125" s="758" t="n"/>
      <c r="AJ125" s="711" t="n"/>
      <c r="AK125" s="711" t="n"/>
      <c r="AL125" s="711" t="n"/>
      <c r="AM125" s="878" t="n"/>
      <c r="AN125" s="878" t="n"/>
      <c r="AO125" s="878" t="n"/>
      <c r="AP125" s="878" t="n"/>
      <c r="AQ125" s="878" t="n"/>
      <c r="AR125" s="878" t="n"/>
      <c r="AS125" s="878" t="n"/>
      <c r="AT125" s="878" t="n"/>
      <c r="AU125" s="879" t="n"/>
      <c r="AV125" s="736" t="n"/>
      <c r="AW125" s="878" t="n"/>
      <c r="AX125" s="878" t="n"/>
      <c r="AY125" s="789" t="n"/>
      <c r="AZ125" s="790" t="n"/>
      <c r="BA125" s="702" t="n"/>
    </row>
    <row r="126" ht="15.75" customHeight="1" s="650">
      <c r="A126" s="694" t="inlineStr">
        <is>
          <t>W86</t>
        </is>
      </c>
      <c r="B126" s="694" t="inlineStr">
        <is>
          <t>W88</t>
        </is>
      </c>
      <c r="C126" s="694" t="n"/>
      <c r="D126" s="694">
        <f>IF(AND(OR(AC126="",AD126="")),"W"&amp;AH126,IF(AC126&gt;AD126,AA126,IF(AC126&lt;AD126,AF126,IF(AND(AC126=AD126,AB126=AE126),"W"&amp;AH126,IF(AND(AC126=AD126,OR(AB126="",AE126="")),"W"&amp;AH126,IF(AND(AC126=AD126,AB126&gt;AE126),AA126,AF126))))))</f>
        <v/>
      </c>
      <c r="E126" s="694" t="n">
        <v>86</v>
      </c>
      <c r="F126" s="694" t="n">
        <v>88</v>
      </c>
      <c r="G126" s="694" t="n"/>
      <c r="H126" s="694" t="n"/>
      <c r="I126" s="694" t="n"/>
      <c r="J126" s="694" t="n">
        <v>95</v>
      </c>
      <c r="K126" s="694" t="n">
        <v>46210.75</v>
      </c>
      <c r="L126" s="694" t="inlineStr">
        <is>
          <t>W86-W88</t>
        </is>
      </c>
      <c r="M126" s="694">
        <f>+INDEX($D$101:$D$147,MATCH(E126,$AH$101:$AH$147,0))</f>
        <v/>
      </c>
      <c r="N126" s="694">
        <f>+INDEX($D$101:$D$147,MATCH(F126,$AH$101:$AH$147,0))</f>
        <v/>
      </c>
      <c r="O126" s="694" t="n"/>
      <c r="P126" s="694" t="n"/>
      <c r="Q126" s="694" t="n"/>
      <c r="R126" s="694" t="n"/>
      <c r="S126" s="694" t="n"/>
      <c r="T126" s="694" t="n"/>
      <c r="U126" s="694" t="n"/>
      <c r="V126" s="703" t="n"/>
      <c r="W126" s="884" t="n"/>
      <c r="X126" s="725">
        <f>Horarios!C126</f>
        <v/>
      </c>
      <c r="Y126" s="726">
        <f>Horarios!C126</f>
        <v/>
      </c>
      <c r="Z126" s="847">
        <f>AH126</f>
        <v/>
      </c>
      <c r="AA126" s="848">
        <f>+INDEX($M$101:$M$147,MATCH(AH126,$J$101:$J$147,0))</f>
        <v/>
      </c>
      <c r="AB126" s="849" t="n"/>
      <c r="AC126" s="887" t="n">
        <v>0</v>
      </c>
      <c r="AD126" s="887" t="n">
        <v>2</v>
      </c>
      <c r="AE126" s="849" t="n"/>
      <c r="AF126" s="851">
        <f>+INDEX($N$101:$N$147,MATCH(AH126,$J$101:$J$147,0))</f>
        <v/>
      </c>
      <c r="AG126" s="852">
        <f>IF(D126="W"&amp;AH126,0,1)</f>
        <v/>
      </c>
      <c r="AH126" s="735" t="n">
        <v>95</v>
      </c>
      <c r="AI126" s="758" t="n"/>
      <c r="AJ126" s="711" t="n"/>
      <c r="AK126" s="711" t="n"/>
      <c r="AL126" s="711" t="n"/>
      <c r="AM126" s="878" t="n"/>
      <c r="AN126" s="878" t="n"/>
      <c r="AO126" s="878" t="n"/>
      <c r="AP126" s="878" t="n"/>
      <c r="AQ126" s="878" t="n"/>
      <c r="AR126" s="878" t="n"/>
      <c r="AS126" s="878" t="n"/>
      <c r="AT126" s="878" t="n"/>
      <c r="AU126" s="879" t="n"/>
      <c r="AV126" s="736" t="n"/>
      <c r="AW126" s="878" t="n"/>
      <c r="AX126" s="878" t="n"/>
      <c r="AY126" s="789" t="n"/>
      <c r="AZ126" s="790" t="n"/>
      <c r="BA126" s="702" t="n"/>
    </row>
    <row r="127" ht="15.75" customHeight="1" s="650">
      <c r="A127" s="694" t="inlineStr">
        <is>
          <t>W85</t>
        </is>
      </c>
      <c r="B127" s="694" t="inlineStr">
        <is>
          <t>W87</t>
        </is>
      </c>
      <c r="C127" s="694" t="n"/>
      <c r="D127" s="694">
        <f>IF(AND(OR(AC127="",AD127="")),"W"&amp;AH127,IF(AC127&gt;AD127,AA127,IF(AC127&lt;AD127,AF127,IF(AND(AC127=AD127,AB127=AE127),"W"&amp;AH127,IF(AND(AC127=AD127,OR(AB127="",AE127="")),"W"&amp;AH127,IF(AND(AC127=AD127,AB127&gt;AE127),AA127,AF127))))))</f>
        <v/>
      </c>
      <c r="E127" s="694" t="n">
        <v>85</v>
      </c>
      <c r="F127" s="694" t="n">
        <v>87</v>
      </c>
      <c r="G127" s="694" t="n"/>
      <c r="H127" s="694" t="n"/>
      <c r="I127" s="694" t="n"/>
      <c r="J127" s="694" t="n">
        <v>96</v>
      </c>
      <c r="K127" s="694" t="n">
        <v>46210.875</v>
      </c>
      <c r="L127" s="694" t="inlineStr">
        <is>
          <t>W85-W87</t>
        </is>
      </c>
      <c r="M127" s="694">
        <f>+INDEX($D$101:$D$147,MATCH(E127,$AH$101:$AH$147,0))</f>
        <v/>
      </c>
      <c r="N127" s="694">
        <f>+INDEX($D$101:$D$147,MATCH(F127,$AH$101:$AH$147,0))</f>
        <v/>
      </c>
      <c r="O127" s="694" t="n"/>
      <c r="P127" s="694" t="n"/>
      <c r="Q127" s="694" t="n"/>
      <c r="R127" s="694" t="n"/>
      <c r="S127" s="694" t="n"/>
      <c r="T127" s="694" t="n"/>
      <c r="U127" s="694" t="n"/>
      <c r="V127" s="703" t="n"/>
      <c r="W127" s="888" t="n"/>
      <c r="X127" s="772">
        <f>Horarios!C127</f>
        <v/>
      </c>
      <c r="Y127" s="773">
        <f>Horarios!C127</f>
        <v/>
      </c>
      <c r="Z127" s="873">
        <f>AH127</f>
        <v/>
      </c>
      <c r="AA127" s="874">
        <f>+INDEX($M$101:$M$147,MATCH(AH127,$J$101:$J$147,0))</f>
        <v/>
      </c>
      <c r="AB127" s="875" t="n"/>
      <c r="AC127" s="889" t="n">
        <v>0</v>
      </c>
      <c r="AD127" s="889" t="n">
        <v>2</v>
      </c>
      <c r="AE127" s="875" t="n"/>
      <c r="AF127" s="876">
        <f>+INDEX($N$101:$N$147,MATCH(AH127,$J$101:$J$147,0))</f>
        <v/>
      </c>
      <c r="AG127" s="852">
        <f>IF(D127="W"&amp;AH127,0,1)</f>
        <v/>
      </c>
      <c r="AH127" s="735" t="n">
        <v>96</v>
      </c>
      <c r="AI127" s="758" t="n"/>
      <c r="AJ127" s="711" t="n"/>
      <c r="AK127" s="711" t="n"/>
      <c r="AL127" s="711" t="n"/>
      <c r="AM127" s="878" t="n"/>
      <c r="AN127" s="878" t="n"/>
      <c r="AO127" s="878" t="n"/>
      <c r="AP127" s="878" t="n"/>
      <c r="AQ127" s="878" t="n"/>
      <c r="AR127" s="878" t="n"/>
      <c r="AS127" s="878" t="n"/>
      <c r="AT127" s="878" t="n"/>
      <c r="AU127" s="879" t="n"/>
      <c r="AV127" s="736" t="n"/>
      <c r="AW127" s="878" t="n"/>
      <c r="AX127" s="878" t="n"/>
      <c r="AY127" s="789" t="n"/>
      <c r="AZ127" s="790" t="n"/>
      <c r="BA127" s="702" t="n"/>
    </row>
    <row r="128" ht="15.75" customHeight="1" s="650">
      <c r="A128" s="694" t="n"/>
      <c r="B128" s="694" t="n"/>
      <c r="C128" s="694" t="n"/>
      <c r="D128" s="694" t="n"/>
      <c r="E128" s="694" t="n"/>
      <c r="F128" s="694" t="n"/>
      <c r="G128" s="694" t="n"/>
      <c r="H128" s="694" t="n"/>
      <c r="I128" s="694" t="n"/>
      <c r="J128" s="694" t="n"/>
      <c r="K128" s="694" t="n"/>
      <c r="L128" s="694" t="n"/>
      <c r="M128" s="694" t="n"/>
      <c r="N128" s="694" t="n"/>
      <c r="O128" s="694" t="n"/>
      <c r="P128" s="694" t="n"/>
      <c r="Q128" s="694" t="n"/>
      <c r="R128" s="694" t="n"/>
      <c r="S128" s="694" t="n"/>
      <c r="T128" s="694" t="n"/>
      <c r="U128" s="694" t="n"/>
      <c r="V128" s="703" t="n"/>
      <c r="W128" s="789" t="n"/>
      <c r="X128" s="790" t="n"/>
      <c r="Y128" s="789" t="n"/>
      <c r="Z128" s="791" t="n"/>
      <c r="AA128" s="792" t="n"/>
      <c r="AB128" s="793" t="n"/>
      <c r="AC128" s="794" t="n"/>
      <c r="AD128" s="794" t="n"/>
      <c r="AE128" s="793" t="n"/>
      <c r="AF128" s="795" t="n"/>
      <c r="AG128" s="839" t="n"/>
      <c r="AH128" s="735" t="n"/>
      <c r="AI128" s="758" t="n"/>
      <c r="AJ128" s="711" t="n"/>
      <c r="AK128" s="711" t="n"/>
      <c r="AL128" s="711" t="n"/>
      <c r="AM128" s="878" t="n"/>
      <c r="AN128" s="878" t="n"/>
      <c r="AO128" s="878" t="n"/>
      <c r="AP128" s="878" t="n"/>
      <c r="AQ128" s="878" t="n"/>
      <c r="AR128" s="878" t="n"/>
      <c r="AS128" s="878" t="n"/>
      <c r="AT128" s="878" t="n"/>
      <c r="AU128" s="879" t="n"/>
      <c r="AV128" s="736" t="n"/>
      <c r="AW128" s="878" t="n"/>
      <c r="AX128" s="878" t="n"/>
      <c r="AY128" s="789" t="n"/>
      <c r="AZ128" s="790" t="n"/>
      <c r="BA128" s="702" t="n"/>
    </row>
    <row r="129" ht="15.75" customHeight="1" s="650">
      <c r="A129" s="694" t="n"/>
      <c r="B129" s="694" t="n"/>
      <c r="C129" s="694" t="n"/>
      <c r="D129" s="694" t="n"/>
      <c r="E129" s="694" t="n"/>
      <c r="F129" s="694" t="n"/>
      <c r="G129" s="694" t="n"/>
      <c r="H129" s="694" t="n"/>
      <c r="I129" s="694" t="n"/>
      <c r="J129" s="694" t="n"/>
      <c r="K129" s="694" t="n"/>
      <c r="L129" s="694" t="n"/>
      <c r="M129" s="694" t="n"/>
      <c r="N129" s="694" t="n"/>
      <c r="O129" s="694" t="n"/>
      <c r="P129" s="694" t="n"/>
      <c r="Q129" s="694" t="n"/>
      <c r="R129" s="694" t="n"/>
      <c r="S129" s="694" t="n"/>
      <c r="T129" s="694" t="n"/>
      <c r="U129" s="694" t="n"/>
      <c r="V129" s="703" t="n"/>
      <c r="W129" s="838">
        <f>Idiomas!D29</f>
        <v/>
      </c>
      <c r="X129" s="738" t="n"/>
      <c r="Y129" s="738" t="n"/>
      <c r="Z129" s="738" t="n"/>
      <c r="AA129" s="738" t="n"/>
      <c r="AB129" s="738" t="n"/>
      <c r="AC129" s="738" t="n"/>
      <c r="AD129" s="738" t="n"/>
      <c r="AE129" s="738" t="n"/>
      <c r="AF129" s="739" t="n"/>
      <c r="AG129" s="801" t="n"/>
      <c r="AH129" s="736" t="n"/>
      <c r="AI129" s="758" t="n"/>
      <c r="AJ129" s="711" t="n"/>
      <c r="AK129" s="711" t="n"/>
      <c r="AL129" s="711" t="n"/>
      <c r="AM129" s="878" t="n"/>
      <c r="AN129" s="878" t="n"/>
      <c r="AO129" s="878" t="n"/>
      <c r="AP129" s="878" t="n"/>
      <c r="AQ129" s="878" t="n"/>
      <c r="AR129" s="878" t="n"/>
      <c r="AS129" s="878" t="n"/>
      <c r="AT129" s="878" t="n"/>
      <c r="AU129" s="879" t="n"/>
      <c r="AV129" s="736" t="n"/>
      <c r="AW129" s="878" t="n"/>
      <c r="AX129" s="878" t="n"/>
      <c r="AY129" s="789" t="n"/>
      <c r="AZ129" s="790" t="n"/>
      <c r="BA129" s="702" t="n"/>
    </row>
    <row r="130" ht="15.75" customHeight="1" s="650">
      <c r="A130" s="694" t="n"/>
      <c r="B130" s="694" t="n"/>
      <c r="C130" s="694" t="n"/>
      <c r="D130" s="694" t="n"/>
      <c r="E130" s="694" t="n"/>
      <c r="F130" s="694" t="n"/>
      <c r="G130" s="694" t="n"/>
      <c r="H130" s="694" t="n"/>
      <c r="I130" s="694" t="n"/>
      <c r="J130" s="694" t="n"/>
      <c r="K130" s="694" t="n"/>
      <c r="L130" s="694" t="n"/>
      <c r="M130" s="694" t="n"/>
      <c r="N130" s="694" t="n"/>
      <c r="O130" s="694" t="n"/>
      <c r="P130" s="694" t="n"/>
      <c r="Q130" s="694" t="n"/>
      <c r="R130" s="694" t="n"/>
      <c r="S130" s="694" t="n"/>
      <c r="T130" s="694" t="n"/>
      <c r="U130" s="694" t="n"/>
      <c r="V130" s="703" t="n"/>
      <c r="W130" s="712" t="n"/>
      <c r="X130" s="713">
        <f>X3</f>
        <v/>
      </c>
      <c r="Y130" s="713">
        <f>Y3</f>
        <v/>
      </c>
      <c r="Z130" s="832" t="n"/>
      <c r="AA130" s="833">
        <f>AA3</f>
        <v/>
      </c>
      <c r="AB130" s="832" t="inlineStr">
        <is>
          <t>X</t>
        </is>
      </c>
      <c r="AC130" s="713">
        <f>AC3</f>
        <v/>
      </c>
      <c r="AD130" s="713">
        <f>AD3</f>
        <v/>
      </c>
      <c r="AE130" s="832" t="inlineStr">
        <is>
          <t>X</t>
        </is>
      </c>
      <c r="AF130" s="834">
        <f>AF3</f>
        <v/>
      </c>
      <c r="AG130" s="801" t="n"/>
      <c r="AH130" s="736" t="n"/>
      <c r="AI130" s="758" t="n"/>
      <c r="AJ130" s="711" t="n"/>
      <c r="AK130" s="711" t="n"/>
      <c r="AL130" s="711" t="n"/>
      <c r="AM130" s="878" t="n"/>
      <c r="AN130" s="878" t="n"/>
      <c r="AO130" s="878" t="n"/>
      <c r="AP130" s="878" t="n"/>
      <c r="AQ130" s="878" t="n"/>
      <c r="AR130" s="878" t="n"/>
      <c r="AS130" s="878" t="n"/>
      <c r="AT130" s="878" t="n"/>
      <c r="AU130" s="879" t="n"/>
      <c r="AV130" s="736" t="n"/>
      <c r="AW130" s="878" t="n"/>
      <c r="AX130" s="878" t="n"/>
      <c r="AY130" s="789" t="n"/>
      <c r="AZ130" s="790" t="n"/>
      <c r="BA130" s="702" t="n"/>
    </row>
    <row r="131" ht="15.75" customHeight="1" s="650">
      <c r="A131" s="694" t="inlineStr">
        <is>
          <t>W89</t>
        </is>
      </c>
      <c r="B131" s="694" t="inlineStr">
        <is>
          <t>W90</t>
        </is>
      </c>
      <c r="C131" s="694" t="n"/>
      <c r="D131" s="694">
        <f>IF(AND(OR(AC131="",AD131="")),"W"&amp;AH131,IF(AC131&gt;AD131,AA131,IF(AC131&lt;AD131,AF131,IF(AND(AC131=AD131,AB131=AE131),"W"&amp;AH131,IF(AND(AC131=AD131,OR(AB131="",AE131="")),"W"&amp;AH131,IF(AND(AC131=AD131,AB131&gt;AE131),AA131,AF131))))))</f>
        <v/>
      </c>
      <c r="E131" s="694" t="n">
        <v>89</v>
      </c>
      <c r="F131" s="694" t="n">
        <v>90</v>
      </c>
      <c r="G131" s="694" t="n"/>
      <c r="H131" s="694" t="n"/>
      <c r="I131" s="694" t="n"/>
      <c r="J131" s="694" t="n">
        <v>97</v>
      </c>
      <c r="K131" s="694" t="n">
        <v>46212.75</v>
      </c>
      <c r="L131" s="694" t="inlineStr">
        <is>
          <t>W89-W90</t>
        </is>
      </c>
      <c r="M131" s="694">
        <f>+INDEX($D$101:$D$147,MATCH(E131,$AH$101:$AH$147,0))</f>
        <v/>
      </c>
      <c r="N131" s="694">
        <f>+INDEX($D$101:$D$147,MATCH(F131,$AH$101:$AH$147,0))</f>
        <v/>
      </c>
      <c r="O131" s="694" t="n"/>
      <c r="P131" s="694" t="n"/>
      <c r="Q131" s="694" t="n"/>
      <c r="R131" s="694" t="n"/>
      <c r="S131" s="694" t="n"/>
      <c r="T131" s="694" t="n"/>
      <c r="U131" s="694" t="n"/>
      <c r="V131" s="703" t="n"/>
      <c r="W131" s="890" t="inlineStr">
        <is>
          <t>1/4</t>
        </is>
      </c>
      <c r="X131" s="725">
        <f>Horarios!C131</f>
        <v/>
      </c>
      <c r="Y131" s="726">
        <f>Horarios!C131</f>
        <v/>
      </c>
      <c r="Z131" s="891">
        <f>AH131</f>
        <v/>
      </c>
      <c r="AA131" s="848">
        <f>+INDEX($M$101:$M$147,MATCH(AH131,$J$101:$J$147,0))</f>
        <v/>
      </c>
      <c r="AB131" s="886" t="n"/>
      <c r="AC131" s="882" t="n">
        <v>2</v>
      </c>
      <c r="AD131" s="882" t="n">
        <v>1</v>
      </c>
      <c r="AE131" s="850" t="n"/>
      <c r="AF131" s="851">
        <f>+INDEX($N$101:$N$147,MATCH(AH131,$J$101:$J$147,0))</f>
        <v/>
      </c>
      <c r="AG131" s="852">
        <f>IF(D131="W"&amp;AH131,0,1)</f>
        <v/>
      </c>
      <c r="AH131" s="892" t="n">
        <v>97</v>
      </c>
      <c r="AI131" s="758" t="n"/>
      <c r="AJ131" s="711" t="n"/>
      <c r="AK131" s="711" t="n"/>
      <c r="AL131" s="711" t="n"/>
      <c r="AM131" s="878" t="n"/>
      <c r="AN131" s="878" t="n"/>
      <c r="AO131" s="878" t="n"/>
      <c r="AP131" s="878" t="n"/>
      <c r="AQ131" s="878" t="n"/>
      <c r="AR131" s="878" t="n"/>
      <c r="AS131" s="878" t="n"/>
      <c r="AT131" s="878" t="n"/>
      <c r="AU131" s="879" t="n"/>
      <c r="AV131" s="736" t="n"/>
      <c r="AW131" s="878" t="n"/>
      <c r="AX131" s="878" t="n"/>
      <c r="AY131" s="789" t="n"/>
      <c r="AZ131" s="790" t="n"/>
      <c r="BA131" s="702" t="n"/>
    </row>
    <row r="132" ht="15.75" customHeight="1" s="650">
      <c r="A132" s="694" t="inlineStr">
        <is>
          <t>W93</t>
        </is>
      </c>
      <c r="B132" s="694" t="inlineStr">
        <is>
          <t>W94</t>
        </is>
      </c>
      <c r="C132" s="694" t="n"/>
      <c r="D132" s="694">
        <f>IF(AND(OR(AC132="",AD132="")),"W"&amp;AH132,IF(AC132&gt;AD132,AA132,IF(AC132&lt;AD132,AF132,IF(AND(AC132=AD132,AB132=AE132),"W"&amp;AH132,IF(AND(AC132=AD132,OR(AB132="",AE132="")),"W"&amp;AH132,IF(AND(AC132=AD132,AB132&gt;AE132),AA132,AF132))))))</f>
        <v/>
      </c>
      <c r="E132" s="694" t="n">
        <v>93</v>
      </c>
      <c r="F132" s="694" t="n">
        <v>94</v>
      </c>
      <c r="G132" s="694" t="n"/>
      <c r="H132" s="694" t="n"/>
      <c r="I132" s="694" t="n"/>
      <c r="J132" s="694" t="n">
        <v>98</v>
      </c>
      <c r="K132" s="694" t="n">
        <v>46213.875</v>
      </c>
      <c r="L132" s="694" t="inlineStr">
        <is>
          <t>W93-W94</t>
        </is>
      </c>
      <c r="M132" s="694">
        <f>+INDEX($D$101:$D$147,MATCH(E132,$AH$101:$AH$147,0))</f>
        <v/>
      </c>
      <c r="N132" s="694">
        <f>+INDEX($D$101:$D$147,MATCH(F132,$AH$101:$AH$147,0))</f>
        <v/>
      </c>
      <c r="O132" s="694" t="n"/>
      <c r="P132" s="694" t="n"/>
      <c r="Q132" s="694" t="n"/>
      <c r="R132" s="694" t="n"/>
      <c r="S132" s="694" t="n"/>
      <c r="T132" s="694" t="n"/>
      <c r="U132" s="694" t="n"/>
      <c r="V132" s="703" t="n"/>
      <c r="W132" s="884" t="n"/>
      <c r="X132" s="725">
        <f>Horarios!C132</f>
        <v/>
      </c>
      <c r="Y132" s="726">
        <f>Horarios!C132</f>
        <v/>
      </c>
      <c r="Z132" s="891">
        <f>AH132</f>
        <v/>
      </c>
      <c r="AA132" s="848">
        <f>+INDEX($M$101:$M$147,MATCH(AH132,$J$101:$J$147,0))</f>
        <v/>
      </c>
      <c r="AB132" s="849" t="n"/>
      <c r="AC132" s="887" t="n">
        <v>2</v>
      </c>
      <c r="AD132" s="887" t="n">
        <v>1</v>
      </c>
      <c r="AE132" s="849" t="n"/>
      <c r="AF132" s="851">
        <f>+INDEX($N$101:$N$147,MATCH(AH132,$J$101:$J$147,0))</f>
        <v/>
      </c>
      <c r="AG132" s="852">
        <f>IF(D132="W"&amp;AH132,0,1)</f>
        <v/>
      </c>
      <c r="AH132" s="892" t="n">
        <v>98</v>
      </c>
      <c r="AI132" s="758" t="n"/>
      <c r="AJ132" s="711" t="n"/>
      <c r="AK132" s="711" t="n"/>
      <c r="AL132" s="711" t="n"/>
      <c r="AM132" s="878" t="n"/>
      <c r="AN132" s="878" t="n"/>
      <c r="AO132" s="878" t="n"/>
      <c r="AP132" s="878" t="n"/>
      <c r="AQ132" s="878" t="n"/>
      <c r="AR132" s="878" t="n"/>
      <c r="AS132" s="878" t="n"/>
      <c r="AT132" s="878" t="n"/>
      <c r="AU132" s="879" t="n"/>
      <c r="AV132" s="736" t="n"/>
      <c r="AW132" s="878" t="n"/>
      <c r="AX132" s="878" t="n"/>
      <c r="AY132" s="789" t="n"/>
      <c r="AZ132" s="790" t="n"/>
      <c r="BA132" s="702" t="n"/>
    </row>
    <row r="133" ht="15.75" customHeight="1" s="650">
      <c r="A133" s="694" t="inlineStr">
        <is>
          <t>W91</t>
        </is>
      </c>
      <c r="B133" s="694" t="inlineStr">
        <is>
          <t>W92</t>
        </is>
      </c>
      <c r="C133" s="694" t="n"/>
      <c r="D133" s="694">
        <f>IF(AND(OR(AC133="",AD133="")),"W"&amp;AH133,IF(AC133&gt;AD133,AA133,IF(AC133&lt;AD133,AF133,IF(AND(AC133=AD133,AB133=AE133),"W"&amp;AH133,IF(AND(AC133=AD133,OR(AB133="",AE133="")),"W"&amp;AH133,IF(AND(AC133=AD133,AB133&gt;AE133),AA133,AF133))))))</f>
        <v/>
      </c>
      <c r="E133" s="694" t="n">
        <v>91</v>
      </c>
      <c r="F133" s="694" t="n">
        <v>92</v>
      </c>
      <c r="G133" s="694" t="n"/>
      <c r="H133" s="694" t="n"/>
      <c r="I133" s="694" t="n"/>
      <c r="J133" s="694" t="n">
        <v>99</v>
      </c>
      <c r="K133" s="694" t="n">
        <v>46214.75</v>
      </c>
      <c r="L133" s="694" t="inlineStr">
        <is>
          <t>W91-W92</t>
        </is>
      </c>
      <c r="M133" s="694">
        <f>+INDEX($D$101:$D$147,MATCH(E133,$AH$101:$AH$147,0))</f>
        <v/>
      </c>
      <c r="N133" s="694">
        <f>+INDEX($D$101:$D$147,MATCH(F133,$AH$101:$AH$147,0))</f>
        <v/>
      </c>
      <c r="O133" s="694" t="n"/>
      <c r="P133" s="694" t="n"/>
      <c r="Q133" s="694" t="n"/>
      <c r="R133" s="694" t="n"/>
      <c r="S133" s="694" t="n"/>
      <c r="T133" s="694" t="n"/>
      <c r="U133" s="694" t="n"/>
      <c r="V133" s="703" t="n"/>
      <c r="W133" s="884" t="n"/>
      <c r="X133" s="725">
        <f>Horarios!C133</f>
        <v/>
      </c>
      <c r="Y133" s="726">
        <f>Horarios!C133</f>
        <v/>
      </c>
      <c r="Z133" s="891">
        <f>AH133</f>
        <v/>
      </c>
      <c r="AA133" s="848">
        <f>+INDEX($M$101:$M$147,MATCH(AH133,$J$101:$J$147,0))</f>
        <v/>
      </c>
      <c r="AB133" s="849" t="n"/>
      <c r="AC133" s="887" t="n">
        <v>2</v>
      </c>
      <c r="AD133" s="887" t="n">
        <v>1</v>
      </c>
      <c r="AE133" s="849" t="n"/>
      <c r="AF133" s="851">
        <f>+INDEX($N$101:$N$147,MATCH(AH133,$J$101:$J$147,0))</f>
        <v/>
      </c>
      <c r="AG133" s="852">
        <f>IF(D133="W"&amp;AH133,0,1)</f>
        <v/>
      </c>
      <c r="AH133" s="892" t="n">
        <v>99</v>
      </c>
      <c r="AI133" s="758" t="n"/>
      <c r="AJ133" s="711" t="n"/>
      <c r="AK133" s="711" t="n"/>
      <c r="AL133" s="711" t="n"/>
      <c r="AM133" s="878" t="n"/>
      <c r="AN133" s="878" t="n"/>
      <c r="AO133" s="878" t="n"/>
      <c r="AP133" s="878" t="n"/>
      <c r="AQ133" s="878" t="n"/>
      <c r="AR133" s="878" t="n"/>
      <c r="AS133" s="878" t="n"/>
      <c r="AT133" s="878" t="n"/>
      <c r="AU133" s="879" t="n"/>
      <c r="AV133" s="736" t="n"/>
      <c r="AW133" s="878" t="n"/>
      <c r="AX133" s="878" t="n"/>
      <c r="AY133" s="789" t="n"/>
      <c r="AZ133" s="790" t="n"/>
      <c r="BA133" s="702" t="n"/>
    </row>
    <row r="134" ht="15.75" customHeight="1" s="650">
      <c r="A134" s="694" t="inlineStr">
        <is>
          <t>W95</t>
        </is>
      </c>
      <c r="B134" s="694" t="inlineStr">
        <is>
          <t>W96</t>
        </is>
      </c>
      <c r="C134" s="694" t="n"/>
      <c r="D134" s="694">
        <f>IF(AND(OR(AC134="",AD134="")),"W"&amp;AH134,IF(AC134&gt;AD134,AA134,IF(AC134&lt;AD134,AF134,IF(AND(AC134=AD134,AB134=AE134),"W"&amp;AH134,IF(AND(AC134=AD134,OR(AB134="",AE134="")),"W"&amp;AH134,IF(AND(AC134=AD134,AB134&gt;AE134),AA134,AF134))))))</f>
        <v/>
      </c>
      <c r="E134" s="694" t="n">
        <v>95</v>
      </c>
      <c r="F134" s="694" t="n">
        <v>96</v>
      </c>
      <c r="G134" s="694" t="n"/>
      <c r="H134" s="694" t="n"/>
      <c r="I134" s="694" t="n"/>
      <c r="J134" s="694" t="n">
        <v>100</v>
      </c>
      <c r="K134" s="694" t="n">
        <v>46214.875</v>
      </c>
      <c r="L134" s="694" t="inlineStr">
        <is>
          <t>W95-W96</t>
        </is>
      </c>
      <c r="M134" s="694">
        <f>+INDEX($D$101:$D$147,MATCH(E134,$AH$101:$AH$147,0))</f>
        <v/>
      </c>
      <c r="N134" s="694">
        <f>+INDEX($D$101:$D$147,MATCH(F134,$AH$101:$AH$147,0))</f>
        <v/>
      </c>
      <c r="O134" s="694" t="n"/>
      <c r="P134" s="694" t="n"/>
      <c r="Q134" s="694" t="n"/>
      <c r="R134" s="694" t="n"/>
      <c r="S134" s="694" t="n"/>
      <c r="T134" s="694" t="n"/>
      <c r="U134" s="694" t="n"/>
      <c r="V134" s="703" t="n"/>
      <c r="W134" s="888" t="n"/>
      <c r="X134" s="772">
        <f>Horarios!C134</f>
        <v/>
      </c>
      <c r="Y134" s="773">
        <f>Horarios!C134</f>
        <v/>
      </c>
      <c r="Z134" s="893">
        <f>AH134</f>
        <v/>
      </c>
      <c r="AA134" s="874">
        <f>+INDEX($M$101:$M$147,MATCH(AH134,$J$101:$J$147,0))</f>
        <v/>
      </c>
      <c r="AB134" s="875" t="n"/>
      <c r="AC134" s="889" t="n">
        <v>1</v>
      </c>
      <c r="AD134" s="889" t="n">
        <v>2</v>
      </c>
      <c r="AE134" s="875" t="n"/>
      <c r="AF134" s="876">
        <f>+INDEX($N$101:$N$147,MATCH(AH134,$J$101:$J$147,0))</f>
        <v/>
      </c>
      <c r="AG134" s="852">
        <f>IF(D134="W"&amp;AH134,0,1)</f>
        <v/>
      </c>
      <c r="AH134" s="892" t="n">
        <v>100</v>
      </c>
      <c r="AI134" s="758" t="n"/>
      <c r="AJ134" s="711" t="n"/>
      <c r="AK134" s="711" t="n"/>
      <c r="AL134" s="711" t="n"/>
      <c r="AM134" s="878" t="n"/>
      <c r="AN134" s="878" t="n"/>
      <c r="AO134" s="878" t="n"/>
      <c r="AP134" s="878" t="n"/>
      <c r="AQ134" s="878" t="n"/>
      <c r="AR134" s="878" t="n"/>
      <c r="AS134" s="878" t="n"/>
      <c r="AT134" s="878" t="n"/>
      <c r="AU134" s="879" t="n"/>
      <c r="AV134" s="736" t="n"/>
      <c r="AW134" s="878" t="n"/>
      <c r="AX134" s="878" t="n"/>
      <c r="AY134" s="789" t="n"/>
      <c r="AZ134" s="790" t="n"/>
      <c r="BA134" s="702" t="n"/>
    </row>
    <row r="135" ht="15.75" customHeight="1" s="650">
      <c r="A135" s="694" t="n"/>
      <c r="B135" s="694" t="n"/>
      <c r="C135" s="694" t="n"/>
      <c r="D135" s="694" t="n"/>
      <c r="E135" s="694" t="n"/>
      <c r="F135" s="694" t="n"/>
      <c r="G135" s="694" t="n"/>
      <c r="H135" s="694" t="n"/>
      <c r="I135" s="694" t="n"/>
      <c r="J135" s="694" t="n"/>
      <c r="K135" s="694" t="n"/>
      <c r="L135" s="694" t="n"/>
      <c r="M135" s="694" t="n"/>
      <c r="N135" s="694" t="n"/>
      <c r="O135" s="694" t="n"/>
      <c r="P135" s="694" t="n"/>
      <c r="Q135" s="694" t="n"/>
      <c r="R135" s="694" t="n"/>
      <c r="S135" s="694" t="n"/>
      <c r="T135" s="694" t="n"/>
      <c r="U135" s="694" t="n"/>
      <c r="V135" s="703" t="n"/>
      <c r="W135" s="789" t="n"/>
      <c r="X135" s="790" t="n"/>
      <c r="Y135" s="789" t="n"/>
      <c r="Z135" s="791" t="n"/>
      <c r="AA135" s="792" t="n"/>
      <c r="AB135" s="793" t="n"/>
      <c r="AC135" s="794" t="n"/>
      <c r="AD135" s="794" t="n"/>
      <c r="AE135" s="793" t="n"/>
      <c r="AF135" s="795" t="n"/>
      <c r="AG135" s="894" t="n"/>
      <c r="AH135" s="895" t="n"/>
      <c r="AI135" s="758" t="n"/>
      <c r="AJ135" s="711" t="n"/>
      <c r="AK135" s="711" t="n"/>
      <c r="AL135" s="711" t="n"/>
      <c r="AM135" s="878" t="n"/>
      <c r="AN135" s="878" t="n"/>
      <c r="AO135" s="878" t="n"/>
      <c r="AP135" s="878" t="n"/>
      <c r="AQ135" s="878" t="n"/>
      <c r="AR135" s="878" t="n"/>
      <c r="AS135" s="878" t="n"/>
      <c r="AT135" s="878" t="n"/>
      <c r="AU135" s="879" t="n"/>
      <c r="AV135" s="736" t="n"/>
      <c r="AW135" s="878" t="n"/>
      <c r="AX135" s="878" t="n"/>
      <c r="AY135" s="789" t="n"/>
      <c r="AZ135" s="790" t="n"/>
      <c r="BA135" s="702" t="n"/>
    </row>
    <row r="136" ht="15.75" customHeight="1" s="650">
      <c r="A136" s="694" t="n"/>
      <c r="B136" s="694" t="n"/>
      <c r="C136" s="694" t="n"/>
      <c r="D136" s="694" t="n"/>
      <c r="E136" s="694" t="n"/>
      <c r="F136" s="694" t="inlineStr">
        <is>
          <t>EL 34 y la FINAL van diferentes como cogen los equipos, van directos, sin formulas previas</t>
        </is>
      </c>
      <c r="G136" s="694" t="n"/>
      <c r="H136" s="694" t="n"/>
      <c r="I136" s="694" t="n"/>
      <c r="J136" s="694" t="n"/>
      <c r="K136" s="694" t="n"/>
      <c r="L136" s="694" t="n"/>
      <c r="M136" s="694" t="n"/>
      <c r="N136" s="694" t="n"/>
      <c r="O136" s="694" t="n"/>
      <c r="P136" s="694" t="n"/>
      <c r="Q136" s="694" t="n"/>
      <c r="R136" s="694" t="n"/>
      <c r="S136" s="694" t="n"/>
      <c r="T136" s="694" t="n"/>
      <c r="U136" s="694" t="n"/>
      <c r="V136" s="703" t="n"/>
      <c r="W136" s="838">
        <f>Idiomas!D30</f>
        <v/>
      </c>
      <c r="X136" s="738" t="n"/>
      <c r="Y136" s="738" t="n"/>
      <c r="Z136" s="738" t="n"/>
      <c r="AA136" s="738" t="n"/>
      <c r="AB136" s="738" t="n"/>
      <c r="AC136" s="738" t="n"/>
      <c r="AD136" s="738" t="n"/>
      <c r="AE136" s="738" t="n"/>
      <c r="AF136" s="739" t="n"/>
      <c r="AG136" s="894" t="n"/>
      <c r="AH136" s="895" t="n"/>
      <c r="AI136" s="758" t="n"/>
      <c r="AJ136" s="711" t="n"/>
      <c r="AK136" s="711" t="n"/>
      <c r="AL136" s="711" t="n"/>
      <c r="AM136" s="878" t="n"/>
      <c r="AN136" s="878" t="n"/>
      <c r="AO136" s="878" t="n"/>
      <c r="AP136" s="878" t="n"/>
      <c r="AQ136" s="878" t="n"/>
      <c r="AR136" s="878" t="n"/>
      <c r="AS136" s="878" t="n"/>
      <c r="AT136" s="878" t="n"/>
      <c r="AU136" s="879" t="n"/>
      <c r="AV136" s="736" t="n"/>
      <c r="AW136" s="878" t="n"/>
      <c r="AX136" s="878" t="n"/>
      <c r="AY136" s="789" t="n"/>
      <c r="AZ136" s="790" t="n"/>
      <c r="BA136" s="702" t="n"/>
    </row>
    <row r="137" ht="15.75" customHeight="1" s="650">
      <c r="A137" s="694" t="n"/>
      <c r="B137" s="694" t="n"/>
      <c r="C137" s="694" t="n"/>
      <c r="D137" s="694" t="n"/>
      <c r="E137" s="694" t="n"/>
      <c r="F137" s="694" t="n"/>
      <c r="G137" s="694" t="n"/>
      <c r="H137" s="694" t="inlineStr">
        <is>
          <t>LOOSERS</t>
        </is>
      </c>
      <c r="I137" s="694" t="n"/>
      <c r="J137" s="694" t="n"/>
      <c r="K137" s="694" t="n"/>
      <c r="L137" s="694" t="n"/>
      <c r="M137" s="694" t="n"/>
      <c r="N137" s="694" t="n"/>
      <c r="O137" s="694" t="n"/>
      <c r="P137" s="694" t="n"/>
      <c r="Q137" s="694" t="n"/>
      <c r="R137" s="694" t="n"/>
      <c r="S137" s="694" t="n"/>
      <c r="T137" s="694" t="n"/>
      <c r="U137" s="694" t="n"/>
      <c r="V137" s="703" t="n"/>
      <c r="W137" s="712" t="n"/>
      <c r="X137" s="713">
        <f>X3</f>
        <v/>
      </c>
      <c r="Y137" s="713">
        <f>Y3</f>
        <v/>
      </c>
      <c r="Z137" s="832" t="n"/>
      <c r="AA137" s="833">
        <f>AA3</f>
        <v/>
      </c>
      <c r="AB137" s="832" t="inlineStr">
        <is>
          <t>X</t>
        </is>
      </c>
      <c r="AC137" s="713" t="inlineStr">
        <is>
          <t>Gol</t>
        </is>
      </c>
      <c r="AD137" s="713" t="inlineStr">
        <is>
          <t>Gol</t>
        </is>
      </c>
      <c r="AE137" s="832" t="inlineStr">
        <is>
          <t>X</t>
        </is>
      </c>
      <c r="AF137" s="834">
        <f>AF3</f>
        <v/>
      </c>
      <c r="AG137" s="894" t="n"/>
      <c r="AH137" s="895" t="n"/>
      <c r="AI137" s="758" t="n"/>
      <c r="AJ137" s="711" t="n"/>
      <c r="AK137" s="711" t="n"/>
      <c r="AL137" s="711" t="n"/>
      <c r="AM137" s="878" t="n"/>
      <c r="AN137" s="878" t="n"/>
      <c r="AO137" s="878" t="n"/>
      <c r="AP137" s="878" t="n"/>
      <c r="AQ137" s="878" t="n"/>
      <c r="AR137" s="878" t="n"/>
      <c r="AS137" s="878" t="n"/>
      <c r="AT137" s="878" t="n"/>
      <c r="AU137" s="879" t="n"/>
      <c r="AV137" s="736" t="n"/>
      <c r="AW137" s="878" t="n"/>
      <c r="AX137" s="878" t="n"/>
      <c r="AY137" s="789" t="n"/>
      <c r="AZ137" s="790" t="n"/>
      <c r="BA137" s="702" t="n"/>
    </row>
    <row r="138" ht="15.75" customHeight="1" s="650">
      <c r="A138" s="694" t="inlineStr">
        <is>
          <t>W97</t>
        </is>
      </c>
      <c r="B138" s="694" t="inlineStr">
        <is>
          <t>W98</t>
        </is>
      </c>
      <c r="C138" s="694" t="n"/>
      <c r="D138" s="694">
        <f>IF(AND(OR(AC138="",AD138="")),"W"&amp;AH138,IF(AC138&gt;AD138,AA138,IF(AC138&lt;AD138,AF138,IF(AND(AC138=AD138,AB138=AE138),"W"&amp;AH138,IF(AND(AC138=AD138,OR(AB138="",AE138="")),"W"&amp;AH138,IF(AND(AC138=AD138,AB138&gt;AE138),AA138,AF138))))))</f>
        <v/>
      </c>
      <c r="E138" s="694" t="n">
        <v>97</v>
      </c>
      <c r="F138" s="694" t="n">
        <v>98</v>
      </c>
      <c r="G138" s="694" t="n"/>
      <c r="H138" s="694">
        <f>IF(AND(OR(AC138="",AD138="")),"L101",IF(AC138&gt;AD138,AF138,IF(AC138&lt;AD138,AA138,IF(AND(AC138=AD138,AB138=AE138),"L101",IF(AND(AC138=AD138,OR(AB138="",AE138="")),"L101",IF(AND(AC138=AD138,AB138&gt;AE138),AF138,AA138))))))</f>
        <v/>
      </c>
      <c r="I138" s="694" t="n"/>
      <c r="J138" s="694" t="n">
        <v>101</v>
      </c>
      <c r="K138" s="694" t="n">
        <v>46217.875</v>
      </c>
      <c r="L138" s="694" t="inlineStr">
        <is>
          <t>W97-W98</t>
        </is>
      </c>
      <c r="M138" s="694">
        <f>+INDEX($D$101:$D$147,MATCH(E138,$AH$101:$AH$147,0))</f>
        <v/>
      </c>
      <c r="N138" s="694">
        <f>+INDEX($D$101:$D$147,MATCH(F138,$AH$101:$AH$147,0))</f>
        <v/>
      </c>
      <c r="O138" s="694" t="n"/>
      <c r="P138" s="694" t="n"/>
      <c r="Q138" s="694" t="n"/>
      <c r="R138" s="694" t="n"/>
      <c r="S138" s="694" t="n"/>
      <c r="T138" s="694" t="n"/>
      <c r="U138" s="694" t="n"/>
      <c r="V138" s="703" t="n"/>
      <c r="W138" s="896" t="inlineStr">
        <is>
          <t>1/2</t>
        </is>
      </c>
      <c r="X138" s="725">
        <f>Horarios!C138</f>
        <v/>
      </c>
      <c r="Y138" s="726">
        <f>Horarios!C138</f>
        <v/>
      </c>
      <c r="Z138" s="891">
        <f>AH138</f>
        <v/>
      </c>
      <c r="AA138" s="848">
        <f>+INDEX($M$101:$M$147,MATCH(AH138,$J$101:$J$147,0))</f>
        <v/>
      </c>
      <c r="AB138" s="849" t="n"/>
      <c r="AC138" s="897" t="n">
        <v>2</v>
      </c>
      <c r="AD138" s="897" t="n">
        <v>1</v>
      </c>
      <c r="AE138" s="849" t="n"/>
      <c r="AF138" s="851">
        <f>+INDEX($N$101:$N$147,MATCH(AH138,$J$101:$J$147,0))</f>
        <v/>
      </c>
      <c r="AG138" s="852">
        <f>IF(D138="W"&amp;AH138,0,1)</f>
        <v/>
      </c>
      <c r="AH138" s="892" t="n">
        <v>101</v>
      </c>
      <c r="AI138" s="758" t="n"/>
      <c r="AJ138" s="711" t="n"/>
      <c r="AK138" s="711" t="n"/>
      <c r="AL138" s="711" t="n"/>
      <c r="AM138" s="878" t="n"/>
      <c r="AN138" s="878" t="n"/>
      <c r="AO138" s="878" t="n"/>
      <c r="AP138" s="878" t="n"/>
      <c r="AQ138" s="878" t="n"/>
      <c r="AR138" s="878" t="n"/>
      <c r="AS138" s="878" t="n"/>
      <c r="AT138" s="878" t="n"/>
      <c r="AU138" s="879" t="n"/>
      <c r="AV138" s="736" t="n"/>
      <c r="AW138" s="878" t="n"/>
      <c r="AX138" s="878" t="n"/>
      <c r="AY138" s="789" t="n"/>
      <c r="AZ138" s="790" t="n"/>
      <c r="BA138" s="702" t="n"/>
    </row>
    <row r="139" ht="15.75" customHeight="1" s="650">
      <c r="A139" s="694" t="inlineStr">
        <is>
          <t>W99</t>
        </is>
      </c>
      <c r="B139" s="694" t="inlineStr">
        <is>
          <t>W100</t>
        </is>
      </c>
      <c r="C139" s="694" t="n"/>
      <c r="D139" s="694">
        <f>IF(AND(OR(AC139="",AD139="")),"W"&amp;AH139,IF(AC139&gt;AD139,AA139,IF(AC139&lt;AD139,AF139,IF(AND(AC139=AD139,AB139=AE139),"W"&amp;AH139,IF(AND(AC139=AD139,OR(AB139="",AE139="")),"W"&amp;AH139,IF(AND(AC139=AD139,AB139&gt;AE139),AA139,AF139))))))</f>
        <v/>
      </c>
      <c r="E139" s="694" t="n">
        <v>99</v>
      </c>
      <c r="F139" s="694" t="n">
        <v>100</v>
      </c>
      <c r="G139" s="694" t="n"/>
      <c r="H139" s="694">
        <f>IF(AND(OR(AC139="",AD139="")),"L102",IF(AC139&gt;AD139,AF139,IF(AC139&lt;AD139,AA139,IF(AND(AC139=AD139,AB139=AE139),"W102",IF(AND(AC139=AD139,OR(AB139="",AE139="")),"L102",IF(AND(AC139=AD139,AB139&gt;AE139),AF139,AA139))))))</f>
        <v/>
      </c>
      <c r="I139" s="694" t="n"/>
      <c r="J139" s="694" t="n">
        <v>102</v>
      </c>
      <c r="K139" s="694" t="n">
        <v>46218.875</v>
      </c>
      <c r="L139" s="694" t="inlineStr">
        <is>
          <t>W99-W100</t>
        </is>
      </c>
      <c r="M139" s="694">
        <f>+INDEX($D$101:$D$147,MATCH(E139,$AH$101:$AH$147,0))</f>
        <v/>
      </c>
      <c r="N139" s="694">
        <f>+INDEX($D$101:$D$147,MATCH(F139,$AH$101:$AH$147,0))</f>
        <v/>
      </c>
      <c r="O139" s="694" t="n"/>
      <c r="P139" s="694" t="n"/>
      <c r="Q139" s="694" t="n"/>
      <c r="R139" s="694" t="n"/>
      <c r="S139" s="694" t="n"/>
      <c r="T139" s="694" t="n"/>
      <c r="U139" s="694" t="n"/>
      <c r="V139" s="703" t="n"/>
      <c r="W139" s="888" t="n"/>
      <c r="X139" s="772">
        <f>Horarios!C139</f>
        <v/>
      </c>
      <c r="Y139" s="773">
        <f>Horarios!C139</f>
        <v/>
      </c>
      <c r="Z139" s="893">
        <f>AH139</f>
        <v/>
      </c>
      <c r="AA139" s="874">
        <f>+INDEX($M$101:$M$147,MATCH(AH139,$J$101:$J$147,0))</f>
        <v/>
      </c>
      <c r="AB139" s="875" t="n"/>
      <c r="AC139" s="889" t="n">
        <v>2</v>
      </c>
      <c r="AD139" s="889" t="n">
        <v>1</v>
      </c>
      <c r="AE139" s="875" t="n"/>
      <c r="AF139" s="876">
        <f>+INDEX($N$101:$N$147,MATCH(AH139,$J$101:$J$147,0))</f>
        <v/>
      </c>
      <c r="AG139" s="852">
        <f>IF(D139="W"&amp;AH139,0,1)</f>
        <v/>
      </c>
      <c r="AH139" s="892" t="n">
        <v>102</v>
      </c>
      <c r="AI139" s="758" t="n"/>
      <c r="AJ139" s="711" t="n"/>
      <c r="AK139" s="711" t="n"/>
      <c r="AL139" s="711" t="n"/>
      <c r="AM139" s="878" t="n"/>
      <c r="AN139" s="878" t="n"/>
      <c r="AO139" s="878" t="n"/>
      <c r="AP139" s="878" t="n"/>
      <c r="AQ139" s="878" t="n"/>
      <c r="AR139" s="878" t="n"/>
      <c r="AS139" s="878" t="n"/>
      <c r="AT139" s="878" t="n"/>
      <c r="AU139" s="879" t="n"/>
      <c r="AV139" s="736" t="n"/>
      <c r="AW139" s="878" t="n"/>
      <c r="AX139" s="878" t="n"/>
      <c r="AY139" s="789" t="n"/>
      <c r="AZ139" s="790" t="n"/>
      <c r="BA139" s="702" t="n"/>
    </row>
    <row r="140" ht="15.75" customHeight="1" s="650">
      <c r="A140" s="694" t="n"/>
      <c r="B140" s="694" t="n"/>
      <c r="C140" s="694" t="n"/>
      <c r="D140" s="694" t="n"/>
      <c r="E140" s="694" t="n"/>
      <c r="F140" s="694" t="n"/>
      <c r="G140" s="694" t="n"/>
      <c r="H140" s="694" t="n"/>
      <c r="I140" s="694" t="n"/>
      <c r="J140" s="694" t="n"/>
      <c r="K140" s="694" t="n"/>
      <c r="L140" s="694" t="n"/>
      <c r="M140" s="694" t="n"/>
      <c r="N140" s="694" t="n"/>
      <c r="O140" s="694" t="n"/>
      <c r="P140" s="694" t="n"/>
      <c r="Q140" s="694" t="n"/>
      <c r="R140" s="694" t="n"/>
      <c r="S140" s="694" t="n"/>
      <c r="T140" s="694" t="n"/>
      <c r="U140" s="694" t="n"/>
      <c r="V140" s="703" t="n"/>
      <c r="W140" s="789" t="n"/>
      <c r="X140" s="790" t="n"/>
      <c r="Y140" s="789" t="n"/>
      <c r="Z140" s="791" t="n"/>
      <c r="AA140" s="792" t="n"/>
      <c r="AB140" s="793" t="n"/>
      <c r="AC140" s="794" t="n"/>
      <c r="AD140" s="794" t="n"/>
      <c r="AE140" s="793" t="n"/>
      <c r="AF140" s="795" t="n"/>
      <c r="AG140" s="894" t="n"/>
      <c r="AH140" s="895" t="n"/>
      <c r="AI140" s="758" t="n"/>
      <c r="AJ140" s="711" t="n"/>
      <c r="AK140" s="711" t="n"/>
      <c r="AL140" s="711" t="n"/>
      <c r="AM140" s="878" t="n"/>
      <c r="AN140" s="878" t="n"/>
      <c r="AO140" s="878" t="n"/>
      <c r="AP140" s="878" t="n"/>
      <c r="AQ140" s="878" t="n"/>
      <c r="AR140" s="878" t="n"/>
      <c r="AS140" s="878" t="n"/>
      <c r="AT140" s="878" t="n"/>
      <c r="AU140" s="879" t="n"/>
      <c r="AV140" s="736" t="n"/>
      <c r="AW140" s="878" t="n"/>
      <c r="AX140" s="878" t="n"/>
      <c r="AY140" s="789" t="n"/>
      <c r="AZ140" s="790" t="n"/>
      <c r="BA140" s="702" t="n"/>
    </row>
    <row r="141" ht="15.75" customHeight="1" s="650">
      <c r="A141" s="694" t="n"/>
      <c r="B141" s="694" t="n"/>
      <c r="C141" s="694" t="n"/>
      <c r="D141" s="694" t="n"/>
      <c r="E141" s="694" t="n"/>
      <c r="F141" s="694" t="n"/>
      <c r="G141" s="694" t="n"/>
      <c r="H141" s="694" t="n"/>
      <c r="I141" s="694" t="n"/>
      <c r="J141" s="694" t="n"/>
      <c r="K141" s="694" t="n"/>
      <c r="L141" s="694" t="n"/>
      <c r="M141" s="694" t="n"/>
      <c r="N141" s="694" t="n"/>
      <c r="O141" s="694" t="n"/>
      <c r="P141" s="694" t="n"/>
      <c r="Q141" s="694" t="n"/>
      <c r="R141" s="694" t="n"/>
      <c r="S141" s="694" t="n"/>
      <c r="T141" s="694" t="n"/>
      <c r="U141" s="694" t="n"/>
      <c r="V141" s="703" t="n"/>
      <c r="W141" s="838">
        <f>Idiomas!D31</f>
        <v/>
      </c>
      <c r="X141" s="738" t="n"/>
      <c r="Y141" s="738" t="n"/>
      <c r="Z141" s="738" t="n"/>
      <c r="AA141" s="738" t="n"/>
      <c r="AB141" s="738" t="n"/>
      <c r="AC141" s="738" t="n"/>
      <c r="AD141" s="738" t="n"/>
      <c r="AE141" s="738" t="n"/>
      <c r="AF141" s="739" t="n"/>
      <c r="AG141" s="894" t="n"/>
      <c r="AH141" s="895" t="n"/>
      <c r="AI141" s="758" t="n"/>
      <c r="AJ141" s="711" t="n"/>
      <c r="AK141" s="711" t="n"/>
      <c r="AL141" s="711" t="n"/>
      <c r="AM141" s="878" t="n"/>
      <c r="AN141" s="878" t="n"/>
      <c r="AO141" s="878" t="n"/>
      <c r="AP141" s="878" t="n"/>
      <c r="AQ141" s="702" t="n"/>
      <c r="AR141" s="878" t="n"/>
      <c r="AS141" s="878" t="n"/>
      <c r="AT141" s="878" t="n"/>
      <c r="AU141" s="879" t="n"/>
      <c r="AV141" s="736" t="n"/>
      <c r="AW141" s="878" t="n"/>
      <c r="AX141" s="878" t="n"/>
      <c r="AY141" s="789" t="n"/>
      <c r="AZ141" s="790" t="n"/>
      <c r="BA141" s="702" t="n"/>
    </row>
    <row r="142" ht="15.75" customHeight="1" s="650">
      <c r="A142" s="694" t="n"/>
      <c r="B142" s="694" t="n"/>
      <c r="C142" s="694" t="n"/>
      <c r="D142" s="694" t="n"/>
      <c r="E142" s="694" t="n"/>
      <c r="F142" s="694" t="n"/>
      <c r="G142" s="694" t="n"/>
      <c r="H142" s="694" t="n"/>
      <c r="I142" s="694" t="n"/>
      <c r="J142" s="694" t="n"/>
      <c r="K142" s="694" t="n"/>
      <c r="L142" s="694" t="n"/>
      <c r="M142" s="694" t="n"/>
      <c r="N142" s="694" t="n"/>
      <c r="O142" s="694" t="n"/>
      <c r="P142" s="694" t="n"/>
      <c r="Q142" s="694" t="n"/>
      <c r="R142" s="694" t="n"/>
      <c r="S142" s="694" t="n"/>
      <c r="T142" s="694" t="n"/>
      <c r="U142" s="694" t="n"/>
      <c r="V142" s="703" t="n"/>
      <c r="W142" s="898" t="n"/>
      <c r="X142" s="713">
        <f>X3</f>
        <v/>
      </c>
      <c r="Y142" s="713">
        <f>Y3</f>
        <v/>
      </c>
      <c r="Z142" s="832" t="n"/>
      <c r="AA142" s="833">
        <f>AA3</f>
        <v/>
      </c>
      <c r="AB142" s="832" t="inlineStr">
        <is>
          <t>X</t>
        </is>
      </c>
      <c r="AC142" s="713">
        <f>AC3</f>
        <v/>
      </c>
      <c r="AD142" s="713">
        <f>AD3</f>
        <v/>
      </c>
      <c r="AE142" s="832" t="inlineStr">
        <is>
          <t>X</t>
        </is>
      </c>
      <c r="AF142" s="834">
        <f>AF3</f>
        <v/>
      </c>
      <c r="AG142" s="894" t="n"/>
      <c r="AH142" s="895" t="n"/>
      <c r="AI142" s="758" t="n"/>
      <c r="AJ142" s="711" t="n"/>
      <c r="AK142" s="711" t="n"/>
      <c r="AL142" s="711" t="n"/>
      <c r="AM142" s="878" t="n"/>
      <c r="AN142" s="878" t="n"/>
      <c r="AO142" s="878" t="n"/>
      <c r="AP142" s="878" t="n"/>
      <c r="AQ142" s="878" t="n"/>
      <c r="AR142" s="878" t="n"/>
      <c r="AS142" s="878" t="n"/>
      <c r="AT142" s="878" t="n"/>
      <c r="AU142" s="879" t="n"/>
      <c r="AV142" s="736" t="n"/>
      <c r="AW142" s="878" t="n"/>
      <c r="AX142" s="878" t="n"/>
      <c r="AY142" s="789" t="n"/>
      <c r="AZ142" s="790" t="n"/>
      <c r="BA142" s="702" t="n"/>
    </row>
    <row r="143" ht="15.75" customHeight="1" s="650">
      <c r="A143" s="694" t="inlineStr">
        <is>
          <t>L101</t>
        </is>
      </c>
      <c r="B143" s="694" t="inlineStr">
        <is>
          <t>L102</t>
        </is>
      </c>
      <c r="C143" s="694" t="n"/>
      <c r="D143" s="694">
        <f>IF(AND(OR(AC143="",AD143="")),"W"&amp;AH143,IF(AC143&gt;AD143,AA143,IF(AC143&lt;AD143,AF143,IF(AND(AC143=AD143,AB143=AE143),"W"&amp;AH143,IF(AND(AC143=AD143,OR(AB143="",AE143="")),"W"&amp;AH143,IF(AND(AC143=AD143,AB143&gt;AE143),AA143,AF143))))))</f>
        <v/>
      </c>
      <c r="E143" s="694" t="n">
        <v>101</v>
      </c>
      <c r="F143" s="694" t="n">
        <v>102</v>
      </c>
      <c r="G143" s="694" t="n"/>
      <c r="H143" s="694" t="n"/>
      <c r="I143" s="694" t="n"/>
      <c r="J143" s="694" t="n">
        <v>103</v>
      </c>
      <c r="K143" s="694" t="n">
        <v>46221.875</v>
      </c>
      <c r="L143" s="694" t="inlineStr">
        <is>
          <t>L101-L102</t>
        </is>
      </c>
      <c r="M143" s="694">
        <f>+INDEX($D$101:$D$147,MATCH(E143,$AH$101:$AH$147,0))</f>
        <v/>
      </c>
      <c r="N143" s="694">
        <f>+INDEX($D$101:$D$147,MATCH(F143,$AH$101:$AH$147,0))</f>
        <v/>
      </c>
      <c r="O143" s="694" t="n"/>
      <c r="P143" s="694" t="n"/>
      <c r="Q143" s="694" t="n"/>
      <c r="R143" s="694" t="n"/>
      <c r="S143" s="694" t="n"/>
      <c r="T143" s="694" t="n"/>
      <c r="U143" s="694" t="n"/>
      <c r="V143" s="703" t="n"/>
      <c r="W143" s="899" t="inlineStr">
        <is>
          <t>3-4</t>
        </is>
      </c>
      <c r="X143" s="772">
        <f>Horarios!C143</f>
        <v/>
      </c>
      <c r="Y143" s="773">
        <f>Horarios!C143</f>
        <v/>
      </c>
      <c r="Z143" s="900">
        <f>AH143</f>
        <v/>
      </c>
      <c r="AA143" s="901">
        <f>IF(AND(OR(AC138="",AD138="")),"L101",IF(AC138&gt;AD138,AF138,IF(AC138&lt;AD138,AA138,IF(AND(AC138=AD138,AB138=AE138),"L101",IF(AND(AC138=AD138,OR(AB138="",AE138="")),"L101",IF(AND(AC138=AD138,AB138&gt;AE138),AF138,AA138))))))</f>
        <v/>
      </c>
      <c r="AB143" s="902" t="n"/>
      <c r="AC143" s="903" t="n">
        <v>2</v>
      </c>
      <c r="AD143" s="903" t="n">
        <v>1</v>
      </c>
      <c r="AE143" s="902" t="n"/>
      <c r="AF143" s="904">
        <f>IF(AND(OR(AC139="",AD139="")),"L102",IF(AC139&gt;AD139,AF139,IF(AC139&lt;AD139,AA139,IF(AND(AC139=AD139,AB139=AE139),"L102",IF(AND(AC139=AD139,OR(AB139="",AE139="")),"L102",IF(AND(AC139=AD139,AB139&gt;AE139),AF139,AA139))))))</f>
        <v/>
      </c>
      <c r="AG143" s="852">
        <f>IF(D143="W"&amp;AH143,0,1)</f>
        <v/>
      </c>
      <c r="AH143" s="892" t="n">
        <v>103</v>
      </c>
      <c r="AI143" s="758" t="n"/>
      <c r="AJ143" s="711" t="n"/>
      <c r="AK143" s="711" t="n"/>
      <c r="AL143" s="711" t="n"/>
      <c r="AM143" s="878" t="n"/>
      <c r="AN143" s="878" t="n"/>
      <c r="AO143" s="878" t="n"/>
      <c r="AP143" s="878" t="n"/>
      <c r="AQ143" s="878" t="n"/>
      <c r="AR143" s="878" t="n"/>
      <c r="AS143" s="878" t="n"/>
      <c r="AT143" s="878" t="n"/>
      <c r="AU143" s="879" t="n"/>
      <c r="AV143" s="736" t="n"/>
      <c r="AW143" s="878" t="n"/>
      <c r="AX143" s="878" t="n"/>
      <c r="AY143" s="789" t="n"/>
      <c r="AZ143" s="790" t="n"/>
      <c r="BA143" s="702" t="n"/>
    </row>
    <row r="144" ht="15.75" customHeight="1" s="650">
      <c r="A144" s="694" t="n"/>
      <c r="B144" s="694" t="n"/>
      <c r="C144" s="694" t="n"/>
      <c r="D144" s="694" t="n"/>
      <c r="E144" s="694" t="n"/>
      <c r="F144" s="694" t="n"/>
      <c r="G144" s="694" t="n"/>
      <c r="H144" s="694" t="n"/>
      <c r="I144" s="694" t="n"/>
      <c r="J144" s="694" t="n"/>
      <c r="K144" s="694" t="n"/>
      <c r="L144" s="694" t="n"/>
      <c r="M144" s="694" t="n"/>
      <c r="N144" s="694" t="n"/>
      <c r="O144" s="694" t="n"/>
      <c r="P144" s="694" t="n"/>
      <c r="Q144" s="694" t="n"/>
      <c r="R144" s="694" t="n"/>
      <c r="S144" s="694" t="n"/>
      <c r="T144" s="694" t="n"/>
      <c r="U144" s="694" t="n"/>
      <c r="V144" s="703" t="n"/>
      <c r="W144" s="789" t="n"/>
      <c r="X144" s="790" t="n"/>
      <c r="Y144" s="789" t="n"/>
      <c r="Z144" s="791" t="n"/>
      <c r="AA144" s="792" t="n"/>
      <c r="AB144" s="793" t="n"/>
      <c r="AC144" s="794" t="n"/>
      <c r="AD144" s="794" t="n"/>
      <c r="AE144" s="793" t="n"/>
      <c r="AF144" s="795" t="n"/>
      <c r="AG144" s="894" t="n"/>
      <c r="AH144" s="892" t="n"/>
      <c r="AI144" s="758" t="n"/>
      <c r="AJ144" s="711" t="n"/>
      <c r="AK144" s="711" t="n"/>
      <c r="AL144" s="711" t="n"/>
      <c r="AM144" s="878" t="n"/>
      <c r="AN144" s="878" t="n"/>
      <c r="AO144" s="878" t="n"/>
      <c r="AP144" s="878" t="n"/>
      <c r="AQ144" s="878" t="n"/>
      <c r="AR144" s="878" t="n"/>
      <c r="AS144" s="878" t="n"/>
      <c r="AT144" s="878" t="n"/>
      <c r="AU144" s="879" t="n"/>
      <c r="AV144" s="736" t="n"/>
      <c r="AW144" s="878" t="n"/>
      <c r="AX144" s="878" t="n"/>
      <c r="AY144" s="789" t="n"/>
      <c r="AZ144" s="790" t="n"/>
      <c r="BA144" s="702" t="n"/>
    </row>
    <row r="145" ht="15.75" customHeight="1" s="650">
      <c r="A145" s="694" t="n"/>
      <c r="B145" s="694" t="n"/>
      <c r="C145" s="694" t="n"/>
      <c r="D145" s="694" t="n"/>
      <c r="E145" s="694" t="n"/>
      <c r="F145" s="694" t="n"/>
      <c r="G145" s="694" t="n"/>
      <c r="H145" s="694" t="n"/>
      <c r="I145" s="694" t="n"/>
      <c r="J145" s="694" t="n"/>
      <c r="K145" s="694" t="n"/>
      <c r="L145" s="694" t="n"/>
      <c r="M145" s="694" t="n"/>
      <c r="N145" s="694" t="n"/>
      <c r="O145" s="694" t="n"/>
      <c r="P145" s="694" t="n"/>
      <c r="Q145" s="694" t="n"/>
      <c r="R145" s="694" t="n"/>
      <c r="S145" s="694" t="n"/>
      <c r="T145" s="694" t="n"/>
      <c r="U145" s="694" t="n"/>
      <c r="V145" s="703" t="n"/>
      <c r="W145" s="838">
        <f>Idiomas!D32</f>
        <v/>
      </c>
      <c r="X145" s="738" t="n"/>
      <c r="Y145" s="738" t="n"/>
      <c r="Z145" s="738" t="n"/>
      <c r="AA145" s="738" t="n"/>
      <c r="AB145" s="738" t="n"/>
      <c r="AC145" s="738" t="n"/>
      <c r="AD145" s="738" t="n"/>
      <c r="AE145" s="738" t="n"/>
      <c r="AF145" s="739" t="n"/>
      <c r="AG145" s="894" t="n"/>
      <c r="AH145" s="892" t="n"/>
      <c r="AI145" s="758" t="n"/>
      <c r="AJ145" s="711" t="n"/>
      <c r="AK145" s="711" t="n"/>
      <c r="AL145" s="711" t="n"/>
      <c r="AM145" s="878" t="n"/>
      <c r="AN145" s="878" t="n"/>
      <c r="AO145" s="878" t="n"/>
      <c r="AP145" s="878" t="n"/>
      <c r="AQ145" s="878" t="n"/>
      <c r="AR145" s="878" t="n"/>
      <c r="AS145" s="878" t="n"/>
      <c r="AT145" s="878" t="n"/>
      <c r="AU145" s="879" t="n"/>
      <c r="AV145" s="736" t="n"/>
      <c r="AW145" s="878" t="n"/>
      <c r="AX145" s="878" t="n"/>
      <c r="AY145" s="789" t="n"/>
      <c r="AZ145" s="790" t="n"/>
      <c r="BA145" s="702" t="n"/>
    </row>
    <row r="146" ht="15.75" customHeight="1" s="650">
      <c r="A146" s="694" t="n"/>
      <c r="B146" s="694" t="n"/>
      <c r="C146" s="694" t="n"/>
      <c r="D146" s="694" t="n"/>
      <c r="E146" s="694" t="n"/>
      <c r="F146" s="694" t="n"/>
      <c r="G146" s="694" t="n"/>
      <c r="H146" s="694" t="n"/>
      <c r="I146" s="694" t="n"/>
      <c r="J146" s="694" t="n"/>
      <c r="K146" s="694" t="n"/>
      <c r="L146" s="694" t="n"/>
      <c r="M146" s="694" t="n"/>
      <c r="N146" s="694" t="n"/>
      <c r="O146" s="694" t="n"/>
      <c r="P146" s="694" t="n"/>
      <c r="Q146" s="694" t="n"/>
      <c r="R146" s="694" t="n"/>
      <c r="S146" s="694" t="n"/>
      <c r="T146" s="694" t="n"/>
      <c r="U146" s="694" t="n"/>
      <c r="V146" s="703" t="n"/>
      <c r="W146" s="712" t="n"/>
      <c r="X146" s="713">
        <f>X3</f>
        <v/>
      </c>
      <c r="Y146" s="713">
        <f>Y3</f>
        <v/>
      </c>
      <c r="Z146" s="832" t="n"/>
      <c r="AA146" s="833">
        <f>AA3</f>
        <v/>
      </c>
      <c r="AB146" s="832" t="inlineStr">
        <is>
          <t>X</t>
        </is>
      </c>
      <c r="AC146" s="713" t="inlineStr">
        <is>
          <t>Gol</t>
        </is>
      </c>
      <c r="AD146" s="713" t="inlineStr">
        <is>
          <t>Gol</t>
        </is>
      </c>
      <c r="AE146" s="832" t="inlineStr">
        <is>
          <t>X</t>
        </is>
      </c>
      <c r="AF146" s="834">
        <f>AF3</f>
        <v/>
      </c>
      <c r="AG146" s="894" t="n"/>
      <c r="AH146" s="892" t="n"/>
      <c r="AI146" s="707" t="n"/>
      <c r="AJ146" s="704" t="n"/>
      <c r="AK146" s="704" t="n"/>
      <c r="AL146" s="711" t="n"/>
      <c r="AM146" s="878" t="n"/>
      <c r="AN146" s="878" t="n"/>
      <c r="AO146" s="878" t="n"/>
      <c r="AP146" s="878" t="n"/>
      <c r="AQ146" s="878" t="n"/>
      <c r="AR146" s="878" t="n"/>
      <c r="AS146" s="878" t="n"/>
      <c r="AT146" s="878" t="n"/>
      <c r="AU146" s="879" t="n"/>
      <c r="AV146" s="736" t="n"/>
      <c r="AW146" s="878" t="n"/>
      <c r="AX146" s="878" t="n"/>
      <c r="AY146" s="789" t="n"/>
      <c r="AZ146" s="790" t="n"/>
      <c r="BA146" s="702" t="n"/>
    </row>
    <row r="147" ht="15.75" customHeight="1" s="650">
      <c r="A147" s="694" t="inlineStr">
        <is>
          <t>W101</t>
        </is>
      </c>
      <c r="B147" s="694" t="inlineStr">
        <is>
          <t>W102</t>
        </is>
      </c>
      <c r="C147" s="694" t="n"/>
      <c r="D147" s="694">
        <f>IF(AND(OR(AC147="",AD147="")),"W"&amp;AH147,IF(AC147&gt;AD147,AA147,IF(AC147&lt;AD147,AF147,IF(AND(AC147=AD147,AB147=AE147),"W"&amp;AH147,IF(AND(AC147=AD147,OR(AB147="",AE147="")),"W"&amp;AH147,IF(AND(AC147=AD147,AB147&gt;AE147),AA147,AF147))))))</f>
        <v/>
      </c>
      <c r="E147" s="694" t="n">
        <v>101</v>
      </c>
      <c r="F147" s="694" t="n">
        <v>102</v>
      </c>
      <c r="G147" s="694" t="n"/>
      <c r="H147" s="694">
        <f>IF(AND(OR(AC147="",AD147="")),"LF",IF(AC147&gt;AD147,AF147,IF(AC147&lt;AD147,AA147,IF(AND(AC147=AD147,AB147=AE147),"LF",IF(AND(AC147=AD147,OR(AB147="",AE147="")),"LF",IF(AND(AC147=AD147,AB147&gt;AE147),AF147,AA147))))))</f>
        <v/>
      </c>
      <c r="I147" s="694" t="n"/>
      <c r="J147" s="694" t="n">
        <v>104</v>
      </c>
      <c r="K147" s="694" t="n">
        <v>46222.875</v>
      </c>
      <c r="L147" s="694" t="inlineStr">
        <is>
          <t>W101-W102</t>
        </is>
      </c>
      <c r="M147" s="694">
        <f>+INDEX($D$101:$D$147,MATCH(E147,$AH$101:$AH$147,0))</f>
        <v/>
      </c>
      <c r="N147" s="694">
        <f>+INDEX($D$101:$D$147,MATCH(F147,$AH$101:$AH$147,0))</f>
        <v/>
      </c>
      <c r="O147" s="694" t="n"/>
      <c r="P147" s="694" t="n"/>
      <c r="Q147" s="694" t="n"/>
      <c r="R147" s="694" t="n"/>
      <c r="S147" s="694" t="n"/>
      <c r="T147" s="694" t="n"/>
      <c r="U147" s="694" t="n"/>
      <c r="V147" s="703" t="n"/>
      <c r="W147" s="905" t="inlineStr">
        <is>
          <t>F</t>
        </is>
      </c>
      <c r="X147" s="772">
        <f>Horarios!C147</f>
        <v/>
      </c>
      <c r="Y147" s="773">
        <f>Horarios!C147</f>
        <v/>
      </c>
      <c r="Z147" s="900">
        <f>AH147</f>
        <v/>
      </c>
      <c r="AA147" s="901">
        <f>IF(AND(OR(AC138="",AD138="")),"W"&amp;AH138,IF(AC138&gt;AD138,AA138,IF(AC138&lt;AD138,AF138,IF(AND(AC138=AD138,AB138=AE138),"W"&amp;AH138,IF(AND(AC138=AD138,OR(AB138="",AE138="")),"W"&amp;AH138,IF(AND(AC138=AD138,AB138&gt;AE138),AA138,AF138))))))</f>
        <v/>
      </c>
      <c r="AB147" s="902" t="n"/>
      <c r="AC147" s="903" t="n">
        <v>2</v>
      </c>
      <c r="AD147" s="903" t="n">
        <v>1</v>
      </c>
      <c r="AE147" s="902" t="n"/>
      <c r="AF147" s="904">
        <f>IF(AND(OR(AC139="",AD139="")),"W"&amp;AH139,IF(AC139&gt;AD139,AA139,IF(AC139&lt;AD139,AF139,IF(AND(AC139=AD139,AB139=AE139),"W"&amp;AH139,IF(AND(AC139=AD139,OR(AB139="",AE139="")),"W"&amp;AH139,IF(AND(AC139=AD139,AB139&gt;AE139),AA139,AF139))))))</f>
        <v/>
      </c>
      <c r="AG147" s="852">
        <f>IF(D147="W"&amp;AH147,0,1)</f>
        <v/>
      </c>
      <c r="AH147" s="892" t="n">
        <v>104</v>
      </c>
      <c r="AI147" s="707" t="n"/>
      <c r="AJ147" s="704" t="n"/>
      <c r="AK147" s="704" t="n"/>
      <c r="AL147" s="711" t="n"/>
      <c r="AM147" s="704" t="n"/>
      <c r="AN147" s="704" t="n"/>
      <c r="AO147" s="704" t="n"/>
      <c r="AP147" s="705" t="n"/>
      <c r="AQ147" s="705" t="n"/>
      <c r="AR147" s="705" t="n"/>
      <c r="AS147" s="705" t="n"/>
      <c r="AT147" s="705" t="n"/>
      <c r="AU147" s="708" t="n"/>
      <c r="AV147" s="708" t="n"/>
      <c r="AW147" s="711" t="n"/>
      <c r="AX147" s="711" t="n"/>
      <c r="AY147" s="789" t="n"/>
      <c r="AZ147" s="790" t="n"/>
      <c r="BA147" s="702" t="n"/>
    </row>
    <row r="148" ht="15.75" customHeight="1" s="650">
      <c r="A148" s="694" t="n"/>
      <c r="B148" s="694" t="n"/>
      <c r="C148" s="694" t="n"/>
      <c r="D148" s="694" t="n"/>
      <c r="E148" s="694" t="n"/>
      <c r="F148" s="694" t="n"/>
      <c r="G148" s="694" t="n"/>
      <c r="H148" s="694" t="n"/>
      <c r="I148" s="694" t="n"/>
      <c r="J148" s="694" t="n"/>
      <c r="K148" s="694" t="n"/>
      <c r="L148" s="694" t="n"/>
      <c r="M148" s="694" t="n"/>
      <c r="N148" s="694" t="n"/>
      <c r="O148" s="694" t="n"/>
      <c r="P148" s="694" t="n"/>
      <c r="Q148" s="694" t="n"/>
      <c r="R148" s="694" t="n"/>
      <c r="S148" s="694" t="n"/>
      <c r="T148" s="694" t="n"/>
      <c r="U148" s="694" t="n"/>
      <c r="V148" s="703" t="n"/>
      <c r="W148" s="789" t="n"/>
      <c r="X148" s="790" t="n"/>
      <c r="Y148" s="789" t="n"/>
      <c r="Z148" s="791" t="n"/>
      <c r="AA148" s="792" t="n"/>
      <c r="AB148" s="793" t="n"/>
      <c r="AC148" s="794" t="n"/>
      <c r="AD148" s="794" t="n"/>
      <c r="AE148" s="793" t="n"/>
      <c r="AF148" s="795" t="n"/>
      <c r="AG148" s="894" t="n"/>
      <c r="AH148" s="906" t="n"/>
      <c r="AI148" s="906" t="n"/>
      <c r="AJ148" s="878" t="n"/>
      <c r="AK148" s="878" t="n"/>
      <c r="AL148" s="736">
        <f>Idiomas!D47</f>
        <v/>
      </c>
      <c r="AM148" s="736">
        <f>Idiomas!D48</f>
        <v/>
      </c>
      <c r="AN148" s="878" t="n"/>
      <c r="AO148" s="878" t="n"/>
      <c r="AP148" s="878" t="n"/>
      <c r="AQ148" s="878" t="n"/>
      <c r="AR148" s="878" t="n"/>
      <c r="AS148" s="878" t="n"/>
      <c r="AT148" s="878" t="n"/>
      <c r="AU148" s="879" t="n"/>
      <c r="AV148" s="736" t="n"/>
      <c r="AW148" s="878" t="n"/>
      <c r="AX148" s="878" t="n"/>
      <c r="AY148" s="789" t="n"/>
      <c r="AZ148" s="790" t="n"/>
      <c r="BA148" s="702" t="n"/>
    </row>
    <row r="149" ht="15.75" customHeight="1" s="650">
      <c r="A149" s="694" t="n"/>
      <c r="B149" s="694" t="n"/>
      <c r="C149" s="694" t="n"/>
      <c r="D149" s="694" t="n"/>
      <c r="E149" s="694" t="n"/>
      <c r="F149" s="694" t="n"/>
      <c r="G149" s="694" t="n"/>
      <c r="H149" s="694" t="n"/>
      <c r="I149" s="694" t="n"/>
      <c r="J149" s="694" t="n"/>
      <c r="K149" s="694" t="n"/>
      <c r="L149" s="694" t="n"/>
      <c r="M149" s="694" t="n"/>
      <c r="N149" s="694" t="n"/>
      <c r="O149" s="694" t="n"/>
      <c r="P149" s="694" t="n"/>
      <c r="Q149" s="694" t="n"/>
      <c r="R149" s="694" t="n"/>
      <c r="S149" s="694" t="n"/>
      <c r="T149" s="694" t="n"/>
      <c r="U149" s="694" t="n"/>
      <c r="V149" s="703" t="n"/>
      <c r="W149" s="907" t="n"/>
      <c r="X149" s="908" t="n"/>
      <c r="Y149" s="909" t="n"/>
      <c r="Z149" s="909" t="n"/>
      <c r="AA149" s="715">
        <f>Idiomas!D33</f>
        <v/>
      </c>
      <c r="AB149" s="909" t="n"/>
      <c r="AC149" s="908" t="n"/>
      <c r="AD149" s="908" t="n"/>
      <c r="AE149" s="909" t="n"/>
      <c r="AF149" s="910" t="n"/>
      <c r="AG149" s="911" t="n"/>
      <c r="AH149" s="700" t="n"/>
      <c r="AI149" s="906" t="n"/>
      <c r="AJ149" s="878" t="n"/>
      <c r="AK149" s="878" t="n"/>
      <c r="AL149" s="736">
        <f>Idiomas!D49</f>
        <v/>
      </c>
      <c r="AM149" s="736">
        <f>Idiomas!D50</f>
        <v/>
      </c>
      <c r="AN149" s="878" t="n"/>
      <c r="AO149" s="878" t="n"/>
      <c r="AP149" s="878" t="n"/>
      <c r="AQ149" s="878" t="n"/>
      <c r="AR149" s="878" t="n"/>
      <c r="AS149" s="878" t="n"/>
      <c r="AT149" s="878" t="n"/>
      <c r="AU149" s="879" t="n"/>
      <c r="AV149" s="736" t="n"/>
      <c r="AW149" s="878" t="n"/>
      <c r="AX149" s="878" t="n"/>
      <c r="AY149" s="789" t="n"/>
      <c r="AZ149" s="790" t="n"/>
      <c r="BA149" s="702" t="n"/>
    </row>
    <row r="150" ht="15.75" customHeight="1" s="650">
      <c r="A150" s="694" t="n"/>
      <c r="B150" s="694" t="n"/>
      <c r="C150" s="694" t="n"/>
      <c r="D150" s="694" t="n"/>
      <c r="E150" s="694" t="n"/>
      <c r="F150" s="694" t="n"/>
      <c r="G150" s="694" t="n"/>
      <c r="H150" s="694" t="n"/>
      <c r="I150" s="694" t="n"/>
      <c r="J150" s="694" t="n"/>
      <c r="K150" s="694" t="n"/>
      <c r="L150" s="694" t="n"/>
      <c r="M150" s="694" t="n"/>
      <c r="N150" s="694" t="n"/>
      <c r="O150" s="694" t="n"/>
      <c r="P150" s="694" t="n"/>
      <c r="Q150" s="694" t="n"/>
      <c r="R150" s="694" t="n"/>
      <c r="S150" s="694" t="n"/>
      <c r="T150" s="694" t="n"/>
      <c r="U150" s="694" t="n"/>
      <c r="V150" s="703" t="n"/>
      <c r="W150" s="912">
        <f>"🥇"&amp;Idiomas!D34</f>
        <v/>
      </c>
      <c r="X150" s="913" t="n"/>
      <c r="Y150" s="914" t="n"/>
      <c r="Z150" s="914" t="n"/>
      <c r="AA150" s="915">
        <f>IF(AND(OR(AC147="",AD147="")),"WF",IF(AC147&gt;AD147,AA147,IF(AC147&lt;AD147,AF147,IF(AND(AC147=AD147,AB147=AE147),"WF",IF(AND(AC147=AD147,OR(AB147="",AE147="")),"WF",IF(AND(AC147=AD147,AB147&gt;AE147),AA147,AF147))))))</f>
        <v/>
      </c>
      <c r="AB150" s="916" t="n"/>
      <c r="AC150" s="916" t="n"/>
      <c r="AD150" s="916" t="n"/>
      <c r="AE150" s="916" t="n"/>
      <c r="AF150" s="917" t="n"/>
      <c r="AG150" s="852">
        <f>IF(AA150="WF",0,1)</f>
        <v/>
      </c>
      <c r="AH150" s="700" t="n"/>
      <c r="AI150" s="700" t="n"/>
      <c r="AJ150" s="704" t="n"/>
      <c r="AK150" s="704" t="n"/>
      <c r="AL150" s="704" t="n"/>
      <c r="AM150" s="704" t="n"/>
      <c r="AN150" s="704" t="n"/>
      <c r="AO150" s="704" t="n"/>
      <c r="AP150" s="704" t="n"/>
      <c r="AQ150" s="704" t="n"/>
      <c r="AR150" s="704" t="n"/>
      <c r="AS150" s="704" t="n"/>
      <c r="AT150" s="704" t="n"/>
      <c r="AU150" s="700" t="n"/>
      <c r="AV150" s="700" t="n"/>
      <c r="AW150" s="704" t="n"/>
      <c r="AX150" s="704" t="n"/>
      <c r="AY150" s="789" t="n"/>
      <c r="AZ150" s="790" t="n"/>
      <c r="BA150" s="702" t="n"/>
    </row>
    <row r="151" ht="15.75" customHeight="1" s="650">
      <c r="A151" s="694" t="n"/>
      <c r="B151" s="694" t="n"/>
      <c r="C151" s="694" t="n"/>
      <c r="D151" s="694" t="n"/>
      <c r="E151" s="694" t="n"/>
      <c r="F151" s="694" t="n"/>
      <c r="G151" s="694" t="n"/>
      <c r="H151" s="694" t="n"/>
      <c r="I151" s="694" t="n"/>
      <c r="J151" s="694" t="n"/>
      <c r="K151" s="694" t="n"/>
      <c r="L151" s="694" t="n"/>
      <c r="M151" s="694" t="n"/>
      <c r="N151" s="694" t="n"/>
      <c r="O151" s="694" t="n"/>
      <c r="P151" s="694" t="n"/>
      <c r="Q151" s="694" t="n"/>
      <c r="R151" s="694" t="n"/>
      <c r="S151" s="694" t="n"/>
      <c r="T151" s="694" t="n"/>
      <c r="U151" s="694" t="n"/>
      <c r="V151" s="703" t="n"/>
      <c r="W151" s="912">
        <f>"🥈"&amp;Idiomas!D35</f>
        <v/>
      </c>
      <c r="X151" s="913" t="n"/>
      <c r="Y151" s="914" t="n"/>
      <c r="Z151" s="914" t="n"/>
      <c r="AA151" s="918">
        <f>IF(AND(OR(AC147="",AD147="")),"LF",IF(AC147&gt;AD147,AF147,IF(AC147&lt;AD147,AA147,IF(AND(AC147=AD147,AB147=AE147),"LF",IF(AND(AC147=AD147,OR(AB147="",AE147="")),"LF",IF(AND(AC147=AD147,AB147&gt;AE147),AF147,AA147))))))</f>
        <v/>
      </c>
      <c r="AB151" s="919" t="n"/>
      <c r="AC151" s="919" t="n"/>
      <c r="AD151" s="919" t="n"/>
      <c r="AE151" s="919" t="n"/>
      <c r="AF151" s="920" t="n"/>
      <c r="AG151" s="852">
        <f>IF(AA151="LF",0,1)</f>
        <v/>
      </c>
      <c r="AH151" s="700" t="n"/>
      <c r="AI151" s="700" t="n"/>
      <c r="AJ151" s="921">
        <f>IF(SUM(COUNTIF(AG4:AG97,0),COUNTIF(AG101:AG160,0)&gt;0),AL148,AL149)</f>
        <v/>
      </c>
      <c r="AK151" s="922" t="n"/>
      <c r="AL151" s="922" t="n"/>
      <c r="AM151" s="922" t="n"/>
      <c r="AN151" s="922" t="n"/>
      <c r="AO151" s="922" t="n"/>
      <c r="AP151" s="922" t="n"/>
      <c r="AQ151" s="922" t="n"/>
      <c r="AR151" s="922" t="n"/>
      <c r="AS151" s="922" t="n"/>
      <c r="AT151" s="922" t="n"/>
      <c r="AU151" s="923" t="n"/>
      <c r="AV151" s="924" t="n"/>
      <c r="AW151" s="790" t="n"/>
      <c r="AX151" s="789" t="n"/>
      <c r="AY151" s="791" t="n"/>
      <c r="AZ151" s="792" t="n"/>
      <c r="BA151" s="702" t="n"/>
    </row>
    <row r="152" ht="15.75" customHeight="1" s="650">
      <c r="A152" s="694" t="n"/>
      <c r="B152" s="694" t="n"/>
      <c r="C152" s="694" t="n"/>
      <c r="D152" s="694" t="n"/>
      <c r="E152" s="694" t="n"/>
      <c r="F152" s="694" t="n"/>
      <c r="G152" s="694" t="n"/>
      <c r="H152" s="694" t="n"/>
      <c r="I152" s="694" t="n"/>
      <c r="J152" s="694" t="n"/>
      <c r="K152" s="694" t="n"/>
      <c r="L152" s="694" t="n"/>
      <c r="M152" s="694" t="n"/>
      <c r="N152" s="694" t="n"/>
      <c r="O152" s="694" t="n"/>
      <c r="P152" s="694" t="n"/>
      <c r="Q152" s="694" t="n"/>
      <c r="R152" s="694" t="n"/>
      <c r="S152" s="694" t="n"/>
      <c r="T152" s="694" t="n"/>
      <c r="U152" s="694" t="n"/>
      <c r="V152" s="703" t="n"/>
      <c r="W152" s="925">
        <f>"🥉"&amp;Idiomas!D36</f>
        <v/>
      </c>
      <c r="X152" s="926" t="n"/>
      <c r="Y152" s="927" t="n"/>
      <c r="Z152" s="927" t="n"/>
      <c r="AA152" s="928">
        <f>IF(AND(OR(AC143="",AD143="")),"W34",IF(AC143&gt;AD143,AA143,IF(AC143&lt;AD143,AF143,IF(AND(AC143=AD143,AB143=AE143),"W34",IF(AND(AC143=AD143,OR(AB143="",AE143="")),"W34",IF(AND(AC143=AD143,AB143&gt;AE143),AA143,AF143))))))</f>
        <v/>
      </c>
      <c r="AB152" s="929" t="n"/>
      <c r="AC152" s="929" t="n"/>
      <c r="AD152" s="929" t="n"/>
      <c r="AE152" s="929" t="n"/>
      <c r="AF152" s="930" t="n"/>
      <c r="AG152" s="852">
        <f>IF(AA152="W34",0,1)</f>
        <v/>
      </c>
      <c r="AH152" s="700" t="n"/>
      <c r="AI152" s="700" t="n"/>
      <c r="AJ152" s="931" t="n"/>
      <c r="AK152" s="655" t="n"/>
      <c r="AL152" s="655" t="n"/>
      <c r="AM152" s="655" t="n"/>
      <c r="AN152" s="655" t="n"/>
      <c r="AO152" s="655" t="n"/>
      <c r="AP152" s="655" t="n"/>
      <c r="AQ152" s="655" t="n"/>
      <c r="AR152" s="655" t="n"/>
      <c r="AS152" s="655" t="n"/>
      <c r="AT152" s="655" t="n"/>
      <c r="AU152" s="932" t="n"/>
      <c r="AV152" s="924" t="n"/>
      <c r="AW152" s="790" t="n"/>
      <c r="AX152" s="789" t="n"/>
      <c r="AY152" s="791" t="n"/>
      <c r="AZ152" s="792" t="n"/>
      <c r="BA152" s="702" t="n"/>
    </row>
    <row r="153" ht="15.75" customHeight="1" s="650">
      <c r="A153" s="694" t="n"/>
      <c r="B153" s="694" t="n"/>
      <c r="C153" s="694" t="n"/>
      <c r="D153" s="694" t="n"/>
      <c r="E153" s="694" t="n"/>
      <c r="F153" s="694" t="n"/>
      <c r="G153" s="694" t="n"/>
      <c r="H153" s="694" t="n"/>
      <c r="I153" s="694" t="n"/>
      <c r="J153" s="694" t="n"/>
      <c r="K153" s="694" t="n"/>
      <c r="L153" s="694" t="n"/>
      <c r="M153" s="694" t="n"/>
      <c r="N153" s="694" t="n"/>
      <c r="O153" s="694" t="n"/>
      <c r="P153" s="694" t="n"/>
      <c r="Q153" s="694" t="n"/>
      <c r="R153" s="694" t="n"/>
      <c r="S153" s="694" t="n"/>
      <c r="T153" s="694" t="n"/>
      <c r="U153" s="694" t="n"/>
      <c r="V153" s="703" t="n"/>
      <c r="W153" s="789" t="n"/>
      <c r="X153" s="790" t="n"/>
      <c r="Y153" s="789" t="n"/>
      <c r="Z153" s="791" t="n"/>
      <c r="AA153" s="792" t="n"/>
      <c r="AB153" s="793" t="n"/>
      <c r="AC153" s="794" t="n"/>
      <c r="AD153" s="794" t="n"/>
      <c r="AE153" s="793" t="n"/>
      <c r="AF153" s="795" t="n"/>
      <c r="AG153" s="821" t="n"/>
      <c r="AH153" s="700" t="n"/>
      <c r="AI153" s="700" t="n"/>
      <c r="AJ153" s="931" t="n"/>
      <c r="AK153" s="655" t="n"/>
      <c r="AL153" s="655" t="n"/>
      <c r="AM153" s="655" t="n"/>
      <c r="AN153" s="655" t="n"/>
      <c r="AO153" s="655" t="n"/>
      <c r="AP153" s="655" t="n"/>
      <c r="AQ153" s="655" t="n"/>
      <c r="AR153" s="655" t="n"/>
      <c r="AS153" s="655" t="n"/>
      <c r="AT153" s="655" t="n"/>
      <c r="AU153" s="932" t="n"/>
      <c r="AV153" s="924" t="n"/>
      <c r="AW153" s="790" t="n"/>
      <c r="AX153" s="789" t="n"/>
      <c r="AY153" s="791" t="n"/>
      <c r="AZ153" s="792" t="n"/>
      <c r="BA153" s="702" t="n"/>
    </row>
    <row r="154" ht="15.75" customHeight="1" s="650">
      <c r="A154" s="694" t="n"/>
      <c r="B154" s="694" t="n"/>
      <c r="C154" s="694" t="n"/>
      <c r="D154" s="694" t="n"/>
      <c r="E154" s="694" t="n"/>
      <c r="F154" s="694" t="n"/>
      <c r="G154" s="694" t="n"/>
      <c r="H154" s="694" t="n"/>
      <c r="I154" s="694" t="n"/>
      <c r="J154" s="694" t="n"/>
      <c r="K154" s="694" t="n"/>
      <c r="L154" s="694" t="n"/>
      <c r="M154" s="694" t="n"/>
      <c r="N154" s="694" t="n"/>
      <c r="O154" s="694" t="n"/>
      <c r="P154" s="694" t="n"/>
      <c r="Q154" s="694" t="n"/>
      <c r="R154" s="694" t="n"/>
      <c r="S154" s="694" t="n"/>
      <c r="T154" s="694" t="n"/>
      <c r="U154" s="694" t="n"/>
      <c r="V154" s="703" t="n"/>
      <c r="W154" s="933">
        <f>Idiomas!D37</f>
        <v/>
      </c>
      <c r="X154" s="934" t="n"/>
      <c r="Y154" s="934" t="n"/>
      <c r="Z154" s="935" t="n"/>
      <c r="AA154" s="936" t="inlineStr">
        <is>
          <t>Kylian Mbappé</t>
        </is>
      </c>
      <c r="AB154" s="937" t="n"/>
      <c r="AC154" s="937" t="n"/>
      <c r="AD154" s="937" t="n"/>
      <c r="AE154" s="937" t="n"/>
      <c r="AF154" s="938" t="n"/>
      <c r="AG154" s="852">
        <f>IF(AA154=$AH$154,0,IF(AA154="",0,1))</f>
        <v/>
      </c>
      <c r="AH154" s="939">
        <f>Idiomas!D43</f>
        <v/>
      </c>
      <c r="AI154" s="655" t="n"/>
      <c r="AJ154" s="931" t="n"/>
      <c r="AK154" s="655" t="n"/>
      <c r="AL154" s="655" t="n"/>
      <c r="AM154" s="655" t="n"/>
      <c r="AN154" s="655" t="n"/>
      <c r="AO154" s="655" t="n"/>
      <c r="AP154" s="655" t="n"/>
      <c r="AQ154" s="655" t="n"/>
      <c r="AR154" s="655" t="n"/>
      <c r="AS154" s="655" t="n"/>
      <c r="AT154" s="655" t="n"/>
      <c r="AU154" s="932" t="n"/>
      <c r="AV154" s="924" t="n"/>
      <c r="AW154" s="790" t="n"/>
      <c r="AX154" s="789" t="n"/>
      <c r="AY154" s="791" t="n"/>
      <c r="AZ154" s="792" t="n"/>
      <c r="BA154" s="702" t="n"/>
    </row>
    <row r="155" ht="15.75" customHeight="1" s="650">
      <c r="A155" s="694" t="n"/>
      <c r="B155" s="694" t="n"/>
      <c r="C155" s="694" t="n"/>
      <c r="D155" s="694" t="n"/>
      <c r="E155" s="694" t="n"/>
      <c r="F155" s="694" t="n"/>
      <c r="G155" s="694" t="n"/>
      <c r="H155" s="694" t="n"/>
      <c r="I155" s="694" t="n"/>
      <c r="J155" s="694" t="n"/>
      <c r="K155" s="694" t="n"/>
      <c r="L155" s="694" t="n"/>
      <c r="M155" s="694" t="n"/>
      <c r="N155" s="694" t="n"/>
      <c r="O155" s="694" t="n"/>
      <c r="P155" s="694" t="n"/>
      <c r="Q155" s="694" t="n"/>
      <c r="R155" s="694" t="n"/>
      <c r="S155" s="694" t="n"/>
      <c r="T155" s="694" t="n"/>
      <c r="U155" s="694" t="n"/>
      <c r="V155" s="703" t="n"/>
      <c r="W155" s="912">
        <f>Idiomas!D38</f>
        <v/>
      </c>
      <c r="X155" s="914" t="n"/>
      <c r="Y155" s="914" t="n"/>
      <c r="Z155" s="940" t="n"/>
      <c r="AA155" s="941" t="inlineStr">
        <is>
          <t>Harry Kane</t>
        </is>
      </c>
      <c r="AB155" s="942" t="n"/>
      <c r="AC155" s="942" t="n"/>
      <c r="AD155" s="942" t="n"/>
      <c r="AE155" s="942" t="n"/>
      <c r="AF155" s="943" t="n"/>
      <c r="AG155" s="852">
        <f>IF(AA155=$AH$154,0,IF(AA155="",0,1))</f>
        <v/>
      </c>
      <c r="AH155" s="700" t="n"/>
      <c r="AI155" s="700" t="n"/>
      <c r="AJ155" s="944">
        <f>IF(SUM(COUNTIF(AG4:AG97,0),COUNTIF(AG101:AG160,0)&gt;0),AM148,AM149)</f>
        <v/>
      </c>
      <c r="AU155" s="945" t="n"/>
      <c r="AV155" s="924" t="n"/>
      <c r="AW155" s="790" t="n"/>
      <c r="AX155" s="789" t="n"/>
      <c r="AY155" s="791" t="n"/>
      <c r="AZ155" s="792" t="n"/>
      <c r="BA155" s="702" t="n"/>
    </row>
    <row r="156" ht="15.75" customHeight="1" s="650">
      <c r="A156" s="694" t="n"/>
      <c r="B156" s="694" t="n"/>
      <c r="C156" s="694" t="n"/>
      <c r="D156" s="694" t="n"/>
      <c r="E156" s="694" t="n"/>
      <c r="F156" s="694" t="n"/>
      <c r="G156" s="694" t="n"/>
      <c r="H156" s="694" t="n"/>
      <c r="I156" s="694" t="n"/>
      <c r="J156" s="694" t="n"/>
      <c r="K156" s="694" t="n"/>
      <c r="L156" s="694" t="n"/>
      <c r="M156" s="694" t="n"/>
      <c r="N156" s="694" t="n"/>
      <c r="O156" s="694" t="n"/>
      <c r="P156" s="694" t="n"/>
      <c r="Q156" s="694" t="n"/>
      <c r="R156" s="694" t="n"/>
      <c r="S156" s="694" t="n"/>
      <c r="T156" s="694" t="n"/>
      <c r="U156" s="694" t="n"/>
      <c r="V156" s="703" t="n"/>
      <c r="W156" s="925">
        <f>Idiomas!D39</f>
        <v/>
      </c>
      <c r="X156" s="927" t="n"/>
      <c r="Y156" s="927" t="n"/>
      <c r="Z156" s="946" t="n"/>
      <c r="AA156" s="947" t="inlineStr">
        <is>
          <t>Vinícius Júnior</t>
        </is>
      </c>
      <c r="AB156" s="948" t="n"/>
      <c r="AC156" s="948" t="n"/>
      <c r="AD156" s="948" t="n"/>
      <c r="AE156" s="948" t="n"/>
      <c r="AF156" s="949" t="n"/>
      <c r="AG156" s="852">
        <f>IF(AA156=$AH$154,0,IF(AA156="",0,1))</f>
        <v/>
      </c>
      <c r="AH156" s="700" t="n"/>
      <c r="AI156" s="700" t="n"/>
      <c r="AJ156" s="950" t="n"/>
      <c r="AU156" s="945" t="n"/>
      <c r="AV156" s="924" t="n"/>
      <c r="AW156" s="790" t="n"/>
      <c r="AX156" s="789" t="n"/>
      <c r="AY156" s="791" t="n"/>
      <c r="AZ156" s="792" t="n"/>
      <c r="BA156" s="702" t="n"/>
    </row>
    <row r="157" ht="15.75" customHeight="1" s="650">
      <c r="A157" s="694" t="n"/>
      <c r="B157" s="694" t="n"/>
      <c r="C157" s="694" t="n"/>
      <c r="D157" s="694" t="n"/>
      <c r="E157" s="694" t="n"/>
      <c r="F157" s="694" t="n"/>
      <c r="G157" s="694" t="n"/>
      <c r="H157" s="694" t="n"/>
      <c r="I157" s="694" t="n"/>
      <c r="J157" s="694" t="n"/>
      <c r="K157" s="694" t="n"/>
      <c r="L157" s="694" t="n"/>
      <c r="M157" s="694" t="n"/>
      <c r="N157" s="694" t="n"/>
      <c r="O157" s="694" t="n"/>
      <c r="P157" s="694" t="n"/>
      <c r="Q157" s="694" t="n"/>
      <c r="R157" s="694" t="n"/>
      <c r="S157" s="694" t="n"/>
      <c r="T157" s="694" t="n"/>
      <c r="U157" s="694" t="n"/>
      <c r="V157" s="703" t="n"/>
      <c r="W157" s="789" t="n"/>
      <c r="X157" s="790" t="n"/>
      <c r="Y157" s="789" t="n"/>
      <c r="Z157" s="791" t="n"/>
      <c r="AA157" s="792" t="n"/>
      <c r="AB157" s="793" t="n"/>
      <c r="AC157" s="794" t="n"/>
      <c r="AD157" s="794" t="n"/>
      <c r="AE157" s="793" t="n"/>
      <c r="AF157" s="795" t="n"/>
      <c r="AG157" s="821" t="n"/>
      <c r="AH157" s="700" t="n"/>
      <c r="AI157" s="700" t="n"/>
      <c r="AJ157" s="951" t="n"/>
      <c r="AK157" s="952" t="n"/>
      <c r="AL157" s="952" t="n"/>
      <c r="AM157" s="952" t="n"/>
      <c r="AN157" s="952" t="n"/>
      <c r="AO157" s="952" t="n"/>
      <c r="AP157" s="952" t="n"/>
      <c r="AQ157" s="952" t="n"/>
      <c r="AR157" s="952" t="n"/>
      <c r="AS157" s="952" t="n"/>
      <c r="AT157" s="952" t="n"/>
      <c r="AU157" s="953" t="n"/>
      <c r="AV157" s="924" t="n"/>
      <c r="AW157" s="790" t="n"/>
      <c r="AX157" s="789" t="n"/>
      <c r="AY157" s="791" t="n"/>
      <c r="AZ157" s="792" t="n"/>
      <c r="BA157" s="702" t="n"/>
    </row>
    <row r="158" ht="15.75" customHeight="1" s="650">
      <c r="A158" s="694" t="n"/>
      <c r="B158" s="694" t="n"/>
      <c r="C158" s="694" t="n"/>
      <c r="D158" s="694" t="n"/>
      <c r="E158" s="694" t="n"/>
      <c r="F158" s="694" t="n"/>
      <c r="G158" s="694" t="n"/>
      <c r="H158" s="694" t="n"/>
      <c r="I158" s="694" t="n"/>
      <c r="J158" s="694" t="n"/>
      <c r="K158" s="694" t="n"/>
      <c r="L158" s="694" t="n"/>
      <c r="M158" s="694" t="n"/>
      <c r="N158" s="694" t="n"/>
      <c r="O158" s="694" t="n"/>
      <c r="P158" s="694" t="n"/>
      <c r="Q158" s="694" t="n"/>
      <c r="R158" s="694" t="n"/>
      <c r="S158" s="694" t="n"/>
      <c r="T158" s="694" t="n"/>
      <c r="U158" s="694" t="n"/>
      <c r="V158" s="703" t="n"/>
      <c r="W158" s="933">
        <f>Idiomas!D40</f>
        <v/>
      </c>
      <c r="X158" s="934" t="n"/>
      <c r="Y158" s="934" t="n"/>
      <c r="Z158" s="935" t="n"/>
      <c r="AA158" s="936" t="inlineStr">
        <is>
          <t>Kylian Mbappé</t>
        </is>
      </c>
      <c r="AB158" s="937" t="n"/>
      <c r="AC158" s="937" t="n"/>
      <c r="AD158" s="937" t="n"/>
      <c r="AE158" s="937" t="n"/>
      <c r="AF158" s="938" t="n"/>
      <c r="AG158" s="852">
        <f>IF(AA158=$AH$154,0,IF(AA158="",0,1))</f>
        <v/>
      </c>
      <c r="AH158" s="954" t="n"/>
      <c r="AI158" s="700" t="n"/>
      <c r="AJ158" s="704" t="n"/>
      <c r="AK158" s="704" t="n"/>
      <c r="AL158" s="704" t="n"/>
      <c r="AM158" s="704" t="n"/>
      <c r="AN158" s="704" t="n"/>
      <c r="AO158" s="704" t="n"/>
      <c r="AP158" s="704" t="n"/>
      <c r="AQ158" s="704" t="n"/>
      <c r="AR158" s="704" t="n"/>
      <c r="AS158" s="704" t="n"/>
      <c r="AT158" s="704" t="n"/>
      <c r="AU158" s="700" t="n"/>
      <c r="AV158" s="924" t="n"/>
      <c r="AW158" s="790" t="n"/>
      <c r="AX158" s="789" t="n"/>
      <c r="AY158" s="791" t="n"/>
      <c r="AZ158" s="792" t="n"/>
      <c r="BA158" s="702" t="n"/>
    </row>
    <row r="159" ht="15.75" customHeight="1" s="650">
      <c r="A159" s="694" t="n"/>
      <c r="B159" s="694" t="n"/>
      <c r="C159" s="694" t="n"/>
      <c r="D159" s="694" t="n"/>
      <c r="E159" s="694" t="n"/>
      <c r="F159" s="694" t="n"/>
      <c r="G159" s="694" t="n"/>
      <c r="H159" s="694" t="n"/>
      <c r="I159" s="694" t="n"/>
      <c r="J159" s="694" t="n"/>
      <c r="K159" s="694" t="n"/>
      <c r="L159" s="694" t="n"/>
      <c r="M159" s="694" t="n"/>
      <c r="N159" s="694" t="n"/>
      <c r="O159" s="694" t="n"/>
      <c r="P159" s="694" t="n"/>
      <c r="Q159" s="694" t="n"/>
      <c r="R159" s="694" t="n"/>
      <c r="S159" s="694" t="n"/>
      <c r="T159" s="694" t="n"/>
      <c r="U159" s="694" t="n"/>
      <c r="V159" s="703" t="n"/>
      <c r="W159" s="912">
        <f>Idiomas!D41</f>
        <v/>
      </c>
      <c r="X159" s="914" t="n"/>
      <c r="Y159" s="914" t="n"/>
      <c r="Z159" s="940" t="n"/>
      <c r="AA159" s="941" t="inlineStr">
        <is>
          <t>Lamine Yamal</t>
        </is>
      </c>
      <c r="AB159" s="942" t="n"/>
      <c r="AC159" s="942" t="n"/>
      <c r="AD159" s="942" t="n"/>
      <c r="AE159" s="942" t="n"/>
      <c r="AF159" s="943" t="n"/>
      <c r="AG159" s="852">
        <f>IF(AA159=$AH$154,0,IF(AA159="",0,1))</f>
        <v/>
      </c>
      <c r="AH159" s="700" t="n"/>
      <c r="AI159" s="955" t="n"/>
      <c r="AJ159" s="704" t="n"/>
      <c r="AK159" s="704" t="n"/>
      <c r="AL159" s="704" t="n"/>
      <c r="AM159" s="704" t="n"/>
      <c r="AN159" s="704" t="n"/>
      <c r="AO159" s="704" t="n"/>
      <c r="AP159" s="704" t="n"/>
      <c r="AQ159" s="704" t="n"/>
      <c r="AR159" s="704" t="n"/>
      <c r="AS159" s="704" t="n"/>
      <c r="AT159" s="704" t="n"/>
      <c r="AU159" s="700" t="n"/>
      <c r="AV159" s="924" t="n"/>
      <c r="AW159" s="790" t="n"/>
      <c r="AX159" s="789" t="n"/>
      <c r="AY159" s="791" t="n"/>
      <c r="AZ159" s="792" t="n"/>
      <c r="BA159" s="702" t="n"/>
    </row>
    <row r="160" ht="15.75" customHeight="1" s="650">
      <c r="A160" s="694" t="n"/>
      <c r="B160" s="694" t="n"/>
      <c r="C160" s="694" t="n"/>
      <c r="D160" s="694" t="n"/>
      <c r="E160" s="694" t="n"/>
      <c r="F160" s="694" t="n"/>
      <c r="G160" s="694" t="n"/>
      <c r="H160" s="694" t="n"/>
      <c r="I160" s="694" t="n"/>
      <c r="J160" s="694" t="n"/>
      <c r="K160" s="694" t="n"/>
      <c r="L160" s="694" t="n"/>
      <c r="M160" s="694" t="n"/>
      <c r="N160" s="694" t="n"/>
      <c r="O160" s="694" t="n"/>
      <c r="P160" s="694" t="n"/>
      <c r="Q160" s="694" t="n"/>
      <c r="R160" s="694" t="n"/>
      <c r="S160" s="694" t="n"/>
      <c r="T160" s="694" t="n"/>
      <c r="U160" s="694" t="n"/>
      <c r="V160" s="703" t="n"/>
      <c r="W160" s="925">
        <f>Idiomas!D42</f>
        <v/>
      </c>
      <c r="X160" s="927" t="n"/>
      <c r="Y160" s="927" t="n"/>
      <c r="Z160" s="946" t="n"/>
      <c r="AA160" s="947" t="inlineStr">
        <is>
          <t>Vinícius Júnior</t>
        </is>
      </c>
      <c r="AB160" s="948" t="n"/>
      <c r="AC160" s="948" t="n"/>
      <c r="AD160" s="948" t="n"/>
      <c r="AE160" s="948" t="n"/>
      <c r="AF160" s="949" t="n"/>
      <c r="AG160" s="852">
        <f>IF(AA160=$AH$154,0,IF(AA160="",0,1))</f>
        <v/>
      </c>
      <c r="AH160" s="700" t="n"/>
      <c r="AI160" s="700" t="n"/>
      <c r="AJ160" s="704" t="n"/>
      <c r="AK160" s="704" t="n"/>
      <c r="AL160" s="704" t="n"/>
      <c r="AM160" s="704" t="n"/>
      <c r="AN160" s="704" t="n"/>
      <c r="AO160" s="704" t="n"/>
      <c r="AP160" s="704" t="n"/>
      <c r="AQ160" s="704" t="n"/>
      <c r="AR160" s="704" t="n"/>
      <c r="AS160" s="704" t="n"/>
      <c r="AT160" s="704" t="n"/>
      <c r="AU160" s="700" t="n"/>
      <c r="AV160" s="924" t="n"/>
      <c r="AW160" s="790" t="n"/>
      <c r="AX160" s="789" t="n"/>
      <c r="AY160" s="791" t="n"/>
      <c r="AZ160" s="792" t="n"/>
      <c r="BA160" s="702" t="n"/>
    </row>
    <row r="161" ht="19.5" customHeight="1" s="650">
      <c r="A161" s="694" t="n"/>
      <c r="B161" s="694" t="n"/>
      <c r="C161" s="694" t="n"/>
      <c r="D161" s="694" t="n"/>
      <c r="E161" s="694" t="n"/>
      <c r="F161" s="694" t="n"/>
      <c r="G161" s="694" t="n"/>
      <c r="H161" s="694" t="n"/>
      <c r="I161" s="694" t="n"/>
      <c r="J161" s="694" t="n"/>
      <c r="K161" s="694" t="n"/>
      <c r="L161" s="694" t="n"/>
      <c r="M161" s="694" t="n"/>
      <c r="N161" s="694" t="n"/>
      <c r="O161" s="694" t="n"/>
      <c r="P161" s="694" t="n"/>
      <c r="Q161" s="694" t="n"/>
      <c r="R161" s="694" t="n"/>
      <c r="S161" s="694" t="n"/>
      <c r="T161" s="694" t="n"/>
      <c r="U161" s="694" t="n"/>
      <c r="V161" s="703" t="n"/>
      <c r="W161" s="789" t="n"/>
      <c r="X161" s="789" t="n"/>
      <c r="Y161" s="790" t="n"/>
      <c r="Z161" s="789" t="n"/>
      <c r="AA161" s="791" t="n"/>
      <c r="AB161" s="792" t="n"/>
      <c r="AC161" s="793" t="n"/>
      <c r="AD161" s="794" t="n"/>
      <c r="AE161" s="794" t="n"/>
      <c r="AF161" s="793" t="n"/>
      <c r="AG161" s="704" t="n"/>
      <c r="AH161" s="700" t="n"/>
      <c r="AI161" s="700" t="n"/>
      <c r="AJ161" s="704" t="n"/>
      <c r="AK161" s="704" t="n"/>
      <c r="AL161" s="704" t="n"/>
      <c r="AM161" s="704" t="n"/>
      <c r="AN161" s="704" t="n"/>
      <c r="AO161" s="704" t="n"/>
      <c r="AP161" s="704" t="n"/>
      <c r="AQ161" s="704" t="n"/>
      <c r="AR161" s="704" t="n"/>
      <c r="AS161" s="704" t="n"/>
      <c r="AT161" s="704" t="n"/>
      <c r="AU161" s="700" t="n"/>
      <c r="AV161" s="924" t="n"/>
      <c r="AW161" s="790" t="n"/>
      <c r="AX161" s="789" t="n"/>
      <c r="AY161" s="791" t="n"/>
      <c r="AZ161" s="792" t="n"/>
      <c r="BA161" s="702" t="n"/>
    </row>
    <row r="162" ht="27.75" customHeight="1" s="650">
      <c r="A162" s="694" t="n"/>
      <c r="B162" s="694" t="n"/>
      <c r="C162" s="694" t="n"/>
      <c r="D162" s="694" t="n"/>
      <c r="E162" s="694" t="n"/>
      <c r="F162" s="694" t="n"/>
      <c r="G162" s="694" t="n"/>
      <c r="H162" s="694" t="n"/>
      <c r="I162" s="694" t="n"/>
      <c r="J162" s="694" t="n"/>
      <c r="K162" s="694" t="n"/>
      <c r="L162" s="694" t="n"/>
      <c r="M162" s="694" t="n"/>
      <c r="N162" s="694" t="n"/>
      <c r="O162" s="694" t="n"/>
      <c r="P162" s="694" t="n"/>
      <c r="Q162" s="694" t="n"/>
      <c r="R162" s="694" t="n"/>
      <c r="S162" s="694" t="n"/>
      <c r="T162" s="694" t="n"/>
      <c r="U162" s="694" t="n"/>
      <c r="V162" s="703" t="n"/>
      <c r="W162" s="789" t="n"/>
      <c r="X162" s="789" t="n"/>
      <c r="Y162" s="790" t="n"/>
      <c r="Z162" s="789" t="n"/>
      <c r="AA162" s="699">
        <f>HYPERLINK(Idiomas!D10,Idiomas!D9)</f>
        <v/>
      </c>
      <c r="AB162" s="792" t="n"/>
      <c r="AC162" s="793" t="n"/>
      <c r="AD162" s="794" t="n"/>
      <c r="AE162" s="794" t="n"/>
      <c r="AF162" s="956" t="inlineStr">
        <is>
          <t>Fixture</t>
        </is>
      </c>
      <c r="AG162" s="957" t="n"/>
      <c r="AH162" s="700" t="n"/>
      <c r="AI162" s="700" t="n"/>
      <c r="AJ162" s="704" t="n"/>
      <c r="AK162" s="704" t="n"/>
      <c r="AL162" s="958" t="inlineStr">
        <is>
          <t>© Miguel Angel Tejero. 2026</t>
        </is>
      </c>
      <c r="AM162" s="959" t="n"/>
      <c r="AN162" s="960" t="n"/>
      <c r="AO162" s="961">
        <f>+Idiomas!D12</f>
        <v/>
      </c>
      <c r="AP162" s="962" t="n"/>
      <c r="AQ162" s="704" t="n"/>
      <c r="AR162" s="704" t="n"/>
      <c r="AS162" s="704" t="n"/>
      <c r="AT162" s="704" t="n"/>
      <c r="AU162" s="700" t="n"/>
      <c r="AV162" s="924" t="n"/>
      <c r="AW162" s="790" t="n"/>
      <c r="AX162" s="789" t="n"/>
      <c r="AY162" s="791" t="n"/>
      <c r="AZ162" s="792" t="n"/>
      <c r="BA162" s="702" t="n"/>
    </row>
    <row r="163" ht="27.75" customHeight="1" s="650">
      <c r="A163" s="694" t="n"/>
      <c r="B163" s="694" t="n"/>
      <c r="C163" s="694" t="n"/>
      <c r="D163" s="694" t="n"/>
      <c r="E163" s="694" t="n"/>
      <c r="F163" s="694" t="n"/>
      <c r="G163" s="694" t="n"/>
      <c r="H163" s="694" t="n"/>
      <c r="I163" s="694" t="n"/>
      <c r="J163" s="694" t="n"/>
      <c r="K163" s="694" t="n"/>
      <c r="L163" s="694" t="n"/>
      <c r="M163" s="694" t="n"/>
      <c r="N163" s="694" t="n"/>
      <c r="O163" s="694" t="n"/>
      <c r="P163" s="694" t="n"/>
      <c r="Q163" s="694" t="n"/>
      <c r="R163" s="694" t="n"/>
      <c r="S163" s="694" t="n"/>
      <c r="T163" s="694" t="n"/>
      <c r="U163" s="694" t="n"/>
      <c r="V163" s="703" t="n"/>
      <c r="W163" s="789" t="n"/>
      <c r="X163" s="789" t="n"/>
      <c r="Y163" s="790" t="n"/>
      <c r="Z163" s="789" t="n"/>
      <c r="AA163" s="791" t="n"/>
      <c r="AB163" s="792" t="n"/>
      <c r="AC163" s="793" t="n"/>
      <c r="AD163" s="794" t="n"/>
      <c r="AE163" s="794" t="n"/>
      <c r="AF163" s="793" t="n"/>
      <c r="AG163" s="957" t="n"/>
      <c r="AH163" s="963" t="n"/>
      <c r="AI163" s="700" t="n"/>
      <c r="AJ163" s="704" t="n"/>
      <c r="AK163" s="704" t="n"/>
      <c r="AL163" s="704" t="n"/>
      <c r="AM163" s="704" t="n"/>
      <c r="AN163" s="704" t="n"/>
      <c r="AO163" s="704" t="n"/>
      <c r="AP163" s="704" t="n"/>
      <c r="AQ163" s="704" t="n"/>
      <c r="AR163" s="704" t="n"/>
      <c r="AS163" s="704" t="n"/>
      <c r="AT163" s="704" t="n"/>
      <c r="AU163" s="700" t="n"/>
      <c r="AV163" s="924" t="n"/>
      <c r="AW163" s="790" t="n"/>
      <c r="AX163" s="789" t="n"/>
      <c r="AY163" s="791" t="n"/>
      <c r="AZ163" s="792" t="n"/>
      <c r="BA163" s="702" t="n"/>
    </row>
    <row r="164" ht="15.75" customHeight="1" s="650">
      <c r="A164" s="694" t="n"/>
      <c r="B164" s="694" t="n"/>
      <c r="C164" s="694" t="n"/>
      <c r="D164" s="694" t="n"/>
      <c r="E164" s="694" t="n"/>
      <c r="F164" s="694" t="n"/>
      <c r="G164" s="694" t="n"/>
      <c r="H164" s="694" t="n"/>
      <c r="I164" s="694" t="n"/>
      <c r="J164" s="694" t="n"/>
      <c r="K164" s="694" t="n"/>
      <c r="L164" s="694" t="n"/>
      <c r="M164" s="694" t="n"/>
      <c r="N164" s="694" t="n"/>
      <c r="O164" s="694" t="n"/>
      <c r="P164" s="694" t="n"/>
      <c r="Q164" s="694" t="n"/>
      <c r="R164" s="694" t="n"/>
      <c r="S164" s="694" t="n"/>
      <c r="T164" s="694" t="n"/>
      <c r="U164" s="694" t="n"/>
      <c r="V164" s="703" t="n"/>
      <c r="W164" s="964" t="n"/>
      <c r="X164" s="789" t="n"/>
      <c r="Y164" s="790" t="n"/>
      <c r="Z164" s="789" t="n"/>
      <c r="AA164" s="789" t="n"/>
      <c r="AB164" s="792" t="n"/>
      <c r="AC164" s="793" t="n"/>
      <c r="AD164" s="794" t="n"/>
      <c r="AE164" s="794" t="n"/>
      <c r="AF164" s="793" t="n"/>
      <c r="AG164" s="704" t="n"/>
      <c r="AH164" s="700" t="n"/>
      <c r="AI164" s="700" t="n"/>
      <c r="AJ164" s="704" t="n"/>
      <c r="AK164" s="704" t="n"/>
      <c r="AL164" s="704" t="n"/>
      <c r="AM164" s="704" t="n"/>
      <c r="AN164" s="704" t="n"/>
      <c r="AO164" s="704" t="n"/>
      <c r="AP164" s="704" t="n"/>
      <c r="AQ164" s="704" t="n"/>
      <c r="AR164" s="704" t="n"/>
      <c r="AS164" s="704" t="n"/>
      <c r="AT164" s="704" t="n"/>
      <c r="AU164" s="700" t="n"/>
      <c r="AV164" s="924" t="n"/>
      <c r="AW164" s="790" t="n"/>
      <c r="AX164" s="789" t="n"/>
      <c r="AY164" s="791" t="n"/>
      <c r="AZ164" s="792" t="n"/>
      <c r="BA164" s="702" t="n"/>
    </row>
    <row r="165" ht="15.75" customHeight="1" s="650">
      <c r="A165" s="694" t="n"/>
      <c r="B165" s="694" t="n"/>
      <c r="C165" s="694" t="n"/>
      <c r="D165" s="694" t="n"/>
      <c r="E165" s="694" t="n"/>
      <c r="F165" s="694" t="n"/>
      <c r="G165" s="694" t="n"/>
      <c r="H165" s="694" t="n"/>
      <c r="I165" s="694" t="n"/>
      <c r="J165" s="694" t="n"/>
      <c r="K165" s="694" t="n"/>
      <c r="L165" s="694" t="n"/>
      <c r="M165" s="694" t="n"/>
      <c r="N165" s="694" t="n"/>
      <c r="O165" s="694" t="n"/>
      <c r="P165" s="694" t="n"/>
      <c r="Q165" s="694" t="n"/>
      <c r="R165" s="694" t="n"/>
      <c r="S165" s="694" t="n"/>
      <c r="T165" s="694" t="n"/>
      <c r="U165" s="694" t="n"/>
      <c r="V165" s="703" t="n"/>
      <c r="W165" s="789" t="n"/>
      <c r="X165" s="789" t="n"/>
      <c r="Y165" s="790" t="n"/>
      <c r="Z165" s="789" t="n"/>
      <c r="AA165" s="791" t="n"/>
      <c r="AB165" s="792" t="n"/>
      <c r="AC165" s="793" t="n"/>
      <c r="AD165" s="794" t="n"/>
      <c r="AE165" s="794" t="n"/>
      <c r="AF165" s="793" t="n"/>
      <c r="AG165" s="878" t="n"/>
      <c r="AH165" s="736" t="n"/>
      <c r="AI165" s="736" t="n"/>
      <c r="AJ165" s="878" t="n"/>
      <c r="AK165" s="878" t="n"/>
      <c r="AL165" s="878" t="n"/>
      <c r="AM165" s="878" t="n"/>
      <c r="AN165" s="878" t="n"/>
      <c r="AO165" s="878" t="n"/>
      <c r="AP165" s="878" t="n"/>
      <c r="AQ165" s="878" t="n"/>
      <c r="AR165" s="878" t="n"/>
      <c r="AS165" s="878" t="n"/>
      <c r="AT165" s="878" t="n"/>
      <c r="AU165" s="879" t="n"/>
      <c r="AV165" s="924" t="n"/>
      <c r="AW165" s="790" t="n"/>
      <c r="AX165" s="789" t="n"/>
      <c r="AY165" s="791" t="n"/>
      <c r="AZ165" s="792" t="n"/>
      <c r="BA165" s="702" t="n"/>
    </row>
    <row r="166" ht="15" customHeight="1" s="650">
      <c r="A166" s="694" t="n"/>
      <c r="B166" s="694" t="n"/>
      <c r="C166" s="694" t="n"/>
      <c r="D166" s="694" t="n"/>
      <c r="E166" s="694" t="n"/>
      <c r="F166" s="694" t="n"/>
      <c r="G166" s="694" t="n"/>
      <c r="H166" s="694" t="n"/>
      <c r="I166" s="694" t="n"/>
      <c r="J166" s="694" t="n"/>
      <c r="K166" s="694" t="n"/>
      <c r="L166" s="694" t="n"/>
      <c r="M166" s="694" t="n"/>
      <c r="N166" s="694" t="n"/>
      <c r="O166" s="694" t="n"/>
      <c r="P166" s="694" t="n"/>
      <c r="Q166" s="694" t="n"/>
      <c r="R166" s="694" t="n"/>
      <c r="S166" s="694" t="n"/>
      <c r="T166" s="694" t="n"/>
      <c r="U166" s="694" t="n"/>
      <c r="V166" s="703" t="n"/>
      <c r="W166" s="789" t="n"/>
      <c r="X166" s="789" t="n"/>
      <c r="Y166" s="790" t="n"/>
      <c r="Z166" s="789" t="n"/>
      <c r="AA166" s="791" t="n"/>
      <c r="AB166" s="792" t="n"/>
      <c r="AC166" s="793" t="n"/>
      <c r="AD166" s="794" t="n"/>
      <c r="AE166" s="794" t="n"/>
      <c r="AF166" s="793" t="n"/>
      <c r="AG166" s="878" t="n"/>
      <c r="AH166" s="736" t="n"/>
      <c r="AI166" s="736" t="n"/>
      <c r="AJ166" s="878" t="n"/>
      <c r="AK166" s="878" t="n"/>
      <c r="AL166" s="878" t="n"/>
      <c r="AM166" s="878" t="n"/>
      <c r="AN166" s="878" t="n"/>
      <c r="AO166" s="878" t="n"/>
      <c r="AP166" s="878" t="n"/>
      <c r="AQ166" s="878" t="n"/>
      <c r="AR166" s="878" t="n"/>
      <c r="AS166" s="878" t="n"/>
      <c r="AT166" s="878" t="n"/>
      <c r="AU166" s="879" t="n"/>
      <c r="AV166" s="924" t="n"/>
      <c r="AW166" s="790" t="n"/>
      <c r="AX166" s="789" t="n"/>
      <c r="AY166" s="791" t="n"/>
      <c r="AZ166" s="792" t="n"/>
      <c r="BA166" s="702" t="n"/>
    </row>
    <row r="167" ht="15" customHeight="1" s="650">
      <c r="A167" s="694" t="n"/>
      <c r="B167" s="694" t="n"/>
      <c r="C167" s="694" t="n"/>
      <c r="D167" s="694" t="n"/>
      <c r="E167" s="694" t="n"/>
      <c r="F167" s="694" t="n"/>
      <c r="G167" s="694" t="n"/>
      <c r="H167" s="694" t="n"/>
      <c r="I167" s="694" t="n"/>
      <c r="J167" s="694" t="n"/>
      <c r="K167" s="694" t="n"/>
      <c r="L167" s="694" t="n"/>
      <c r="M167" s="694" t="n"/>
      <c r="N167" s="694" t="n"/>
      <c r="O167" s="694" t="n"/>
      <c r="P167" s="694" t="n"/>
      <c r="Q167" s="694" t="n"/>
      <c r="R167" s="694" t="n"/>
      <c r="S167" s="694" t="n"/>
      <c r="T167" s="694" t="n"/>
      <c r="U167" s="694" t="n"/>
      <c r="V167" s="703" t="n"/>
      <c r="W167" s="789" t="n"/>
      <c r="X167" s="789" t="n"/>
      <c r="Y167" s="790" t="n"/>
      <c r="Z167" s="789" t="n"/>
      <c r="AA167" s="791" t="n"/>
      <c r="AB167" s="792" t="n"/>
      <c r="AC167" s="793" t="n"/>
      <c r="AD167" s="794" t="n"/>
      <c r="AE167" s="794" t="n"/>
      <c r="AF167" s="793" t="n"/>
      <c r="AG167" s="878" t="n"/>
      <c r="AH167" s="736" t="n"/>
      <c r="AI167" s="736" t="n"/>
      <c r="AJ167" s="878" t="n"/>
      <c r="AK167" s="878" t="n"/>
      <c r="AL167" s="878" t="n"/>
      <c r="AM167" s="878" t="n"/>
      <c r="AN167" s="878" t="n"/>
      <c r="AO167" s="878" t="n"/>
      <c r="AP167" s="878" t="n"/>
      <c r="AQ167" s="878" t="n"/>
      <c r="AR167" s="878" t="n"/>
      <c r="AS167" s="878" t="n"/>
      <c r="AT167" s="878" t="n"/>
      <c r="AU167" s="879" t="n"/>
      <c r="AV167" s="924" t="n"/>
      <c r="AW167" s="790" t="n"/>
      <c r="AX167" s="789" t="n"/>
      <c r="AY167" s="791" t="n"/>
      <c r="AZ167" s="792" t="n"/>
      <c r="BA167" s="702" t="n"/>
    </row>
    <row r="168" ht="15" customHeight="1" s="650">
      <c r="A168" s="694" t="n"/>
      <c r="B168" s="694" t="n"/>
      <c r="C168" s="694" t="n"/>
      <c r="D168" s="694" t="n"/>
      <c r="E168" s="694" t="n"/>
      <c r="F168" s="694" t="n"/>
      <c r="G168" s="694" t="n"/>
      <c r="H168" s="694" t="n"/>
      <c r="I168" s="694" t="n"/>
      <c r="J168" s="694" t="n"/>
      <c r="K168" s="694" t="n"/>
      <c r="L168" s="694" t="n"/>
      <c r="M168" s="694" t="n"/>
      <c r="N168" s="694" t="n"/>
      <c r="O168" s="694" t="n"/>
      <c r="P168" s="694" t="n"/>
      <c r="Q168" s="694" t="n"/>
      <c r="R168" s="694" t="n"/>
      <c r="S168" s="694" t="n"/>
      <c r="T168" s="694" t="n"/>
      <c r="U168" s="694" t="n"/>
      <c r="V168" s="703" t="n"/>
      <c r="W168" s="789" t="n"/>
      <c r="X168" s="789" t="n"/>
      <c r="Y168" s="790" t="n"/>
      <c r="Z168" s="789" t="n"/>
      <c r="AA168" s="791" t="n"/>
      <c r="AB168" s="792" t="n"/>
      <c r="AC168" s="793" t="n"/>
      <c r="AD168" s="794" t="n"/>
      <c r="AE168" s="794" t="n"/>
      <c r="AF168" s="793" t="n"/>
      <c r="AG168" s="878" t="n"/>
      <c r="AH168" s="736" t="n"/>
      <c r="AI168" s="736" t="n"/>
      <c r="AJ168" s="878" t="n"/>
      <c r="AK168" s="878" t="n"/>
      <c r="AL168" s="878" t="n"/>
      <c r="AM168" s="878" t="n"/>
      <c r="AN168" s="878" t="n"/>
      <c r="AO168" s="878" t="n"/>
      <c r="AP168" s="878" t="n"/>
      <c r="AQ168" s="878" t="n"/>
      <c r="AR168" s="878" t="n"/>
      <c r="AS168" s="878" t="n"/>
      <c r="AT168" s="878" t="n"/>
      <c r="AU168" s="879" t="n"/>
      <c r="AV168" s="924" t="n"/>
      <c r="AW168" s="790" t="n"/>
      <c r="AX168" s="789" t="n"/>
      <c r="AY168" s="791" t="n"/>
      <c r="AZ168" s="792" t="n"/>
      <c r="BA168" s="702" t="n"/>
    </row>
    <row r="169" ht="15" customHeight="1" s="650">
      <c r="V169" s="965" t="n"/>
      <c r="W169" s="965" t="n"/>
      <c r="X169" s="965" t="n"/>
      <c r="Y169" s="965" t="n"/>
      <c r="Z169" s="965" t="n"/>
      <c r="AA169" s="965" t="n"/>
      <c r="AB169" s="965" t="n"/>
      <c r="AC169" s="965" t="n"/>
      <c r="AD169" s="965" t="n"/>
      <c r="AE169" s="965" t="n"/>
      <c r="AF169" s="965" t="n"/>
      <c r="AG169" s="965" t="n"/>
      <c r="AH169" s="966" t="n"/>
      <c r="AI169" s="966" t="n"/>
      <c r="AJ169" s="965" t="n"/>
      <c r="AK169" s="965" t="n"/>
      <c r="AL169" s="965" t="n"/>
      <c r="AM169" s="965" t="n"/>
      <c r="AN169" s="965" t="n"/>
      <c r="AO169" s="965" t="n"/>
      <c r="AP169" s="965" t="n"/>
      <c r="AQ169" s="965" t="n"/>
      <c r="AR169" s="965" t="n"/>
      <c r="AS169" s="965" t="n"/>
      <c r="AT169" s="965" t="n"/>
      <c r="AU169" s="690" t="n"/>
      <c r="AV169" s="966" t="n"/>
      <c r="AW169" s="965" t="n"/>
      <c r="AX169" s="965" t="n"/>
      <c r="AY169" s="967" t="n"/>
      <c r="AZ169" s="965" t="n"/>
    </row>
    <row r="170" ht="15" customHeight="1" s="650">
      <c r="V170" s="965" t="n"/>
      <c r="W170" s="965" t="n"/>
      <c r="X170" s="965" t="n"/>
      <c r="Y170" s="965" t="n"/>
      <c r="Z170" s="965" t="n"/>
      <c r="AA170" s="965" t="n"/>
      <c r="AB170" s="965" t="n"/>
      <c r="AC170" s="965" t="n"/>
      <c r="AD170" s="965" t="n"/>
      <c r="AE170" s="965" t="n"/>
      <c r="AF170" s="965" t="n"/>
      <c r="AG170" s="965" t="n"/>
      <c r="AH170" s="966" t="n"/>
      <c r="AI170" s="966" t="n"/>
      <c r="AJ170" s="965" t="n"/>
      <c r="AK170" s="965" t="n"/>
      <c r="AL170" s="965" t="n"/>
      <c r="AM170" s="965" t="n"/>
      <c r="AN170" s="965" t="n"/>
      <c r="AO170" s="965" t="n"/>
      <c r="AP170" s="965" t="n"/>
      <c r="AQ170" s="965" t="n"/>
      <c r="AR170" s="965" t="n"/>
      <c r="AS170" s="965" t="n"/>
      <c r="AT170" s="965" t="n"/>
      <c r="AU170" s="690" t="n"/>
      <c r="AV170" s="966" t="n"/>
      <c r="AW170" s="965" t="n"/>
      <c r="AX170" s="965" t="n"/>
      <c r="AY170" s="967" t="n"/>
      <c r="AZ170" s="965" t="n"/>
    </row>
    <row r="171" ht="15" customHeight="1" s="650">
      <c r="V171" s="965" t="n"/>
      <c r="W171" s="965" t="n"/>
      <c r="X171" s="965" t="n"/>
      <c r="Y171" s="965" t="n"/>
      <c r="Z171" s="965" t="n"/>
      <c r="AA171" s="965" t="n"/>
      <c r="AB171" s="965" t="n"/>
      <c r="AC171" s="965" t="n"/>
      <c r="AD171" s="965" t="n"/>
      <c r="AE171" s="965" t="n"/>
      <c r="AF171" s="965" t="n"/>
      <c r="AG171" s="965" t="n"/>
      <c r="AH171" s="966" t="n"/>
      <c r="AI171" s="966" t="n"/>
      <c r="AJ171" s="965" t="n"/>
      <c r="AK171" s="965" t="n"/>
      <c r="AL171" s="965" t="n"/>
      <c r="AM171" s="965" t="n"/>
      <c r="AN171" s="965" t="n"/>
      <c r="AO171" s="965" t="n"/>
      <c r="AP171" s="965" t="n"/>
      <c r="AQ171" s="965" t="n"/>
      <c r="AR171" s="965" t="n"/>
      <c r="AS171" s="965" t="n"/>
      <c r="AT171" s="965" t="n"/>
      <c r="AU171" s="690" t="n"/>
      <c r="AV171" s="966" t="n"/>
      <c r="AW171" s="965" t="n"/>
      <c r="AX171" s="965" t="n"/>
      <c r="AY171" s="967" t="n"/>
      <c r="AZ171" s="965" t="n"/>
    </row>
    <row r="172" ht="15" customHeight="1" s="650">
      <c r="V172" s="965" t="n"/>
      <c r="W172" s="965" t="n"/>
      <c r="X172" s="965" t="n"/>
      <c r="Y172" s="965" t="n"/>
      <c r="Z172" s="965" t="n"/>
      <c r="AA172" s="965" t="n"/>
      <c r="AB172" s="965" t="n"/>
      <c r="AC172" s="965" t="n"/>
      <c r="AD172" s="965" t="n"/>
      <c r="AE172" s="965" t="n"/>
      <c r="AF172" s="965" t="n"/>
      <c r="AG172" s="965" t="n"/>
      <c r="AH172" s="966" t="n"/>
      <c r="AI172" s="966" t="n"/>
      <c r="AJ172" s="965" t="n"/>
      <c r="AK172" s="965" t="n"/>
      <c r="AL172" s="965" t="n"/>
      <c r="AM172" s="965" t="n"/>
      <c r="AN172" s="965" t="n"/>
      <c r="AO172" s="965" t="n"/>
      <c r="AP172" s="965" t="n"/>
      <c r="AQ172" s="965" t="n"/>
      <c r="AR172" s="965" t="n"/>
      <c r="AS172" s="965" t="n"/>
      <c r="AT172" s="965" t="n"/>
      <c r="AU172" s="690" t="n"/>
      <c r="AV172" s="966" t="n"/>
      <c r="AW172" s="965" t="n"/>
      <c r="AX172" s="965" t="n"/>
      <c r="AY172" s="967" t="n"/>
      <c r="AZ172" s="965" t="n"/>
    </row>
    <row r="173" ht="15" customHeight="1" s="650">
      <c r="V173" s="965" t="n"/>
      <c r="W173" s="965" t="n"/>
      <c r="X173" s="965" t="n"/>
      <c r="Y173" s="965" t="n"/>
      <c r="Z173" s="965" t="n"/>
      <c r="AA173" s="965" t="n"/>
      <c r="AB173" s="965" t="n"/>
      <c r="AC173" s="965" t="n"/>
      <c r="AD173" s="965" t="n"/>
      <c r="AE173" s="965" t="n"/>
      <c r="AF173" s="965" t="n"/>
      <c r="AG173" s="965" t="n"/>
      <c r="AH173" s="966" t="n"/>
      <c r="AI173" s="966" t="n"/>
      <c r="AJ173" s="965" t="n"/>
      <c r="AK173" s="965" t="n"/>
      <c r="AL173" s="965" t="n"/>
      <c r="AM173" s="965" t="n"/>
      <c r="AN173" s="965" t="n"/>
      <c r="AO173" s="965" t="n"/>
      <c r="AP173" s="965" t="n"/>
      <c r="AQ173" s="965" t="n"/>
      <c r="AR173" s="965" t="n"/>
      <c r="AS173" s="965" t="n"/>
      <c r="AT173" s="965" t="n"/>
      <c r="AU173" s="690" t="n"/>
      <c r="AV173" s="966" t="n"/>
      <c r="AW173" s="965" t="n"/>
      <c r="AX173" s="965" t="n"/>
      <c r="AY173" s="967" t="n"/>
      <c r="AZ173" s="965" t="n"/>
    </row>
    <row r="174" ht="15" customHeight="1" s="650">
      <c r="V174" s="965" t="n"/>
      <c r="W174" s="965" t="n"/>
      <c r="X174" s="965" t="n"/>
      <c r="Y174" s="965" t="n"/>
      <c r="Z174" s="965" t="n"/>
      <c r="AA174" s="965" t="n"/>
      <c r="AB174" s="965" t="n"/>
      <c r="AC174" s="965" t="n"/>
      <c r="AD174" s="965" t="n"/>
      <c r="AE174" s="965" t="n"/>
      <c r="AF174" s="965" t="n"/>
      <c r="AG174" s="965" t="n"/>
      <c r="AH174" s="966" t="n"/>
      <c r="AI174" s="966" t="n"/>
      <c r="AJ174" s="965" t="n"/>
      <c r="AK174" s="965" t="n"/>
      <c r="AL174" s="965" t="n"/>
      <c r="AM174" s="965" t="n"/>
      <c r="AN174" s="965" t="n"/>
      <c r="AO174" s="965" t="n"/>
      <c r="AP174" s="965" t="n"/>
      <c r="AQ174" s="965" t="n"/>
      <c r="AR174" s="965" t="n"/>
      <c r="AS174" s="965" t="n"/>
      <c r="AT174" s="965" t="n"/>
      <c r="AU174" s="690" t="n"/>
      <c r="AV174" s="966" t="n"/>
      <c r="AW174" s="965" t="n"/>
      <c r="AX174" s="965" t="n"/>
      <c r="AY174" s="967" t="n"/>
      <c r="AZ174" s="965" t="n"/>
    </row>
    <row r="175" ht="15" customHeight="1" s="650">
      <c r="V175" s="965" t="n"/>
      <c r="W175" s="965" t="n"/>
      <c r="X175" s="965" t="n"/>
      <c r="Y175" s="965" t="n"/>
      <c r="Z175" s="965" t="n"/>
      <c r="AA175" s="965" t="n"/>
      <c r="AB175" s="965" t="n"/>
      <c r="AC175" s="965" t="n"/>
      <c r="AD175" s="965" t="n"/>
      <c r="AE175" s="965" t="n"/>
      <c r="AF175" s="965" t="n"/>
      <c r="AG175" s="965" t="n"/>
      <c r="AH175" s="966" t="n"/>
      <c r="AI175" s="966" t="n"/>
      <c r="AJ175" s="965" t="n"/>
      <c r="AK175" s="965" t="n"/>
      <c r="AL175" s="965" t="n"/>
      <c r="AM175" s="965" t="n"/>
      <c r="AN175" s="965" t="n"/>
      <c r="AO175" s="965" t="n"/>
      <c r="AP175" s="965" t="n"/>
      <c r="AQ175" s="965" t="n"/>
      <c r="AR175" s="965" t="n"/>
      <c r="AS175" s="965" t="n"/>
      <c r="AT175" s="965" t="n"/>
      <c r="AU175" s="690" t="n"/>
      <c r="AV175" s="966" t="n"/>
      <c r="AW175" s="965" t="n"/>
      <c r="AX175" s="965" t="n"/>
      <c r="AY175" s="967" t="n"/>
      <c r="AZ175" s="965" t="n"/>
    </row>
    <row r="176" ht="15" customHeight="1" s="650">
      <c r="V176" s="965" t="n"/>
      <c r="W176" s="965" t="n"/>
      <c r="X176" s="965" t="n"/>
      <c r="Y176" s="965" t="n"/>
      <c r="Z176" s="965" t="n"/>
      <c r="AA176" s="965" t="n"/>
      <c r="AB176" s="965" t="n"/>
      <c r="AC176" s="965" t="n"/>
      <c r="AD176" s="965" t="n"/>
      <c r="AE176" s="965" t="n"/>
      <c r="AF176" s="965" t="n"/>
      <c r="AG176" s="965" t="n"/>
      <c r="AH176" s="966" t="n"/>
      <c r="AI176" s="966" t="n"/>
      <c r="AJ176" s="965" t="n"/>
      <c r="AK176" s="965" t="n"/>
      <c r="AL176" s="965" t="n"/>
      <c r="AM176" s="965" t="n"/>
      <c r="AN176" s="965" t="n"/>
      <c r="AO176" s="965" t="n"/>
      <c r="AP176" s="965" t="n"/>
      <c r="AQ176" s="965" t="n"/>
      <c r="AR176" s="965" t="n"/>
      <c r="AS176" s="965" t="n"/>
      <c r="AT176" s="965" t="n"/>
      <c r="AU176" s="690" t="n"/>
      <c r="AV176" s="966" t="n"/>
      <c r="AW176" s="965" t="n"/>
      <c r="AX176" s="965" t="n"/>
      <c r="AY176" s="967" t="n"/>
      <c r="AZ176" s="965" t="n"/>
    </row>
    <row r="177" ht="15" customHeight="1" s="650">
      <c r="V177" s="965" t="n"/>
      <c r="W177" s="965" t="n"/>
      <c r="X177" s="965" t="n"/>
      <c r="Y177" s="965" t="n"/>
      <c r="Z177" s="965" t="n"/>
      <c r="AA177" s="965" t="n"/>
      <c r="AB177" s="965" t="n"/>
      <c r="AC177" s="965" t="n"/>
      <c r="AD177" s="965" t="n"/>
      <c r="AE177" s="965" t="n"/>
      <c r="AF177" s="965" t="n"/>
      <c r="AG177" s="965" t="n"/>
      <c r="AH177" s="966" t="n"/>
      <c r="AI177" s="966" t="n"/>
      <c r="AJ177" s="965" t="n"/>
      <c r="AK177" s="965" t="n"/>
      <c r="AL177" s="965" t="n"/>
      <c r="AM177" s="965" t="n"/>
      <c r="AN177" s="965" t="n"/>
      <c r="AO177" s="965" t="n"/>
      <c r="AP177" s="965" t="n"/>
      <c r="AQ177" s="965" t="n"/>
      <c r="AR177" s="965" t="n"/>
      <c r="AS177" s="965" t="n"/>
      <c r="AT177" s="965" t="n"/>
      <c r="AU177" s="690" t="n"/>
      <c r="AV177" s="966" t="n"/>
      <c r="AW177" s="965" t="n"/>
      <c r="AX177" s="965" t="n"/>
      <c r="AY177" s="967" t="n"/>
      <c r="AZ177" s="965" t="n"/>
    </row>
    <row r="178" ht="15" customHeight="1" s="650">
      <c r="V178" s="965" t="n"/>
      <c r="W178" s="965" t="n"/>
      <c r="X178" s="965" t="n"/>
      <c r="Y178" s="965" t="n"/>
      <c r="Z178" s="965" t="n"/>
      <c r="AA178" s="965" t="n"/>
      <c r="AB178" s="965" t="n"/>
      <c r="AC178" s="965" t="n"/>
      <c r="AD178" s="965" t="n"/>
      <c r="AE178" s="965" t="n"/>
      <c r="AF178" s="965" t="n"/>
      <c r="AG178" s="965" t="n"/>
      <c r="AH178" s="966" t="n"/>
      <c r="AI178" s="966" t="n"/>
      <c r="AJ178" s="965" t="n"/>
      <c r="AK178" s="965" t="n"/>
      <c r="AL178" s="965" t="n"/>
      <c r="AM178" s="965" t="n"/>
      <c r="AN178" s="965" t="n"/>
      <c r="AO178" s="965" t="n"/>
      <c r="AP178" s="965" t="n"/>
      <c r="AQ178" s="965" t="n"/>
      <c r="AR178" s="965" t="n"/>
      <c r="AS178" s="965" t="n"/>
      <c r="AT178" s="965" t="n"/>
      <c r="AU178" s="690" t="n"/>
      <c r="AV178" s="966" t="n"/>
      <c r="AW178" s="965" t="n"/>
      <c r="AX178" s="965" t="n"/>
      <c r="AY178" s="967" t="n"/>
      <c r="AZ178" s="965" t="n"/>
    </row>
    <row r="179" ht="15" customHeight="1" s="650">
      <c r="V179" s="965" t="n"/>
      <c r="W179" s="965" t="n"/>
      <c r="X179" s="965" t="n"/>
      <c r="Y179" s="965" t="n"/>
      <c r="Z179" s="965" t="n"/>
      <c r="AA179" s="965" t="n"/>
      <c r="AB179" s="965" t="n"/>
      <c r="AC179" s="965" t="n"/>
      <c r="AD179" s="965" t="n"/>
      <c r="AE179" s="965" t="n"/>
      <c r="AF179" s="965" t="n"/>
      <c r="AG179" s="965" t="n"/>
      <c r="AH179" s="966" t="n"/>
      <c r="AI179" s="966" t="n"/>
      <c r="AJ179" s="965" t="n"/>
      <c r="AK179" s="965" t="n"/>
      <c r="AL179" s="965" t="n"/>
      <c r="AM179" s="965" t="n"/>
      <c r="AN179" s="965" t="n"/>
      <c r="AO179" s="965" t="n"/>
      <c r="AP179" s="965" t="n"/>
      <c r="AQ179" s="965" t="n"/>
      <c r="AR179" s="965" t="n"/>
      <c r="AS179" s="965" t="n"/>
      <c r="AT179" s="965" t="n"/>
      <c r="AU179" s="690" t="n"/>
      <c r="AV179" s="966" t="n"/>
      <c r="AW179" s="965" t="n"/>
      <c r="AX179" s="965" t="n"/>
      <c r="AY179" s="967" t="n"/>
      <c r="AZ179" s="965" t="n"/>
    </row>
    <row r="180" ht="15" customHeight="1" s="650">
      <c r="V180" s="965" t="n"/>
      <c r="W180" s="965" t="n"/>
      <c r="X180" s="965" t="n"/>
      <c r="Y180" s="965" t="n"/>
      <c r="Z180" s="965" t="n"/>
      <c r="AA180" s="965" t="n"/>
      <c r="AB180" s="965" t="n"/>
      <c r="AC180" s="965" t="n"/>
      <c r="AD180" s="965" t="n"/>
      <c r="AE180" s="965" t="n"/>
      <c r="AF180" s="965" t="n"/>
      <c r="AG180" s="965" t="n"/>
      <c r="AH180" s="966" t="n"/>
      <c r="AI180" s="966" t="n"/>
      <c r="AJ180" s="965" t="n"/>
      <c r="AK180" s="965" t="n"/>
      <c r="AL180" s="965" t="n"/>
      <c r="AM180" s="965" t="n"/>
      <c r="AN180" s="965" t="n"/>
      <c r="AO180" s="965" t="n"/>
      <c r="AP180" s="965" t="n"/>
      <c r="AQ180" s="965" t="n"/>
      <c r="AR180" s="965" t="n"/>
      <c r="AS180" s="965" t="n"/>
      <c r="AT180" s="965" t="n"/>
      <c r="AU180" s="690" t="n"/>
      <c r="AV180" s="966" t="n"/>
      <c r="AW180" s="965" t="n"/>
      <c r="AX180" s="965" t="n"/>
      <c r="AY180" s="967" t="n"/>
      <c r="AZ180" s="965" t="n"/>
    </row>
    <row r="181" ht="15" customHeight="1" s="650">
      <c r="V181" s="965" t="n"/>
      <c r="W181" s="965" t="n"/>
      <c r="X181" s="965" t="n"/>
      <c r="Y181" s="965" t="n"/>
      <c r="Z181" s="965" t="n"/>
      <c r="AA181" s="965" t="n"/>
      <c r="AB181" s="965" t="n"/>
      <c r="AC181" s="965" t="n"/>
      <c r="AD181" s="965" t="n"/>
      <c r="AE181" s="965" t="n"/>
      <c r="AF181" s="965" t="n"/>
      <c r="AG181" s="965" t="n"/>
      <c r="AH181" s="966" t="n"/>
      <c r="AI181" s="966" t="n"/>
      <c r="AJ181" s="965" t="n"/>
      <c r="AK181" s="965" t="n"/>
      <c r="AL181" s="965" t="n"/>
      <c r="AM181" s="965" t="n"/>
      <c r="AN181" s="965" t="n"/>
      <c r="AO181" s="965" t="n"/>
      <c r="AP181" s="965" t="n"/>
      <c r="AQ181" s="965" t="n"/>
      <c r="AR181" s="965" t="n"/>
      <c r="AS181" s="965" t="n"/>
      <c r="AT181" s="965" t="n"/>
      <c r="AU181" s="690" t="n"/>
      <c r="AV181" s="966" t="n"/>
      <c r="AW181" s="965" t="n"/>
      <c r="AX181" s="965" t="n"/>
      <c r="AY181" s="967" t="n"/>
      <c r="AZ181" s="965" t="n"/>
    </row>
    <row r="182" ht="15" customHeight="1" s="650">
      <c r="V182" s="965" t="n"/>
      <c r="W182" s="965" t="n"/>
      <c r="X182" s="965" t="n"/>
      <c r="Y182" s="965" t="n"/>
      <c r="Z182" s="965" t="n"/>
      <c r="AA182" s="965" t="n"/>
      <c r="AB182" s="965" t="n"/>
      <c r="AC182" s="965" t="n"/>
      <c r="AD182" s="965" t="n"/>
      <c r="AE182" s="965" t="n"/>
      <c r="AF182" s="965" t="n"/>
      <c r="AG182" s="965" t="n"/>
      <c r="AH182" s="966" t="n"/>
      <c r="AI182" s="966" t="n"/>
      <c r="AJ182" s="965" t="n"/>
      <c r="AK182" s="965" t="n"/>
      <c r="AL182" s="965" t="n"/>
      <c r="AM182" s="965" t="n"/>
      <c r="AN182" s="965" t="n"/>
      <c r="AO182" s="965" t="n"/>
      <c r="AP182" s="965" t="n"/>
      <c r="AQ182" s="965" t="n"/>
      <c r="AR182" s="965" t="n"/>
      <c r="AS182" s="965" t="n"/>
      <c r="AT182" s="965" t="n"/>
      <c r="AU182" s="690" t="n"/>
      <c r="AV182" s="966" t="n"/>
      <c r="AW182" s="965" t="n"/>
      <c r="AX182" s="965" t="n"/>
      <c r="AY182" s="967" t="n"/>
      <c r="AZ182" s="965" t="n"/>
    </row>
    <row r="183" ht="15" customHeight="1" s="650">
      <c r="V183" s="965" t="n"/>
      <c r="W183" s="965" t="n"/>
      <c r="X183" s="965" t="n"/>
      <c r="Y183" s="965" t="n"/>
      <c r="Z183" s="965" t="n"/>
      <c r="AA183" s="965" t="n"/>
      <c r="AB183" s="965" t="n"/>
      <c r="AC183" s="965" t="n"/>
      <c r="AD183" s="965" t="n"/>
      <c r="AE183" s="965" t="n"/>
      <c r="AF183" s="965" t="n"/>
      <c r="AG183" s="965" t="n"/>
      <c r="AH183" s="966" t="n"/>
      <c r="AI183" s="966" t="n"/>
      <c r="AJ183" s="965" t="n"/>
      <c r="AK183" s="965" t="n"/>
      <c r="AL183" s="965" t="n"/>
      <c r="AM183" s="965" t="n"/>
      <c r="AN183" s="965" t="n"/>
      <c r="AO183" s="965" t="n"/>
      <c r="AP183" s="965" t="n"/>
      <c r="AQ183" s="965" t="n"/>
      <c r="AR183" s="965" t="n"/>
      <c r="AS183" s="965" t="n"/>
      <c r="AT183" s="965" t="n"/>
      <c r="AU183" s="690" t="n"/>
      <c r="AV183" s="966" t="n"/>
      <c r="AW183" s="965" t="n"/>
      <c r="AX183" s="965" t="n"/>
      <c r="AY183" s="967" t="n"/>
      <c r="AZ183" s="965" t="n"/>
    </row>
    <row r="184" ht="15" customHeight="1" s="650">
      <c r="V184" s="965" t="n"/>
      <c r="W184" s="965" t="n"/>
      <c r="X184" s="965" t="n"/>
      <c r="Y184" s="965" t="n"/>
      <c r="Z184" s="965" t="n"/>
      <c r="AA184" s="965" t="n"/>
      <c r="AB184" s="965" t="n"/>
      <c r="AC184" s="965" t="n"/>
      <c r="AD184" s="965" t="n"/>
      <c r="AE184" s="965" t="n"/>
      <c r="AF184" s="965" t="n"/>
      <c r="AG184" s="965" t="n"/>
      <c r="AH184" s="966" t="n"/>
      <c r="AI184" s="966" t="n"/>
      <c r="AJ184" s="965" t="n"/>
      <c r="AK184" s="965" t="n"/>
      <c r="AL184" s="965" t="n"/>
      <c r="AM184" s="965" t="n"/>
      <c r="AN184" s="965" t="n"/>
      <c r="AO184" s="965" t="n"/>
      <c r="AP184" s="965" t="n"/>
      <c r="AQ184" s="965" t="n"/>
      <c r="AR184" s="965" t="n"/>
      <c r="AS184" s="965" t="n"/>
      <c r="AT184" s="965" t="n"/>
      <c r="AY184" s="968" t="n"/>
    </row>
    <row r="185" ht="15" customHeight="1" s="650">
      <c r="V185" s="965" t="n"/>
      <c r="W185" s="965" t="n"/>
      <c r="X185" s="965" t="n"/>
      <c r="Y185" s="965" t="n"/>
      <c r="Z185" s="965" t="n"/>
      <c r="AA185" s="965" t="n"/>
      <c r="AB185" s="965" t="n"/>
      <c r="AC185" s="965" t="n"/>
      <c r="AD185" s="965" t="n"/>
      <c r="AE185" s="965" t="n"/>
      <c r="AF185" s="965" t="n"/>
      <c r="AG185" s="965" t="n"/>
      <c r="AH185" s="966" t="n"/>
      <c r="AI185" s="966" t="n"/>
      <c r="AJ185" s="965" t="n"/>
      <c r="AK185" s="965" t="n"/>
      <c r="AL185" s="965" t="n"/>
      <c r="AM185" s="965" t="n"/>
      <c r="AN185" s="965" t="n"/>
      <c r="AO185" s="965" t="n"/>
      <c r="AP185" s="965" t="n"/>
      <c r="AQ185" s="965" t="n"/>
      <c r="AR185" s="965" t="n"/>
      <c r="AS185" s="965" t="n"/>
      <c r="AT185" s="965" t="n"/>
    </row>
    <row r="186" ht="15" customHeight="1" s="650">
      <c r="V186" s="965" t="n"/>
      <c r="W186" s="965" t="n"/>
      <c r="X186" s="965" t="n"/>
      <c r="Y186" s="965" t="n"/>
      <c r="Z186" s="965" t="n"/>
      <c r="AA186" s="965" t="n"/>
      <c r="AB186" s="965" t="n"/>
      <c r="AC186" s="965" t="n"/>
      <c r="AD186" s="965" t="n"/>
      <c r="AE186" s="965" t="n"/>
      <c r="AF186" s="965" t="n"/>
      <c r="AG186" s="965" t="n"/>
      <c r="AH186" s="966" t="n"/>
      <c r="AI186" s="966" t="n"/>
      <c r="AJ186" s="965" t="n"/>
      <c r="AK186" s="965" t="n"/>
      <c r="AL186" s="965" t="n"/>
      <c r="AM186" s="965" t="n"/>
      <c r="AN186" s="965" t="n"/>
      <c r="AO186" s="965" t="n"/>
      <c r="AP186" s="965" t="n"/>
      <c r="AQ186" s="965" t="n"/>
      <c r="AR186" s="965" t="n"/>
      <c r="AS186" s="965" t="n"/>
      <c r="AT186" s="965" t="n"/>
    </row>
    <row r="187" ht="15" customHeight="1" s="650">
      <c r="V187" s="965" t="n"/>
      <c r="W187" s="965" t="n"/>
      <c r="X187" s="965" t="n"/>
      <c r="Y187" s="965" t="n"/>
      <c r="Z187" s="965" t="n"/>
      <c r="AA187" s="965" t="n"/>
      <c r="AB187" s="965" t="n"/>
      <c r="AC187" s="965" t="n"/>
      <c r="AD187" s="965" t="n"/>
      <c r="AE187" s="965" t="n"/>
      <c r="AF187" s="965" t="n"/>
      <c r="AG187" s="965" t="n"/>
      <c r="AH187" s="966" t="n"/>
      <c r="AI187" s="966" t="n"/>
      <c r="AJ187" s="965" t="n"/>
      <c r="AK187" s="965" t="n"/>
      <c r="AL187" s="965" t="n"/>
      <c r="AM187" s="965" t="n"/>
      <c r="AN187" s="965" t="n"/>
      <c r="AO187" s="965" t="n"/>
      <c r="AP187" s="965" t="n"/>
      <c r="AQ187" s="965" t="n"/>
      <c r="AR187" s="965" t="n"/>
      <c r="AS187" s="965" t="n"/>
      <c r="AT187" s="965" t="n"/>
    </row>
    <row r="188" ht="15" customHeight="1" s="650">
      <c r="V188" s="965" t="n"/>
      <c r="W188" s="965" t="n"/>
      <c r="X188" s="965" t="n"/>
      <c r="Y188" s="965" t="n"/>
      <c r="Z188" s="965" t="n"/>
      <c r="AA188" s="965" t="n"/>
      <c r="AB188" s="965" t="n"/>
      <c r="AC188" s="965" t="n"/>
      <c r="AD188" s="965" t="n"/>
      <c r="AE188" s="965" t="n"/>
      <c r="AF188" s="965" t="n"/>
      <c r="AG188" s="965" t="n"/>
      <c r="AH188" s="966" t="n"/>
      <c r="AI188" s="966" t="n"/>
      <c r="AJ188" s="965" t="n"/>
      <c r="AK188" s="965" t="n"/>
      <c r="AL188" s="965" t="n"/>
      <c r="AM188" s="965" t="n"/>
      <c r="AN188" s="965" t="n"/>
      <c r="AO188" s="965" t="n"/>
      <c r="AP188" s="965" t="n"/>
      <c r="AQ188" s="965" t="n"/>
      <c r="AR188" s="965" t="n"/>
      <c r="AS188" s="965" t="n"/>
      <c r="AT188" s="965" t="n"/>
    </row>
    <row r="189" ht="15" customHeight="1" s="650">
      <c r="V189" s="965" t="n"/>
      <c r="W189" s="965" t="n"/>
      <c r="X189" s="965" t="n"/>
      <c r="Y189" s="965" t="n"/>
      <c r="Z189" s="965" t="n"/>
      <c r="AA189" s="965" t="n"/>
      <c r="AB189" s="965" t="n"/>
      <c r="AC189" s="965" t="n"/>
      <c r="AD189" s="965" t="n"/>
      <c r="AE189" s="965" t="n"/>
      <c r="AF189" s="965" t="n"/>
      <c r="AG189" s="965" t="n"/>
      <c r="AH189" s="966" t="n"/>
      <c r="AI189" s="966" t="n"/>
      <c r="AJ189" s="965" t="n"/>
      <c r="AK189" s="965" t="n"/>
      <c r="AL189" s="965" t="n"/>
      <c r="AM189" s="965" t="n"/>
      <c r="AN189" s="965" t="n"/>
      <c r="AO189" s="965" t="n"/>
      <c r="AP189" s="965" t="n"/>
      <c r="AQ189" s="965" t="n"/>
      <c r="AR189" s="965" t="n"/>
      <c r="AS189" s="965" t="n"/>
      <c r="AT189" s="965" t="n"/>
    </row>
    <row r="190" ht="15" customHeight="1" s="650">
      <c r="V190" s="965" t="n"/>
      <c r="W190" s="965" t="n"/>
      <c r="X190" s="965" t="n"/>
      <c r="Y190" s="965" t="n"/>
      <c r="Z190" s="965" t="n"/>
      <c r="AA190" s="965" t="n"/>
      <c r="AB190" s="965" t="n"/>
      <c r="AC190" s="965" t="n"/>
      <c r="AD190" s="965" t="n"/>
      <c r="AE190" s="965" t="n"/>
      <c r="AF190" s="965" t="n"/>
      <c r="AG190" s="965" t="n"/>
      <c r="AH190" s="966" t="n"/>
      <c r="AI190" s="966" t="n"/>
      <c r="AJ190" s="965" t="n"/>
      <c r="AK190" s="965" t="n"/>
      <c r="AL190" s="965" t="n"/>
      <c r="AM190" s="965" t="n"/>
      <c r="AN190" s="965" t="n"/>
      <c r="AO190" s="965" t="n"/>
      <c r="AP190" s="965" t="n"/>
      <c r="AQ190" s="965" t="n"/>
      <c r="AR190" s="965" t="n"/>
      <c r="AS190" s="965" t="n"/>
      <c r="AT190" s="965" t="n"/>
    </row>
    <row r="191" ht="15" customHeight="1" s="650">
      <c r="V191" s="965" t="n"/>
      <c r="W191" s="965" t="n"/>
      <c r="X191" s="965" t="n"/>
      <c r="Y191" s="965" t="n"/>
      <c r="Z191" s="965" t="n"/>
      <c r="AA191" s="965" t="n"/>
      <c r="AB191" s="965" t="n"/>
      <c r="AC191" s="965" t="n"/>
      <c r="AD191" s="965" t="n"/>
      <c r="AE191" s="965" t="n"/>
      <c r="AF191" s="965" t="n"/>
      <c r="AG191" s="965" t="n"/>
      <c r="AH191" s="966" t="n"/>
      <c r="AI191" s="966" t="n"/>
      <c r="AJ191" s="965" t="n"/>
      <c r="AK191" s="965" t="n"/>
      <c r="AL191" s="965" t="n"/>
      <c r="AM191" s="965" t="n"/>
      <c r="AN191" s="965" t="n"/>
      <c r="AO191" s="965" t="n"/>
      <c r="AP191" s="965" t="n"/>
      <c r="AQ191" s="965" t="n"/>
      <c r="AR191" s="965" t="n"/>
      <c r="AS191" s="965" t="n"/>
      <c r="AT191" s="965" t="n"/>
    </row>
    <row r="192" ht="15" customHeight="1" s="650">
      <c r="V192" s="965" t="n"/>
      <c r="W192" s="965" t="n"/>
      <c r="X192" s="965" t="n"/>
      <c r="Y192" s="965" t="n"/>
      <c r="Z192" s="965" t="n"/>
      <c r="AA192" s="965" t="n"/>
      <c r="AB192" s="965" t="n"/>
      <c r="AC192" s="965" t="n"/>
      <c r="AD192" s="965" t="n"/>
      <c r="AE192" s="965" t="n"/>
      <c r="AF192" s="965" t="n"/>
      <c r="AG192" s="965" t="n"/>
      <c r="AH192" s="966" t="n"/>
      <c r="AI192" s="966" t="n"/>
      <c r="AJ192" s="965" t="n"/>
      <c r="AK192" s="965" t="n"/>
      <c r="AL192" s="965" t="n"/>
      <c r="AM192" s="965" t="n"/>
      <c r="AN192" s="965" t="n"/>
      <c r="AO192" s="965" t="n"/>
      <c r="AP192" s="965" t="n"/>
      <c r="AQ192" s="965" t="n"/>
      <c r="AR192" s="965" t="n"/>
      <c r="AS192" s="965" t="n"/>
      <c r="AT192" s="965" t="n"/>
    </row>
  </sheetData>
  <sheetProtection selectLockedCells="1" selectUnlockedCells="0" algorithmName="SHA-512" sheet="1" objects="1" insertRows="1" insertHyperlinks="1" autoFilter="1" scenarios="1" formatColumns="0" deleteColumns="1" insertColumns="1" pivotTables="1" deleteRows="1" formatCells="1" saltValue="E6FZe+5DfaCdrVVDg48sEw==" formatRows="1" sort="1" spinCount="100000" hashValue="bGOkZdBSfFQ4hyn7PjCLTQnjVXaCBBeZ5y1XSF5bIuIToc3w1VxqZMRBHAx527KRtqP5Dj8mpuq1BYQq28dNLw=="/>
  <mergeCells count="41">
    <mergeCell ref="AJ84:AT84"/>
    <mergeCell ref="AJ151:AU154"/>
    <mergeCell ref="AJ60:AT60"/>
    <mergeCell ref="W28:W33"/>
    <mergeCell ref="W4:W9"/>
    <mergeCell ref="AK99:AT99"/>
    <mergeCell ref="W136:AF136"/>
    <mergeCell ref="W84:W89"/>
    <mergeCell ref="AH154:AI154"/>
    <mergeCell ref="W60:W65"/>
    <mergeCell ref="W145:AF145"/>
    <mergeCell ref="AJ12:AT12"/>
    <mergeCell ref="W68:W73"/>
    <mergeCell ref="W138:W139"/>
    <mergeCell ref="AJ52:AT52"/>
    <mergeCell ref="W101:W116"/>
    <mergeCell ref="W36:W41"/>
    <mergeCell ref="W92:W97"/>
    <mergeCell ref="AJ155:AU157"/>
    <mergeCell ref="W20:W25"/>
    <mergeCell ref="AJ28:AT28"/>
    <mergeCell ref="W76:W81"/>
    <mergeCell ref="W99:AF99"/>
    <mergeCell ref="W131:W134"/>
    <mergeCell ref="W118:AF118"/>
    <mergeCell ref="AO162:AP162"/>
    <mergeCell ref="AJ68:AT68"/>
    <mergeCell ref="W12:W17"/>
    <mergeCell ref="W129:AF129"/>
    <mergeCell ref="AJ36:AT36"/>
    <mergeCell ref="W1:AF1"/>
    <mergeCell ref="AJ92:AT92"/>
    <mergeCell ref="AJ4:AT4"/>
    <mergeCell ref="W52:W57"/>
    <mergeCell ref="W141:AF141"/>
    <mergeCell ref="AJ100:AT100"/>
    <mergeCell ref="AJ20:AT20"/>
    <mergeCell ref="W44:W49"/>
    <mergeCell ref="AJ76:AT76"/>
    <mergeCell ref="W120:W127"/>
    <mergeCell ref="AJ44:AT44"/>
  </mergeCells>
  <conditionalFormatting sqref="AL116">
    <cfRule type="expression" rank="0" priority="2" equalAverage="0" aboveAverage="0" dxfId="3" text="" percent="0" bottom="0">
      <formula>IF($AJ$99=144,1,0)</formula>
    </cfRule>
  </conditionalFormatting>
  <conditionalFormatting sqref="AL115">
    <cfRule type="expression" rank="0" priority="3" equalAverage="0" aboveAverage="0" dxfId="4" text="" percent="0" bottom="0">
      <formula>IF($AJ$99=144,1,0)</formula>
    </cfRule>
  </conditionalFormatting>
  <conditionalFormatting sqref="AJ8:AT8 AJ16:AT16 AJ24:AT24 AJ32:AT32 AJ40:AT40 AJ48:AT48 AJ56:AT56 AJ64:AT64 AJ72:AT72 AJ80:AT80 AJ88:AT88 AJ96:AT96 AJ110:AT113">
    <cfRule type="expression" rank="0" priority="4" equalAverage="0" aboveAverage="0" dxfId="5" text="" percent="0" bottom="0">
      <formula>AND(OR(SUM($AN$102:$AN$113)=36,$AJ$99=144),COUNTIF($AL$110:$AL$113,$AL8))</formula>
    </cfRule>
  </conditionalFormatting>
  <conditionalFormatting sqref="AY101:AZ101">
    <cfRule type="expression" rank="0" priority="5" equalAverage="0" aboveAverage="0" dxfId="6" text="" percent="0" bottom="0">
      <formula>+IF(OR($H$113&gt;=48,$AJ$99=144),1,0)</formula>
    </cfRule>
  </conditionalFormatting>
  <conditionalFormatting sqref="AC4:AD9 AC12:AD17 AC20:AD25 AC28:AD33 AC36:AD41 AC44:AD49 AC52:AD57 AC60:AD65 AC68:AD73 AC76:AD81 AC84:AD89 AC92:AD97 AC101:AD116 AC120:AD127 AC131:AD134 AC138:AD139 AC143:AD143 AC147:AD147">
    <cfRule type="expression" rank="0" priority="6" equalAverage="0" aboveAverage="0" dxfId="7" text="" percent="0" bottom="0">
      <formula>AC4=""</formula>
    </cfRule>
  </conditionalFormatting>
  <conditionalFormatting sqref="AB101:AB116 AB120:AB127 AB131:AB134 AB138:AB139 AB143 AB147 AE101:AE116 AE120:AE127 AE131:AE134 AE138:AE139 AE143 AE147">
    <cfRule type="expression" rank="0" priority="7" equalAverage="0" aboveAverage="0" dxfId="8" text="" percent="0" bottom="0">
      <formula>IF(COUNT($AC101:$AD101)=2,IF(AND($AB101&lt;&gt;$AE101,$AC101=$AD101,$AB101&lt;&gt;"",$AE101&lt;&gt;""),1=2,IF(AND($AB101&lt;&gt;"",$AC101=$AD101),1=1,IF(AND($AB101="",$AC101=$AD101),1=1,1=2))),1=2)</formula>
    </cfRule>
  </conditionalFormatting>
  <conditionalFormatting sqref="AJ151:AU157">
    <cfRule type="expression" rank="0" priority="8" equalAverage="0" aboveAverage="0" dxfId="9" text="" percent="0" bottom="0">
      <formula>IF($AJ$151=$AL$149,1,0)</formula>
    </cfRule>
  </conditionalFormatting>
  <conditionalFormatting sqref="AJ9:AT9 AJ17:AT17 AJ25:AT25 AJ33:AT33 AJ41:AT41 AJ49:AT49 AJ57:AT57 AJ65:AT65 AJ73:AT73 AJ81:AT81 AJ89:AT89 AJ97:AT97">
    <cfRule type="expression" rank="0" priority="9" equalAverage="0" aboveAverage="0" dxfId="5" text="" percent="0" bottom="0">
      <formula>OR(SUM($AN6:$AN9)=12,$AJ$99=144)</formula>
    </cfRule>
  </conditionalFormatting>
  <conditionalFormatting sqref="AM102:AM113 AR102:AT113">
    <cfRule type="expression" rank="0" priority="10" equalAverage="0" aboveAverage="0" dxfId="11" text="" percent="0" bottom="0">
      <formula>$BB$57=3</formula>
    </cfRule>
  </conditionalFormatting>
  <conditionalFormatting sqref="AV6:AV9 AV14:AV17 AV22:AV25 AV30:AV33 AV38:AV41 AV46:AV49 AV54:AV57 AV62:AV65 AV70:AV73 AV78:AV81 AV86:AV89 AV94:AV97">
    <cfRule type="expression" rank="0" priority="11" equalAverage="0" aboveAverage="0" dxfId="12" text="" percent="0" bottom="0">
      <formula>INDEX($DL$6:$DL$53,MATCH($AL6,$DQ$6:$DQ$53,0))&gt;1</formula>
    </cfRule>
  </conditionalFormatting>
  <conditionalFormatting sqref="AV102:AV113">
    <cfRule type="expression" rank="0" priority="12" equalAverage="0" aboveAverage="0" dxfId="12" text="" percent="0" bottom="0">
      <formula>AND(INDEX($DL$58:$DL$69,MATCH($AL102,$DQ$58:$DQ$69,0))&gt;1,$H$113=144)</formula>
    </cfRule>
  </conditionalFormatting>
  <conditionalFormatting sqref="AW6:AW9 AW14:AW17 AW22:AW25 AW30:AW33 AW38:AW41 AW46:AW49 AW54:AW57 AW62:AW65 AW70:AW73 AW78:AW81 AW86:AW89 AW94:AW97">
    <cfRule type="expression" rank="0" priority="13" equalAverage="0" aboveAverage="0" dxfId="8" text="" percent="0" bottom="0">
      <formula>INDEX($DL$6:$DL$53,MATCH($AL6,$DQ$6:$DQ$53,0))&gt;1</formula>
    </cfRule>
  </conditionalFormatting>
  <conditionalFormatting sqref="AW102:AW113">
    <cfRule type="expression" rank="0" priority="14" equalAverage="0" aboveAverage="0" dxfId="8" text="" percent="0" bottom="0">
      <formula>AND(INDEX($DL$58:$DL$69,MATCH($AL102,$DQ$58:$DQ$69,0))&gt;1,$H$113=144)</formula>
    </cfRule>
  </conditionalFormatting>
  <conditionalFormatting sqref="AY5:AZ97">
    <cfRule type="expression" rank="0" priority="15" equalAverage="0" aboveAverage="0" dxfId="16" text="" percent="0" bottom="0">
      <formula>IF($AZ$3="No",1,0)</formula>
    </cfRule>
  </conditionalFormatting>
  <dataValidations count="17">
    <dataValidation sqref="AZ6:AZ9 AZ14:AZ17 AZ22:AZ25 AZ30:AZ33 AZ38:AZ41 AZ46:AZ49 AZ54:AZ57 AZ62:AZ65 AZ70:AZ73 AZ78:AZ81 AZ86:AZ89 AZ94:AZ97" showDropDown="0" showInputMessage="1" showErrorMessage="1" allowBlank="1" errorTitle="Escribe un número negativo" error="Write a negative number" type="whole" errorStyle="stop" operator="lessThan">
      <formula1>0</formula1>
      <formula2>0</formula2>
    </dataValidation>
    <dataValidation sqref="AB101:AE116 AB120:AE127 AB131:AE134 AB138:AE139 AB143:AE143 AB147:AE147 AC4:AD9 AC12:AD17 AC20:AD25 AC28:AD33 AC36:AD41 AC44:AD49 AC52:AD57 AC60:AD65 AC68:AD73 AC76:AD81 AC84:AD89 AC92:AD97" showDropDown="0" showInputMessage="1" showErrorMessage="1" allowBlank="1" errorTitle="Introduce un número" error="Introduce a number" type="whole" errorStyle="stop" operator="between">
      <formula1>0</formula1>
      <formula2>500</formula2>
    </dataValidation>
    <dataValidation sqref="B4 B12 B20 B28 B36 B44 B52 B60 B68 B76 B84 B92" showDropDown="0" showInputMessage="1" showErrorMessage="1" allowBlank="1" type="list" errorStyle="stop" operator="between">
      <formula1>Equipos!$F$2:$F$13</formula1>
      <formula2>0</formula2>
    </dataValidation>
    <dataValidation sqref="AW94:AW97 AW102:AW113" showDropDown="0" showInputMessage="1" showErrorMessage="1" allowBlank="1" type="list" errorStyle="stop" operator="between">
      <formula1>OFFSET(Horarios!$P$3,DJ58-1,0,DL58,1)</formula1>
      <formula2>0</formula2>
    </dataValidation>
    <dataValidation sqref="AW6:AW9" showDropDown="0" showInputMessage="1" showErrorMessage="1" allowBlank="1" error="Introduce un puesto que corresponda&#10;" type="list" errorStyle="stop" operator="between">
      <formula1>OFFSET(Horarios!$P$3,DJ6-1,0,DL6,1)</formula1>
      <formula2>0</formula2>
    </dataValidation>
    <dataValidation sqref="AW14:AW17" showDropDown="0" showInputMessage="1" showErrorMessage="1" allowBlank="1" error="Introduce un puesto que corresponda&#10;" type="list" errorStyle="stop" operator="between">
      <formula1>OFFSET(Horarios!$P$3,DJ10-1,0,DL10,1)</formula1>
      <formula2>0</formula2>
    </dataValidation>
    <dataValidation sqref="AW22:AW25" showDropDown="0" showInputMessage="1" showErrorMessage="1" allowBlank="1" error="Introduce un puesto que corresponda&#10;" type="list" errorStyle="stop" operator="between">
      <formula1>OFFSET(Horarios!$P$3,DJ14-1,0,DL14,1)</formula1>
      <formula2>0</formula2>
    </dataValidation>
    <dataValidation sqref="AW30:AW33" showDropDown="0" showInputMessage="1" showErrorMessage="1" allowBlank="1" type="list" errorStyle="stop" operator="between">
      <formula1>OFFSET(Horarios!$P$3,DJ18-1,0,DL18,1)</formula1>
      <formula2>0</formula2>
    </dataValidation>
    <dataValidation sqref="AW38:AW41" showDropDown="0" showInputMessage="1" showErrorMessage="1" allowBlank="1" type="list" errorStyle="stop" operator="between">
      <formula1>OFFSET(Horarios!$P$3,DJ22-1,0,DL22,1)</formula1>
      <formula2>0</formula2>
    </dataValidation>
    <dataValidation sqref="AW46:AW49" showDropDown="0" showInputMessage="1" showErrorMessage="1" allowBlank="1" type="list" errorStyle="stop" operator="between">
      <formula1>OFFSET(Horarios!$P$3,DJ26-1,0,DL26,1)</formula1>
      <formula2>0</formula2>
    </dataValidation>
    <dataValidation sqref="AW54:AW57" showDropDown="0" showInputMessage="1" showErrorMessage="1" allowBlank="1" type="list" errorStyle="stop" operator="between">
      <formula1>OFFSET(Horarios!$P$3,DJ30-1,0,DL30,1)</formula1>
      <formula2>0</formula2>
    </dataValidation>
    <dataValidation sqref="AW62:AW65" showDropDown="0" showInputMessage="1" showErrorMessage="1" allowBlank="1" type="list" errorStyle="stop" operator="between">
      <formula1>OFFSET(Horarios!$P$3,DJ34-1,0,DL34,1)</formula1>
      <formula2>0</formula2>
    </dataValidation>
    <dataValidation sqref="AW70:AW73" showDropDown="0" showInputMessage="1" showErrorMessage="1" allowBlank="1" type="list" errorStyle="stop" operator="between">
      <formula1>OFFSET(Horarios!$P$3,DJ38-1,0,DL38,1)</formula1>
      <formula2>0</formula2>
    </dataValidation>
    <dataValidation sqref="AW78:AW81" showDropDown="0" showInputMessage="1" showErrorMessage="1" allowBlank="1" type="list" errorStyle="stop" operator="between">
      <formula1>OFFSET(Horarios!$P$3,DJ42-1,0,DL42,1)</formula1>
      <formula2>0</formula2>
    </dataValidation>
    <dataValidation sqref="AW86:AW89" showDropDown="0" showInputMessage="1" showErrorMessage="1" allowBlank="1" type="list" errorStyle="stop" operator="between">
      <formula1>OFFSET(Horarios!$P$3,DJ46-1,0,DL46,1)</formula1>
      <formula2>0</formula2>
    </dataValidation>
    <dataValidation sqref="AZ3" showDropDown="0" showInputMessage="1" showErrorMessage="1" allowBlank="1" type="list" errorStyle="stop" operator="between">
      <formula1>Idiomas!$D$70:$D$71</formula1>
      <formula2>0</formula2>
    </dataValidation>
    <dataValidation sqref="AL116" showDropDown="0" showInputMessage="1" showErrorMessage="1" allowBlank="1" type="list" errorStyle="stop" operator="between">
      <formula1>Idiomas!$D$73:$D$75</formula1>
      <formula2>0</formula2>
    </dataValidation>
  </dataValidations>
  <hyperlinks>
    <hyperlink xmlns:r="http://schemas.openxmlformats.org/officeDocument/2006/relationships" ref="AV1" display="Video►Tutorial" r:id="rId1"/>
    <hyperlink ref="AF162" location="Fixture!A1" display="Fixture"/>
    <hyperlink xmlns:r="http://schemas.openxmlformats.org/officeDocument/2006/relationships" ref="AL162" display="© Miguel Angel Tejero. 2026" r:id="rId2"/>
    <hyperlink xmlns:r="http://schemas.openxmlformats.org/officeDocument/2006/relationships" ref="AO162" display="https://www.paypal.com/donate?business=PJ2B6ZBH7ZHR4&amp;currency_code=EUR" r:id="rId3"/>
  </hyperlinks>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worksheet>
</file>

<file path=xl/worksheets/sheet3.xml><?xml version="1.0" encoding="utf-8"?>
<worksheet xmlns="http://schemas.openxmlformats.org/spreadsheetml/2006/main">
  <sheetPr filterMode="0">
    <outlinePr summaryBelow="1" summaryRight="1"/>
    <pageSetUpPr fitToPage="0"/>
  </sheetPr>
  <dimension ref="A1:N258"/>
  <sheetViews>
    <sheetView showFormulas="0" showGridLines="0" showRowColHeaders="0" showZeros="1" rightToLeft="0" tabSelected="0" showOutlineSymbols="1" defaultGridColor="1" view="normal" topLeftCell="A1" colorId="64" zoomScale="100" zoomScaleNormal="100" zoomScalePageLayoutView="100" workbookViewId="0">
      <selection pane="topLeft" activeCell="C5" activeCellId="0" sqref="C5"/>
    </sheetView>
  </sheetViews>
  <sheetFormatPr baseColWidth="8" defaultColWidth="10.859375" defaultRowHeight="15" zeroHeight="0" outlineLevelRow="0"/>
  <cols>
    <col width="10.85" customWidth="1" style="969" min="1" max="1"/>
    <col width="29.42" customWidth="1" style="649" min="2" max="2"/>
    <col width="35" customWidth="1" style="649" min="3" max="3"/>
    <col width="12.71" customWidth="1" style="970" min="4" max="4"/>
    <col width="10.85" customWidth="1" style="970" min="5" max="8"/>
    <col width="3.15" customWidth="1" style="970" min="9" max="9"/>
    <col width="10.85" customWidth="1" style="970" min="10" max="12"/>
    <col width="3.71" customWidth="1" style="970" min="13" max="13"/>
    <col width="4.71" customWidth="1" style="970" min="14" max="14"/>
    <col width="4" customWidth="1" style="649" min="15" max="15"/>
    <col width="4.86" customWidth="1" style="649" min="16" max="16"/>
    <col hidden="1" width="10.85" customWidth="1" style="971" min="17" max="16384"/>
  </cols>
  <sheetData>
    <row r="1" ht="19.5" customHeight="1" s="650">
      <c r="A1" s="972" t="n"/>
      <c r="B1" s="973" t="n"/>
      <c r="C1" s="974">
        <f>Idiomas!D102</f>
        <v/>
      </c>
      <c r="D1" s="975" t="n"/>
      <c r="E1" s="976">
        <f>Idiomas!D106</f>
        <v/>
      </c>
      <c r="F1" s="655" t="n"/>
      <c r="G1" s="655" t="n"/>
      <c r="H1" s="655" t="n"/>
      <c r="I1" s="655" t="n"/>
      <c r="J1" s="655" t="n"/>
      <c r="K1" s="655" t="n"/>
      <c r="L1" s="655" t="n"/>
      <c r="M1" s="655" t="n"/>
      <c r="N1" s="655" t="n"/>
    </row>
    <row r="2" ht="19.5" customHeight="1" s="650">
      <c r="A2" s="977" t="n"/>
      <c r="B2" s="978" t="n"/>
      <c r="C2" s="978" t="n"/>
      <c r="D2" s="979" t="n"/>
      <c r="E2" s="655" t="n"/>
      <c r="F2" s="655" t="n"/>
      <c r="G2" s="655" t="n"/>
      <c r="H2" s="655" t="n"/>
      <c r="I2" s="655" t="n"/>
      <c r="J2" s="655" t="n"/>
      <c r="K2" s="655" t="n"/>
      <c r="L2" s="655" t="n"/>
      <c r="M2" s="655" t="n"/>
      <c r="N2" s="655" t="n"/>
    </row>
    <row r="3" ht="34.5" customHeight="1" s="650">
      <c r="A3" s="977" t="n"/>
      <c r="B3" s="699">
        <f>HYPERLINK(Idiomas!D10,Idiomas!D9)</f>
        <v/>
      </c>
      <c r="C3" s="978" t="n"/>
      <c r="D3" s="979" t="n"/>
      <c r="E3" s="980">
        <f>Idiomas!D107</f>
        <v/>
      </c>
      <c r="N3" s="981" t="n"/>
    </row>
    <row r="4" ht="45" customHeight="1" s="650">
      <c r="A4" s="977" t="n"/>
      <c r="B4" s="978" t="n"/>
      <c r="C4" s="982">
        <f>Idiomas!D105</f>
        <v/>
      </c>
      <c r="D4" s="979" t="n"/>
      <c r="E4" s="983">
        <f>Idiomas!D108</f>
        <v/>
      </c>
      <c r="F4" s="984" t="n"/>
      <c r="G4" s="984" t="n"/>
      <c r="H4" s="984" t="n"/>
      <c r="I4" s="984" t="n"/>
      <c r="J4" s="984" t="n"/>
      <c r="K4" s="984" t="n"/>
      <c r="L4" s="984" t="n"/>
      <c r="M4" s="984" t="n"/>
      <c r="N4" s="985" t="n"/>
    </row>
    <row r="5" ht="18.75" customHeight="1" s="650">
      <c r="A5" s="986" t="n"/>
      <c r="B5" s="987">
        <f>Idiomas!D125</f>
        <v/>
      </c>
      <c r="C5" s="988">
        <f>Home!C10</f>
        <v/>
      </c>
      <c r="E5" s="989">
        <f>Idiomas!D109</f>
        <v/>
      </c>
      <c r="F5" s="990" t="n"/>
      <c r="G5" s="990" t="n"/>
      <c r="H5" s="990" t="n"/>
      <c r="I5" s="990" t="n"/>
      <c r="J5" s="991" t="n"/>
      <c r="K5" s="991" t="n"/>
      <c r="L5" s="991" t="n"/>
      <c r="M5" s="992" t="n"/>
      <c r="N5" s="985" t="n"/>
    </row>
    <row r="6" ht="15" customHeight="1" s="650">
      <c r="A6" s="993" t="inlineStr">
        <is>
          <t>A1</t>
        </is>
      </c>
      <c r="B6" s="994">
        <f>CONCATENATE(WORLDCUP!AA4,"-",WORLDCUP!AF4)</f>
        <v/>
      </c>
      <c r="C6" s="995">
        <f>CONCATENATE(IF(WORLDCUP!AC4&gt;WORLDCUP!AD4,1,IF(WORLDCUP!AC4&lt;WORLDCUP!AD4,2,IF(AND(WORLDCUP!AC4=WORLDCUP!AD4,WORLDCUP!AC4&lt;&gt;"",WORLDCUP!AD4&lt;&gt;""),"X",0))),"|",WORLDCUP!AC4,"-",WORLDCUP!AD4)</f>
        <v/>
      </c>
      <c r="D6" s="996">
        <f>Idiomas!D122</f>
        <v/>
      </c>
      <c r="E6" s="997">
        <f>Idiomas!D110</f>
        <v/>
      </c>
      <c r="F6" s="984" t="n"/>
      <c r="G6" s="984" t="n"/>
      <c r="H6" s="984" t="n"/>
      <c r="I6" s="998" t="n"/>
      <c r="J6" s="999" t="n"/>
      <c r="K6" s="999" t="n"/>
      <c r="L6" s="999" t="n"/>
      <c r="M6" s="992" t="n"/>
      <c r="N6" s="985" t="n"/>
    </row>
    <row r="7" ht="15" customHeight="1" s="650">
      <c r="A7" s="993" t="inlineStr">
        <is>
          <t>A1</t>
        </is>
      </c>
      <c r="B7" s="994">
        <f>CONCATENATE(WORLDCUP!AA5,"-",WORLDCUP!AF5)</f>
        <v/>
      </c>
      <c r="C7" s="1000">
        <f>CONCATENATE(IF(WORLDCUP!AC5&gt;WORLDCUP!AD5,1,IF(WORLDCUP!AC5&lt;WORLDCUP!AD5,2,IF(AND(WORLDCUP!AC5=WORLDCUP!AD5,WORLDCUP!AC5&lt;&gt;"",WORLDCUP!AD5&lt;&gt;""),"X",0))),"|",WORLDCUP!AC5,"-",WORLDCUP!AD5)</f>
        <v/>
      </c>
      <c r="I7" s="1001" t="n"/>
      <c r="J7" s="999" t="n"/>
      <c r="K7" s="999" t="n"/>
      <c r="L7" s="999" t="n"/>
      <c r="M7" s="992" t="n"/>
      <c r="N7" s="985" t="n"/>
    </row>
    <row r="8" ht="15" customHeight="1" s="650">
      <c r="A8" s="766" t="inlineStr">
        <is>
          <t>B1</t>
        </is>
      </c>
      <c r="B8" s="1002">
        <f>CONCATENATE(WORLDCUP!AA12,"-",WORLDCUP!AF12)</f>
        <v/>
      </c>
      <c r="C8" s="1000">
        <f>CONCATENATE(IF(WORLDCUP!AC12&gt;WORLDCUP!AD12,1,IF(WORLDCUP!AC12&lt;WORLDCUP!AD12,2,IF(AND(WORLDCUP!AC12=WORLDCUP!AD12,WORLDCUP!AC12&lt;&gt;"",WORLDCUP!AD12&lt;&gt;""),"X",0))),"|",WORLDCUP!AC12,"-",WORLDCUP!AD12)</f>
        <v/>
      </c>
      <c r="I8" s="1001" t="n"/>
      <c r="J8" s="999" t="n"/>
      <c r="K8" s="999" t="n"/>
      <c r="L8" s="999" t="n"/>
      <c r="M8" s="992" t="n"/>
      <c r="N8" s="985" t="n"/>
    </row>
    <row r="9" ht="15" customHeight="1" s="650">
      <c r="A9" s="766" t="inlineStr">
        <is>
          <t>B1</t>
        </is>
      </c>
      <c r="B9" s="1002">
        <f>CONCATENATE(WORLDCUP!AA13,"-",WORLDCUP!AF13)</f>
        <v/>
      </c>
      <c r="C9" s="1003">
        <f>CONCATENATE(IF(WORLDCUP!AC13&gt;WORLDCUP!AD13,1,IF(WORLDCUP!AC13&lt;WORLDCUP!AD13,2,IF(AND(WORLDCUP!AC13=WORLDCUP!AD13,WORLDCUP!AC13&lt;&gt;"",WORLDCUP!AD13&lt;&gt;""),"X",0))),"|",WORLDCUP!AC13,"-",WORLDCUP!AD13)</f>
        <v/>
      </c>
      <c r="I9" s="1001" t="n"/>
      <c r="J9" s="999" t="n"/>
      <c r="K9" s="999" t="n"/>
      <c r="L9" s="999" t="n"/>
      <c r="M9" s="992" t="n"/>
      <c r="N9" s="985" t="n"/>
    </row>
    <row r="10" ht="15" customHeight="1" s="650">
      <c r="A10" s="993" t="inlineStr">
        <is>
          <t>C1</t>
        </is>
      </c>
      <c r="B10" s="994">
        <f>CONCATENATE(WORLDCUP!AA20,"-",WORLDCUP!AF20)</f>
        <v/>
      </c>
      <c r="C10" s="1003">
        <f>CONCATENATE(IF(WORLDCUP!AC20&gt;WORLDCUP!AD20,1,IF(WORLDCUP!AC20&lt;WORLDCUP!AD20,2,IF(AND(WORLDCUP!AC20=WORLDCUP!AD20,WORLDCUP!AC20&lt;&gt;"",WORLDCUP!AD20&lt;&gt;""),"X",0))),"|",WORLDCUP!AC20,"-",WORLDCUP!AD20)</f>
        <v/>
      </c>
      <c r="E10" s="999" t="n"/>
      <c r="F10" s="999" t="n"/>
      <c r="G10" s="999" t="n"/>
      <c r="H10" s="999" t="n"/>
      <c r="I10" s="1001" t="n"/>
      <c r="J10" s="999" t="n"/>
      <c r="K10" s="999" t="n"/>
      <c r="L10" s="999" t="n"/>
      <c r="M10" s="992" t="n"/>
      <c r="N10" s="985" t="n"/>
    </row>
    <row r="11" ht="15" customHeight="1" s="650">
      <c r="A11" s="993" t="inlineStr">
        <is>
          <t>C1</t>
        </is>
      </c>
      <c r="B11" s="994">
        <f>CONCATENATE(WORLDCUP!AA21,"-",WORLDCUP!AF21)</f>
        <v/>
      </c>
      <c r="C11" s="1003">
        <f>CONCATENATE(IF(WORLDCUP!AC21&gt;WORLDCUP!AD21,1,IF(WORLDCUP!AC21&lt;WORLDCUP!AD21,2,IF(AND(WORLDCUP!AC21=WORLDCUP!AD21,WORLDCUP!AC21&lt;&gt;"",WORLDCUP!AD21&lt;&gt;""),"X",0))),"|",WORLDCUP!AC21,"-",WORLDCUP!AD21)</f>
        <v/>
      </c>
      <c r="E11" s="999" t="n"/>
      <c r="F11" s="999" t="n"/>
      <c r="G11" s="999" t="n"/>
      <c r="H11" s="999" t="n"/>
      <c r="I11" s="1001" t="n"/>
      <c r="J11" s="999" t="n"/>
      <c r="K11" s="999" t="n"/>
      <c r="L11" s="999" t="n"/>
      <c r="M11" s="992" t="n"/>
      <c r="N11" s="985" t="n"/>
    </row>
    <row r="12" ht="15" customHeight="1" s="650">
      <c r="A12" s="766" t="inlineStr">
        <is>
          <t>D1</t>
        </is>
      </c>
      <c r="B12" s="1002">
        <f>CONCATENATE(WORLDCUP!AA28,"-",WORLDCUP!AF28)</f>
        <v/>
      </c>
      <c r="C12" s="1003">
        <f>CONCATENATE(IF(WORLDCUP!AC28&gt;WORLDCUP!AD28,1,IF(WORLDCUP!AC28&lt;WORLDCUP!AD28,2,IF(AND(WORLDCUP!AC28=WORLDCUP!AD28,WORLDCUP!AC28&lt;&gt;"",WORLDCUP!AD28&lt;&gt;""),"X",0))),"|",WORLDCUP!AC28,"-",WORLDCUP!AD28)</f>
        <v/>
      </c>
      <c r="E12" s="999" t="n"/>
      <c r="F12" s="999" t="n"/>
      <c r="G12" s="999" t="n"/>
      <c r="H12" s="999" t="n"/>
      <c r="I12" s="1001" t="n"/>
      <c r="J12" s="999" t="n"/>
      <c r="K12" s="999" t="n"/>
      <c r="L12" s="999" t="n"/>
      <c r="M12" s="992" t="n"/>
      <c r="N12" s="985" t="n"/>
    </row>
    <row r="13" ht="15" customHeight="1" s="650">
      <c r="A13" s="766" t="inlineStr">
        <is>
          <t>D1</t>
        </is>
      </c>
      <c r="B13" s="1002">
        <f>CONCATENATE(WORLDCUP!AA29,"-",WORLDCUP!AF29)</f>
        <v/>
      </c>
      <c r="C13" s="1003">
        <f>CONCATENATE(IF(WORLDCUP!AC29&gt;WORLDCUP!AD29,1,IF(WORLDCUP!AC29&lt;WORLDCUP!AD29,2,IF(AND(WORLDCUP!AC29=WORLDCUP!AD29,WORLDCUP!AC29&lt;&gt;"",WORLDCUP!AD29&lt;&gt;""),"X",0))),"|",WORLDCUP!AC29,"-",WORLDCUP!AD29)</f>
        <v/>
      </c>
      <c r="E13" s="999" t="n"/>
      <c r="F13" s="999" t="n"/>
      <c r="G13" s="999" t="n"/>
      <c r="H13" s="999" t="n"/>
      <c r="I13" s="1001" t="n"/>
      <c r="J13" s="999" t="n"/>
      <c r="K13" s="999" t="n"/>
      <c r="L13" s="999" t="n"/>
      <c r="M13" s="992" t="n"/>
      <c r="N13" s="985" t="n"/>
    </row>
    <row r="14" ht="15" customHeight="1" s="650">
      <c r="A14" s="993" t="inlineStr">
        <is>
          <t>E1</t>
        </is>
      </c>
      <c r="B14" s="994">
        <f>CONCATENATE(WORLDCUP!AA36,"-",WORLDCUP!AF36)</f>
        <v/>
      </c>
      <c r="C14" s="1003">
        <f>CONCATENATE(IF(WORLDCUP!AC36&gt;WORLDCUP!AD36,1,IF(WORLDCUP!AC36&lt;WORLDCUP!AD36,2,IF(AND(WORLDCUP!AC36=WORLDCUP!AD36,WORLDCUP!AC36&lt;&gt;"",WORLDCUP!AD36&lt;&gt;""),"X",0))),"|",WORLDCUP!AC36,"-",WORLDCUP!AD36)</f>
        <v/>
      </c>
      <c r="E14" s="999" t="n"/>
      <c r="F14" s="999" t="n"/>
      <c r="G14" s="999" t="n"/>
      <c r="H14" s="999" t="n"/>
      <c r="I14" s="1001" t="n"/>
      <c r="J14" s="999" t="n"/>
      <c r="K14" s="999" t="n"/>
      <c r="L14" s="999" t="n"/>
      <c r="M14" s="992" t="n"/>
      <c r="N14" s="985" t="n"/>
    </row>
    <row r="15" ht="15" customHeight="1" s="650">
      <c r="A15" s="993" t="inlineStr">
        <is>
          <t>E1</t>
        </is>
      </c>
      <c r="B15" s="994">
        <f>CONCATENATE(WORLDCUP!AA37,"-",WORLDCUP!AF37)</f>
        <v/>
      </c>
      <c r="C15" s="1003">
        <f>CONCATENATE(IF(WORLDCUP!AC37&gt;WORLDCUP!AD37,1,IF(WORLDCUP!AC37&lt;WORLDCUP!AD37,2,IF(AND(WORLDCUP!AC37=WORLDCUP!AD37,WORLDCUP!AC37&lt;&gt;"",WORLDCUP!AD37&lt;&gt;""),"X",0))),"|",WORLDCUP!AC37,"-",WORLDCUP!AD37)</f>
        <v/>
      </c>
      <c r="E15" s="999" t="n"/>
      <c r="F15" s="999" t="n"/>
      <c r="G15" s="999" t="n"/>
      <c r="H15" s="999" t="n"/>
      <c r="I15" s="1001" t="n"/>
      <c r="J15" s="999" t="n"/>
      <c r="K15" s="999" t="n"/>
      <c r="L15" s="999" t="n"/>
      <c r="M15" s="992" t="n"/>
      <c r="N15" s="985" t="n"/>
    </row>
    <row r="16" ht="15" customHeight="1" s="650">
      <c r="A16" s="766" t="inlineStr">
        <is>
          <t>F1</t>
        </is>
      </c>
      <c r="B16" s="1002">
        <f>CONCATENATE(WORLDCUP!AA44,"-",WORLDCUP!AF44)</f>
        <v/>
      </c>
      <c r="C16" s="1003">
        <f>CONCATENATE(IF(WORLDCUP!AC44&gt;WORLDCUP!AD44,1,IF(WORLDCUP!AC44&lt;WORLDCUP!AD44,2,IF(AND(WORLDCUP!AC44=WORLDCUP!AD44,WORLDCUP!AC44&lt;&gt;"",WORLDCUP!AD44&lt;&gt;""),"X",0))),"|",WORLDCUP!AC44,"-",WORLDCUP!AD44)</f>
        <v/>
      </c>
      <c r="E16" s="999" t="n"/>
      <c r="F16" s="999" t="n"/>
      <c r="G16" s="999" t="n"/>
      <c r="H16" s="999" t="n"/>
      <c r="I16" s="1001" t="n"/>
      <c r="J16" s="999" t="n"/>
      <c r="K16" s="999" t="n"/>
      <c r="L16" s="999" t="n"/>
      <c r="M16" s="992" t="n"/>
      <c r="N16" s="985" t="n"/>
    </row>
    <row r="17" ht="15" customHeight="1" s="650">
      <c r="A17" s="766" t="inlineStr">
        <is>
          <t>F1</t>
        </is>
      </c>
      <c r="B17" s="1002">
        <f>CONCATENATE(WORLDCUP!AA45,"-",WORLDCUP!AF45)</f>
        <v/>
      </c>
      <c r="C17" s="1003">
        <f>CONCATENATE(IF(WORLDCUP!AC45&gt;WORLDCUP!AD45,1,IF(WORLDCUP!AC45&lt;WORLDCUP!AD45,2,IF(AND(WORLDCUP!AC45=WORLDCUP!AD45,WORLDCUP!AC45&lt;&gt;"",WORLDCUP!AD45&lt;&gt;""),"X",0))),"|",WORLDCUP!AC45,"-",WORLDCUP!AD45)</f>
        <v/>
      </c>
      <c r="E17" s="999" t="n"/>
      <c r="F17" s="999" t="n"/>
      <c r="G17" s="999" t="n"/>
      <c r="H17" s="999" t="n"/>
      <c r="I17" s="1001" t="n"/>
      <c r="J17" s="999" t="n"/>
      <c r="K17" s="999" t="n"/>
      <c r="L17" s="999" t="n"/>
      <c r="M17" s="992" t="n"/>
      <c r="N17" s="985" t="n"/>
    </row>
    <row r="18" ht="15" customHeight="1" s="650">
      <c r="A18" s="993" t="inlineStr">
        <is>
          <t>G1</t>
        </is>
      </c>
      <c r="B18" s="994">
        <f>CONCATENATE(WORLDCUP!AA52,"-",WORLDCUP!AF52)</f>
        <v/>
      </c>
      <c r="C18" s="1003">
        <f>CONCATENATE(IF(WORLDCUP!AC52&gt;WORLDCUP!AD52,1,IF(WORLDCUP!AC52&lt;WORLDCUP!AD52,2,IF(AND(WORLDCUP!AC52=WORLDCUP!AD52,WORLDCUP!AC52&lt;&gt;"",WORLDCUP!AD52&lt;&gt;""),"X",0))),"|",WORLDCUP!AC52,"-",WORLDCUP!AD52)</f>
        <v/>
      </c>
      <c r="E18" s="999" t="n"/>
      <c r="F18" s="999" t="n"/>
      <c r="G18" s="999" t="n"/>
      <c r="H18" s="999" t="n"/>
      <c r="I18" s="1001" t="n"/>
      <c r="J18" s="999" t="n"/>
      <c r="K18" s="999" t="n"/>
      <c r="L18" s="999" t="n"/>
      <c r="M18" s="992" t="n"/>
      <c r="N18" s="985" t="n"/>
    </row>
    <row r="19" ht="15" customHeight="1" s="650">
      <c r="A19" s="993" t="inlineStr">
        <is>
          <t>G1</t>
        </is>
      </c>
      <c r="B19" s="994">
        <f>CONCATENATE(WORLDCUP!AA53,"-",WORLDCUP!AF53)</f>
        <v/>
      </c>
      <c r="C19" s="1003">
        <f>CONCATENATE(IF(WORLDCUP!AC53&gt;WORLDCUP!AD53,1,IF(WORLDCUP!AC53&lt;WORLDCUP!AD53,2,IF(AND(WORLDCUP!AC53=WORLDCUP!AD53,WORLDCUP!AC53&lt;&gt;"",WORLDCUP!AD53&lt;&gt;""),"X",0))),"|",WORLDCUP!AC53,"-",WORLDCUP!AD53)</f>
        <v/>
      </c>
      <c r="E19" s="999" t="n"/>
      <c r="F19" s="999" t="n"/>
      <c r="G19" s="999" t="n"/>
      <c r="H19" s="999" t="n"/>
      <c r="I19" s="1001" t="n"/>
      <c r="J19" s="999" t="n"/>
      <c r="K19" s="999" t="n"/>
      <c r="L19" s="999" t="n"/>
      <c r="M19" s="992" t="n"/>
      <c r="N19" s="985" t="n"/>
    </row>
    <row r="20" ht="15" customHeight="1" s="650">
      <c r="A20" s="766" t="inlineStr">
        <is>
          <t>H1</t>
        </is>
      </c>
      <c r="B20" s="1002">
        <f>CONCATENATE(WORLDCUP!AA60,"-",WORLDCUP!AF60)</f>
        <v/>
      </c>
      <c r="C20" s="1003">
        <f>CONCATENATE(IF(WORLDCUP!AC60&gt;WORLDCUP!AD60,1,IF(WORLDCUP!AC60&lt;WORLDCUP!AD60,2,IF(AND(WORLDCUP!AC60=WORLDCUP!AD60,WORLDCUP!AC60&lt;&gt;"",WORLDCUP!AD60&lt;&gt;""),"X",0))),"|",WORLDCUP!AC60,"-",WORLDCUP!AD60)</f>
        <v/>
      </c>
      <c r="E20" s="999" t="n"/>
      <c r="F20" s="999" t="n"/>
      <c r="G20" s="999" t="n"/>
      <c r="H20" s="999" t="n"/>
      <c r="I20" s="1001" t="n"/>
      <c r="J20" s="999" t="n"/>
      <c r="K20" s="999" t="n"/>
      <c r="L20" s="999" t="n"/>
      <c r="M20" s="992" t="n"/>
      <c r="N20" s="985" t="n"/>
    </row>
    <row r="21" ht="15" customHeight="1" s="650">
      <c r="A21" s="766" t="inlineStr">
        <is>
          <t>H1</t>
        </is>
      </c>
      <c r="B21" s="1002">
        <f>CONCATENATE(WORLDCUP!AA61,"-",WORLDCUP!AF61)</f>
        <v/>
      </c>
      <c r="C21" s="1003">
        <f>CONCATENATE(IF(WORLDCUP!AC61&gt;WORLDCUP!AD61,1,IF(WORLDCUP!AC61&lt;WORLDCUP!AD61,2,IF(AND(WORLDCUP!AC61=WORLDCUP!AD61,WORLDCUP!AC61&lt;&gt;"",WORLDCUP!AD61&lt;&gt;""),"X",0))),"|",WORLDCUP!AC61,"-",WORLDCUP!AD61)</f>
        <v/>
      </c>
      <c r="E21" s="999" t="n"/>
      <c r="F21" s="999" t="n"/>
      <c r="G21" s="999" t="n"/>
      <c r="H21" s="999" t="n"/>
      <c r="I21" s="1001" t="n"/>
      <c r="J21" s="999" t="n"/>
      <c r="K21" s="999" t="n"/>
      <c r="L21" s="999" t="n"/>
      <c r="M21" s="992" t="n"/>
      <c r="N21" s="985" t="n"/>
    </row>
    <row r="22" ht="15" customHeight="1" s="650">
      <c r="A22" s="993" t="inlineStr">
        <is>
          <t>I1</t>
        </is>
      </c>
      <c r="B22" s="994">
        <f>CONCATENATE(WORLDCUP!AA68,"-",WORLDCUP!AF68)</f>
        <v/>
      </c>
      <c r="C22" s="1003">
        <f>CONCATENATE(IF(WORLDCUP!AC68&gt;WORLDCUP!AD68,1,IF(WORLDCUP!AC68&lt;WORLDCUP!AD68,2,IF(AND(WORLDCUP!AC68=WORLDCUP!AD68,WORLDCUP!AC68&lt;&gt;"",WORLDCUP!AD68&lt;&gt;""),"X",0))),"|",WORLDCUP!AC68,"-",WORLDCUP!AD68)</f>
        <v/>
      </c>
      <c r="E22" s="999" t="n"/>
      <c r="F22" s="999" t="n"/>
      <c r="G22" s="999" t="n"/>
      <c r="H22" s="999" t="n"/>
      <c r="I22" s="1001" t="n"/>
      <c r="J22" s="999" t="n"/>
      <c r="K22" s="999" t="n"/>
      <c r="L22" s="999" t="n"/>
      <c r="M22" s="992" t="n"/>
      <c r="N22" s="985" t="n"/>
    </row>
    <row r="23" ht="15" customHeight="1" s="650">
      <c r="A23" s="993" t="inlineStr">
        <is>
          <t>I1</t>
        </is>
      </c>
      <c r="B23" s="994">
        <f>CONCATENATE(WORLDCUP!AA69,"-",WORLDCUP!AF69)</f>
        <v/>
      </c>
      <c r="C23" s="1003">
        <f>CONCATENATE(IF(WORLDCUP!AC69&gt;WORLDCUP!AD69,1,IF(WORLDCUP!AC69&lt;WORLDCUP!AD69,2,IF(AND(WORLDCUP!AC69=WORLDCUP!AD69,WORLDCUP!AC69&lt;&gt;"",WORLDCUP!AD69&lt;&gt;""),"X",0))),"|",WORLDCUP!AC69,"-",WORLDCUP!AD69)</f>
        <v/>
      </c>
      <c r="E23" s="999" t="n"/>
      <c r="F23" s="999" t="n"/>
      <c r="G23" s="999" t="n"/>
      <c r="H23" s="999" t="n"/>
      <c r="I23" s="1001" t="n"/>
      <c r="J23" s="999" t="n"/>
      <c r="K23" s="999" t="n"/>
      <c r="L23" s="999" t="n"/>
      <c r="M23" s="992" t="n"/>
      <c r="N23" s="985" t="n"/>
    </row>
    <row r="24" ht="15" customHeight="1" s="650">
      <c r="A24" s="766" t="inlineStr">
        <is>
          <t>J1</t>
        </is>
      </c>
      <c r="B24" s="1002">
        <f>CONCATENATE(WORLDCUP!AA76,"-",WORLDCUP!AF76)</f>
        <v/>
      </c>
      <c r="C24" s="1003">
        <f>CONCATENATE(IF(WORLDCUP!AC76&gt;WORLDCUP!AD76,1,IF(WORLDCUP!AC76&lt;WORLDCUP!AD76,2,IF(AND(WORLDCUP!AC76=WORLDCUP!AD76,WORLDCUP!AC76&lt;&gt;"",WORLDCUP!AD76&lt;&gt;""),"X",0))),"|",WORLDCUP!AC76,"-",WORLDCUP!AD76)</f>
        <v/>
      </c>
      <c r="E24" s="999" t="n"/>
      <c r="F24" s="999" t="n"/>
      <c r="G24" s="999" t="n"/>
      <c r="H24" s="999" t="n"/>
      <c r="I24" s="1001" t="n"/>
      <c r="J24" s="999" t="n"/>
      <c r="K24" s="999" t="n"/>
      <c r="L24" s="999" t="n"/>
      <c r="M24" s="992" t="n"/>
      <c r="N24" s="985" t="n"/>
    </row>
    <row r="25" ht="15" customHeight="1" s="650">
      <c r="A25" s="766" t="inlineStr">
        <is>
          <t>J1</t>
        </is>
      </c>
      <c r="B25" s="1002">
        <f>CONCATENATE(WORLDCUP!AA77,"-",WORLDCUP!AF77)</f>
        <v/>
      </c>
      <c r="C25" s="1003">
        <f>CONCATENATE(IF(WORLDCUP!AC77&gt;WORLDCUP!AD77,1,IF(WORLDCUP!AC77&lt;WORLDCUP!AD77,2,IF(AND(WORLDCUP!AC77=WORLDCUP!AD77,WORLDCUP!AC77&lt;&gt;"",WORLDCUP!AD77&lt;&gt;""),"X",0))),"|",WORLDCUP!AC77,"-",WORLDCUP!AD77)</f>
        <v/>
      </c>
      <c r="E25" s="999" t="n"/>
      <c r="F25" s="999" t="n"/>
      <c r="G25" s="999" t="n"/>
      <c r="H25" s="999" t="n"/>
      <c r="I25" s="1001" t="n"/>
      <c r="J25" s="999" t="n"/>
      <c r="K25" s="999" t="n"/>
      <c r="L25" s="999" t="n"/>
      <c r="M25" s="992" t="n"/>
      <c r="N25" s="985" t="n"/>
    </row>
    <row r="26" ht="15" customHeight="1" s="650">
      <c r="A26" s="993" t="inlineStr">
        <is>
          <t>K1</t>
        </is>
      </c>
      <c r="B26" s="994">
        <f>CONCATENATE(WORLDCUP!AA84,"-",WORLDCUP!AF84)</f>
        <v/>
      </c>
      <c r="C26" s="1003">
        <f>CONCATENATE(IF(WORLDCUP!AC84&gt;WORLDCUP!AD84,1,IF(WORLDCUP!AC84&lt;WORLDCUP!AD84,2,IF(AND(WORLDCUP!AC84=WORLDCUP!AD84,WORLDCUP!AC84&lt;&gt;"",WORLDCUP!AD84&lt;&gt;""),"X",0))),"|",WORLDCUP!AC84,"-",WORLDCUP!AD84)</f>
        <v/>
      </c>
      <c r="E26" s="999" t="n"/>
      <c r="F26" s="999" t="n"/>
      <c r="G26" s="999" t="n"/>
      <c r="H26" s="999" t="n"/>
      <c r="I26" s="1001" t="n"/>
      <c r="J26" s="999" t="n"/>
      <c r="K26" s="999" t="n"/>
      <c r="L26" s="999" t="n"/>
      <c r="M26" s="992" t="n"/>
      <c r="N26" s="985" t="n"/>
    </row>
    <row r="27" ht="15" customHeight="1" s="650">
      <c r="A27" s="993" t="inlineStr">
        <is>
          <t>K1</t>
        </is>
      </c>
      <c r="B27" s="994">
        <f>CONCATENATE(WORLDCUP!AA85,"-",WORLDCUP!AF85)</f>
        <v/>
      </c>
      <c r="C27" s="1003">
        <f>CONCATENATE(IF(WORLDCUP!AC85&gt;WORLDCUP!AD85,1,IF(WORLDCUP!AC85&lt;WORLDCUP!AD85,2,IF(AND(WORLDCUP!AC85=WORLDCUP!AD85,WORLDCUP!AC85&lt;&gt;"",WORLDCUP!AD85&lt;&gt;""),"X",0))),"|",WORLDCUP!AC85,"-",WORLDCUP!AD85)</f>
        <v/>
      </c>
      <c r="E27" s="999" t="n"/>
      <c r="F27" s="999" t="n"/>
      <c r="G27" s="999" t="n"/>
      <c r="H27" s="999" t="n"/>
      <c r="I27" s="1001" t="n"/>
      <c r="J27" s="999" t="n"/>
      <c r="K27" s="999" t="n"/>
      <c r="L27" s="999" t="n"/>
      <c r="M27" s="992" t="n"/>
      <c r="N27" s="985" t="n"/>
    </row>
    <row r="28" ht="15" customHeight="1" s="650">
      <c r="A28" s="766" t="inlineStr">
        <is>
          <t>L1</t>
        </is>
      </c>
      <c r="B28" s="1002">
        <f>CONCATENATE(WORLDCUP!AA92,"-",WORLDCUP!AF92)</f>
        <v/>
      </c>
      <c r="C28" s="1003">
        <f>CONCATENATE(IF(WORLDCUP!AC92&gt;WORLDCUP!AD92,1,IF(WORLDCUP!AC92&lt;WORLDCUP!AD92,2,IF(AND(WORLDCUP!AC92=WORLDCUP!AD92,WORLDCUP!AC92&lt;&gt;"",WORLDCUP!AD92&lt;&gt;""),"X",0))),"|",WORLDCUP!AC92,"-",WORLDCUP!AD92)</f>
        <v/>
      </c>
      <c r="E28" s="999" t="n"/>
      <c r="F28" s="999" t="n"/>
      <c r="G28" s="999" t="n"/>
      <c r="H28" s="999" t="n"/>
      <c r="I28" s="1001" t="n"/>
      <c r="J28" s="999" t="n"/>
      <c r="K28" s="999" t="n"/>
      <c r="L28" s="999" t="n"/>
      <c r="M28" s="992" t="n"/>
      <c r="N28" s="985" t="n"/>
    </row>
    <row r="29" ht="15" customHeight="1" s="650">
      <c r="A29" s="766" t="inlineStr">
        <is>
          <t>L1</t>
        </is>
      </c>
      <c r="B29" s="1002">
        <f>CONCATENATE(WORLDCUP!AA93,"-",WORLDCUP!AF93)</f>
        <v/>
      </c>
      <c r="C29" s="1003">
        <f>CONCATENATE(IF(WORLDCUP!AC93&gt;WORLDCUP!AD93,1,IF(WORLDCUP!AC93&lt;WORLDCUP!AD93,2,IF(AND(WORLDCUP!AC93=WORLDCUP!AD93,WORLDCUP!AC93&lt;&gt;"",WORLDCUP!AD93&lt;&gt;""),"X",0))),"|",WORLDCUP!AC93,"-",WORLDCUP!AD93)</f>
        <v/>
      </c>
      <c r="D29" s="1004" t="n"/>
      <c r="E29" s="1005" t="n"/>
      <c r="F29" s="1005" t="n"/>
      <c r="G29" s="1005" t="n"/>
      <c r="H29" s="1005" t="n"/>
      <c r="I29" s="1001" t="n"/>
      <c r="J29" s="999" t="n"/>
      <c r="K29" s="999" t="n"/>
      <c r="L29" s="999" t="n"/>
      <c r="M29" s="992" t="n"/>
      <c r="N29" s="985" t="n"/>
    </row>
    <row r="30" ht="15" customHeight="1" s="650">
      <c r="A30" s="993" t="inlineStr">
        <is>
          <t>A2</t>
        </is>
      </c>
      <c r="B30" s="994">
        <f>CONCATENATE(WORLDCUP!AA6,"-",WORLDCUP!AF6)</f>
        <v/>
      </c>
      <c r="C30" s="1003">
        <f>CONCATENATE(IF(WORLDCUP!AC6&gt;WORLDCUP!AD6,1,IF(WORLDCUP!AC6&lt;WORLDCUP!AD6,2,IF(AND(WORLDCUP!AC6=WORLDCUP!AD6,WORLDCUP!AC6&lt;&gt;"",WORLDCUP!AD6&lt;&gt;""),"X",0))),"|",WORLDCUP!AC6,"-",WORLDCUP!AD6)</f>
        <v/>
      </c>
      <c r="D30" s="1006">
        <f>Idiomas!D123</f>
        <v/>
      </c>
      <c r="E30" s="997">
        <f>Idiomas!D111</f>
        <v/>
      </c>
      <c r="F30" s="984" t="n"/>
      <c r="G30" s="984" t="n"/>
      <c r="H30" s="984" t="n"/>
      <c r="I30" s="998" t="n"/>
      <c r="J30" s="999" t="n"/>
      <c r="K30" s="999" t="n"/>
      <c r="L30" s="999" t="n"/>
      <c r="M30" s="992" t="n"/>
      <c r="N30" s="985" t="n"/>
    </row>
    <row r="31" ht="15" customHeight="1" s="650">
      <c r="A31" s="993" t="inlineStr">
        <is>
          <t>A2</t>
        </is>
      </c>
      <c r="B31" s="994">
        <f>CONCATENATE(WORLDCUP!AA7,"-",WORLDCUP!AF7)</f>
        <v/>
      </c>
      <c r="C31" s="1003">
        <f>CONCATENATE(IF(WORLDCUP!AC7&gt;WORLDCUP!AD7,1,IF(WORLDCUP!AC7&lt;WORLDCUP!AD7,2,IF(AND(WORLDCUP!AC7=WORLDCUP!AD7,WORLDCUP!AC7&lt;&gt;"",WORLDCUP!AD7&lt;&gt;""),"X",0))),"|",WORLDCUP!AC7,"-",WORLDCUP!AD7)</f>
        <v/>
      </c>
      <c r="I31" s="1001" t="n"/>
      <c r="J31" s="999" t="n"/>
      <c r="K31" s="999" t="n"/>
      <c r="L31" s="999" t="n"/>
      <c r="M31" s="992" t="n"/>
      <c r="N31" s="985" t="n"/>
    </row>
    <row r="32" ht="15" customHeight="1" s="650">
      <c r="A32" s="766" t="inlineStr">
        <is>
          <t>B2</t>
        </is>
      </c>
      <c r="B32" s="1002">
        <f>CONCATENATE(WORLDCUP!AA14,"-",WORLDCUP!AF14)</f>
        <v/>
      </c>
      <c r="C32" s="1003">
        <f>CONCATENATE(IF(WORLDCUP!AC14&gt;WORLDCUP!AD14,1,IF(WORLDCUP!AC14&lt;WORLDCUP!AD14,2,IF(AND(WORLDCUP!AC14=WORLDCUP!AD14,WORLDCUP!AC14&lt;&gt;"",WORLDCUP!AD14&lt;&gt;""),"X",0))),"|",WORLDCUP!AC14,"-",WORLDCUP!AD14)</f>
        <v/>
      </c>
      <c r="I32" s="1001" t="n"/>
      <c r="J32" s="999" t="n"/>
      <c r="K32" s="999" t="n"/>
      <c r="L32" s="999" t="n"/>
      <c r="M32" s="992" t="n"/>
      <c r="N32" s="985" t="n"/>
    </row>
    <row r="33" ht="15" customHeight="1" s="650">
      <c r="A33" s="766" t="inlineStr">
        <is>
          <t>B2</t>
        </is>
      </c>
      <c r="B33" s="1002">
        <f>CONCATENATE(WORLDCUP!AA15,"-",WORLDCUP!AF15)</f>
        <v/>
      </c>
      <c r="C33" s="1003">
        <f>CONCATENATE(IF(WORLDCUP!AC15&gt;WORLDCUP!AD15,1,IF(WORLDCUP!AC15&lt;WORLDCUP!AD15,2,IF(AND(WORLDCUP!AC15=WORLDCUP!AD15,WORLDCUP!AC15&lt;&gt;"",WORLDCUP!AD15&lt;&gt;""),"X",0))),"|",WORLDCUP!AC15,"-",WORLDCUP!AD15)</f>
        <v/>
      </c>
      <c r="I33" s="1001" t="n"/>
      <c r="J33" s="999" t="n"/>
      <c r="K33" s="999" t="n"/>
      <c r="L33" s="999" t="n"/>
      <c r="M33" s="992" t="n"/>
      <c r="N33" s="985" t="n"/>
    </row>
    <row r="34" ht="15" customHeight="1" s="650">
      <c r="A34" s="993" t="inlineStr">
        <is>
          <t>C2</t>
        </is>
      </c>
      <c r="B34" s="994">
        <f>CONCATENATE(WORLDCUP!AA22,"-",WORLDCUP!AF22)</f>
        <v/>
      </c>
      <c r="C34" s="1003">
        <f>CONCATENATE(IF(WORLDCUP!AC22&gt;WORLDCUP!AD22,1,IF(WORLDCUP!AC22&lt;WORLDCUP!AD22,2,IF(AND(WORLDCUP!AC22=WORLDCUP!AD22,WORLDCUP!AC22&lt;&gt;"",WORLDCUP!AD22&lt;&gt;""),"X",0))),"|",WORLDCUP!AC22,"-",WORLDCUP!AD22)</f>
        <v/>
      </c>
      <c r="E34" s="999" t="n"/>
      <c r="F34" s="999" t="n"/>
      <c r="G34" s="999" t="n"/>
      <c r="H34" s="999" t="n"/>
      <c r="I34" s="1001" t="n"/>
      <c r="J34" s="999" t="n"/>
      <c r="K34" s="999" t="n"/>
      <c r="L34" s="999" t="n"/>
      <c r="M34" s="992" t="n"/>
      <c r="N34" s="985" t="n"/>
    </row>
    <row r="35" ht="15" customHeight="1" s="650">
      <c r="A35" s="993" t="inlineStr">
        <is>
          <t>C2</t>
        </is>
      </c>
      <c r="B35" s="994">
        <f>CONCATENATE(WORLDCUP!AA23,"-",WORLDCUP!AF23)</f>
        <v/>
      </c>
      <c r="C35" s="1003">
        <f>CONCATENATE(IF(WORLDCUP!AC23&gt;WORLDCUP!AD23,1,IF(WORLDCUP!AC23&lt;WORLDCUP!AD23,2,IF(AND(WORLDCUP!AC23=WORLDCUP!AD23,WORLDCUP!AC23&lt;&gt;"",WORLDCUP!AD23&lt;&gt;""),"X",0))),"|",WORLDCUP!AC23,"-",WORLDCUP!AD23)</f>
        <v/>
      </c>
      <c r="E35" s="999" t="n"/>
      <c r="F35" s="999" t="n"/>
      <c r="G35" s="999" t="n"/>
      <c r="H35" s="999" t="n"/>
      <c r="I35" s="1001" t="n"/>
      <c r="J35" s="999" t="n"/>
      <c r="K35" s="999" t="n"/>
      <c r="L35" s="999" t="n"/>
      <c r="M35" s="992" t="n"/>
      <c r="N35" s="985" t="n"/>
    </row>
    <row r="36" ht="15" customHeight="1" s="650">
      <c r="A36" s="766" t="inlineStr">
        <is>
          <t>D2</t>
        </is>
      </c>
      <c r="B36" s="1002">
        <f>CONCATENATE(WORLDCUP!AA30,"-",WORLDCUP!AF30)</f>
        <v/>
      </c>
      <c r="C36" s="1003">
        <f>CONCATENATE(IF(WORLDCUP!AC30&gt;WORLDCUP!AD30,1,IF(WORLDCUP!AC30&lt;WORLDCUP!AD30,2,IF(AND(WORLDCUP!AC30=WORLDCUP!AD30,WORLDCUP!AC30&lt;&gt;"",WORLDCUP!AD30&lt;&gt;""),"X",0))),"|",WORLDCUP!AC30,"-",WORLDCUP!AD30)</f>
        <v/>
      </c>
      <c r="E36" s="999" t="n"/>
      <c r="F36" s="999" t="n"/>
      <c r="G36" s="999" t="n"/>
      <c r="H36" s="999" t="n"/>
      <c r="I36" s="1001" t="n"/>
      <c r="J36" s="999" t="n"/>
      <c r="K36" s="999" t="n"/>
      <c r="L36" s="999" t="n"/>
      <c r="M36" s="992" t="n"/>
      <c r="N36" s="985" t="n"/>
    </row>
    <row r="37" ht="15" customHeight="1" s="650">
      <c r="A37" s="766" t="inlineStr">
        <is>
          <t>D2</t>
        </is>
      </c>
      <c r="B37" s="1002">
        <f>CONCATENATE(WORLDCUP!AA31,"-",WORLDCUP!AF31)</f>
        <v/>
      </c>
      <c r="C37" s="1003">
        <f>CONCATENATE(IF(WORLDCUP!AC31&gt;WORLDCUP!AD31,1,IF(WORLDCUP!AC31&lt;WORLDCUP!AD31,2,IF(AND(WORLDCUP!AC31=WORLDCUP!AD31,WORLDCUP!AC31&lt;&gt;"",WORLDCUP!AD31&lt;&gt;""),"X",0))),"|",WORLDCUP!AC31,"-",WORLDCUP!AD31)</f>
        <v/>
      </c>
      <c r="E37" s="999" t="n"/>
      <c r="F37" s="999" t="n"/>
      <c r="G37" s="999" t="n"/>
      <c r="H37" s="999" t="n"/>
      <c r="I37" s="1001" t="n"/>
      <c r="J37" s="999" t="n"/>
      <c r="K37" s="999" t="n"/>
      <c r="L37" s="999" t="n"/>
      <c r="M37" s="992" t="n"/>
      <c r="N37" s="985" t="n"/>
    </row>
    <row r="38" ht="15" customHeight="1" s="650">
      <c r="A38" s="993" t="inlineStr">
        <is>
          <t>E2</t>
        </is>
      </c>
      <c r="B38" s="994">
        <f>CONCATENATE(WORLDCUP!AA38,"-",WORLDCUP!AF38)</f>
        <v/>
      </c>
      <c r="C38" s="1003">
        <f>CONCATENATE(IF(WORLDCUP!AC38&gt;WORLDCUP!AD38,1,IF(WORLDCUP!AC38&lt;WORLDCUP!AD38,2,IF(AND(WORLDCUP!AC38=WORLDCUP!AD38,WORLDCUP!AC38&lt;&gt;"",WORLDCUP!AD38&lt;&gt;""),"X",0))),"|",WORLDCUP!AC38,"-",WORLDCUP!AD38)</f>
        <v/>
      </c>
      <c r="E38" s="999" t="n"/>
      <c r="F38" s="999" t="n"/>
      <c r="G38" s="999" t="n"/>
      <c r="H38" s="999" t="n"/>
      <c r="I38" s="1001" t="n"/>
      <c r="J38" s="999" t="n"/>
      <c r="K38" s="999" t="n"/>
      <c r="L38" s="999" t="n"/>
      <c r="M38" s="992" t="n"/>
      <c r="N38" s="985" t="n"/>
    </row>
    <row r="39" ht="15" customHeight="1" s="650">
      <c r="A39" s="993" t="inlineStr">
        <is>
          <t>E2</t>
        </is>
      </c>
      <c r="B39" s="994">
        <f>CONCATENATE(WORLDCUP!AA39,"-",WORLDCUP!AF39)</f>
        <v/>
      </c>
      <c r="C39" s="1003">
        <f>CONCATENATE(IF(WORLDCUP!AC39&gt;WORLDCUP!AD39,1,IF(WORLDCUP!AC39&lt;WORLDCUP!AD39,2,IF(AND(WORLDCUP!AC39=WORLDCUP!AD39,WORLDCUP!AC39&lt;&gt;"",WORLDCUP!AD39&lt;&gt;""),"X",0))),"|",WORLDCUP!AC39,"-",WORLDCUP!AD39)</f>
        <v/>
      </c>
      <c r="E39" s="999" t="n"/>
      <c r="F39" s="999" t="n"/>
      <c r="G39" s="999" t="n"/>
      <c r="H39" s="999" t="n"/>
      <c r="I39" s="1001" t="n"/>
      <c r="J39" s="999" t="n"/>
      <c r="K39" s="999" t="n"/>
      <c r="L39" s="999" t="n"/>
      <c r="M39" s="992" t="n"/>
      <c r="N39" s="985" t="n"/>
    </row>
    <row r="40" ht="15" customHeight="1" s="650">
      <c r="A40" s="766" t="inlineStr">
        <is>
          <t>F2</t>
        </is>
      </c>
      <c r="B40" s="1002">
        <f>CONCATENATE(WORLDCUP!AA46,"-",WORLDCUP!AF46)</f>
        <v/>
      </c>
      <c r="C40" s="1003">
        <f>CONCATENATE(IF(WORLDCUP!AC46&gt;WORLDCUP!AD46,1,IF(WORLDCUP!AC46&lt;WORLDCUP!AD46,2,IF(AND(WORLDCUP!AC46=WORLDCUP!AD46,WORLDCUP!AC46&lt;&gt;"",WORLDCUP!AD46&lt;&gt;""),"X",0))),"|",WORLDCUP!AC46,"-",WORLDCUP!AD46)</f>
        <v/>
      </c>
      <c r="E40" s="999" t="n"/>
      <c r="F40" s="999" t="n"/>
      <c r="G40" s="999" t="n"/>
      <c r="H40" s="999" t="n"/>
      <c r="I40" s="1001" t="n"/>
      <c r="J40" s="999" t="n"/>
      <c r="K40" s="999" t="n"/>
      <c r="L40" s="999" t="n"/>
      <c r="M40" s="992" t="n"/>
      <c r="N40" s="985" t="n"/>
    </row>
    <row r="41" ht="15" customHeight="1" s="650">
      <c r="A41" s="766" t="inlineStr">
        <is>
          <t>F2</t>
        </is>
      </c>
      <c r="B41" s="1002">
        <f>CONCATENATE(WORLDCUP!AA47,"-",WORLDCUP!AF47)</f>
        <v/>
      </c>
      <c r="C41" s="1003">
        <f>CONCATENATE(IF(WORLDCUP!AC47&gt;WORLDCUP!AD47,1,IF(WORLDCUP!AC47&lt;WORLDCUP!AD47,2,IF(AND(WORLDCUP!AC47=WORLDCUP!AD47,WORLDCUP!AC47&lt;&gt;"",WORLDCUP!AD47&lt;&gt;""),"X",0))),"|",WORLDCUP!AC47,"-",WORLDCUP!AD47)</f>
        <v/>
      </c>
      <c r="E41" s="999" t="n"/>
      <c r="F41" s="999" t="n"/>
      <c r="G41" s="999" t="n"/>
      <c r="H41" s="999" t="n"/>
      <c r="I41" s="1001" t="n"/>
      <c r="J41" s="999" t="n"/>
      <c r="K41" s="999" t="n"/>
      <c r="L41" s="999" t="n"/>
      <c r="M41" s="992" t="n"/>
      <c r="N41" s="985" t="n"/>
    </row>
    <row r="42" ht="15" customHeight="1" s="650">
      <c r="A42" s="993" t="inlineStr">
        <is>
          <t>G2</t>
        </is>
      </c>
      <c r="B42" s="994">
        <f>CONCATENATE(WORLDCUP!AA54,"-",WORLDCUP!AF54)</f>
        <v/>
      </c>
      <c r="C42" s="1003">
        <f>CONCATENATE(IF(WORLDCUP!AC54&gt;WORLDCUP!AD54,1,IF(WORLDCUP!AC54&lt;WORLDCUP!AD54,2,IF(AND(WORLDCUP!AC54=WORLDCUP!AD54,WORLDCUP!AC54&lt;&gt;"",WORLDCUP!AD54&lt;&gt;""),"X",0))),"|",WORLDCUP!AC54,"-",WORLDCUP!AD54)</f>
        <v/>
      </c>
      <c r="E42" s="999" t="n"/>
      <c r="F42" s="999" t="n"/>
      <c r="G42" s="999" t="n"/>
      <c r="H42" s="999" t="n"/>
      <c r="I42" s="1001" t="n"/>
      <c r="J42" s="999" t="n"/>
      <c r="K42" s="999" t="n"/>
      <c r="L42" s="999" t="n"/>
      <c r="M42" s="992" t="n"/>
      <c r="N42" s="985" t="n"/>
    </row>
    <row r="43" ht="15" customHeight="1" s="650">
      <c r="A43" s="993" t="inlineStr">
        <is>
          <t>G2</t>
        </is>
      </c>
      <c r="B43" s="994">
        <f>CONCATENATE(WORLDCUP!AA55,"-",WORLDCUP!AF55)</f>
        <v/>
      </c>
      <c r="C43" s="1003">
        <f>CONCATENATE(IF(WORLDCUP!AC55&gt;WORLDCUP!AD55,1,IF(WORLDCUP!AC55&lt;WORLDCUP!AD55,2,IF(AND(WORLDCUP!AC55=WORLDCUP!AD55,WORLDCUP!AC55&lt;&gt;"",WORLDCUP!AD55&lt;&gt;""),"X",0))),"|",WORLDCUP!AC55,"-",WORLDCUP!AD55)</f>
        <v/>
      </c>
      <c r="E43" s="999" t="n"/>
      <c r="F43" s="999" t="n"/>
      <c r="G43" s="999" t="n"/>
      <c r="H43" s="999" t="n"/>
      <c r="I43" s="1001" t="n"/>
      <c r="J43" s="999" t="n"/>
      <c r="K43" s="999" t="n"/>
      <c r="L43" s="999" t="n"/>
      <c r="M43" s="992" t="n"/>
      <c r="N43" s="985" t="n"/>
    </row>
    <row r="44" ht="15" customHeight="1" s="650">
      <c r="A44" s="766" t="inlineStr">
        <is>
          <t>H2</t>
        </is>
      </c>
      <c r="B44" s="1002">
        <f>CONCATENATE(WORLDCUP!AA62,"-",WORLDCUP!AF62)</f>
        <v/>
      </c>
      <c r="C44" s="1003">
        <f>CONCATENATE(IF(WORLDCUP!AC62&gt;WORLDCUP!AD62,1,IF(WORLDCUP!AC62&lt;WORLDCUP!AD62,2,IF(AND(WORLDCUP!AC62=WORLDCUP!AD62,WORLDCUP!AC62&lt;&gt;"",WORLDCUP!AD62&lt;&gt;""),"X",0))),"|",WORLDCUP!AC62,"-",WORLDCUP!AD62)</f>
        <v/>
      </c>
      <c r="E44" s="999" t="n"/>
      <c r="F44" s="999" t="n"/>
      <c r="G44" s="999" t="n"/>
      <c r="H44" s="999" t="n"/>
      <c r="I44" s="1001" t="n"/>
      <c r="J44" s="999" t="n"/>
      <c r="K44" s="999" t="n"/>
      <c r="L44" s="999" t="n"/>
      <c r="M44" s="992" t="n"/>
      <c r="N44" s="985" t="n"/>
    </row>
    <row r="45" ht="15" customHeight="1" s="650">
      <c r="A45" s="766" t="inlineStr">
        <is>
          <t>H2</t>
        </is>
      </c>
      <c r="B45" s="1002">
        <f>CONCATENATE(WORLDCUP!AA63,"-",WORLDCUP!AF63)</f>
        <v/>
      </c>
      <c r="C45" s="1003">
        <f>CONCATENATE(IF(WORLDCUP!AC63&gt;WORLDCUP!AD63,1,IF(WORLDCUP!AC63&lt;WORLDCUP!AD63,2,IF(AND(WORLDCUP!AC63=WORLDCUP!AD63,WORLDCUP!AC63&lt;&gt;"",WORLDCUP!AD63&lt;&gt;""),"X",0))),"|",WORLDCUP!AC63,"-",WORLDCUP!AD63)</f>
        <v/>
      </c>
      <c r="E45" s="999" t="n"/>
      <c r="F45" s="999" t="n"/>
      <c r="G45" s="999" t="n"/>
      <c r="H45" s="999" t="n"/>
      <c r="I45" s="1001" t="n"/>
      <c r="J45" s="999" t="n"/>
      <c r="K45" s="999" t="n"/>
      <c r="L45" s="999" t="n"/>
      <c r="M45" s="992" t="n"/>
      <c r="N45" s="985" t="n"/>
    </row>
    <row r="46" ht="15" customHeight="1" s="650">
      <c r="A46" s="993" t="inlineStr">
        <is>
          <t>I2</t>
        </is>
      </c>
      <c r="B46" s="994">
        <f>CONCATENATE(WORLDCUP!AA70,"-",WORLDCUP!AF70)</f>
        <v/>
      </c>
      <c r="C46" s="1003">
        <f>CONCATENATE(IF(WORLDCUP!AC70&gt;WORLDCUP!AD70,1,IF(WORLDCUP!AC70&lt;WORLDCUP!AD70,2,IF(AND(WORLDCUP!AC70=WORLDCUP!AD70,WORLDCUP!AC70&lt;&gt;"",WORLDCUP!AD70&lt;&gt;""),"X",0))),"|",WORLDCUP!AC70,"-",WORLDCUP!AD70)</f>
        <v/>
      </c>
      <c r="E46" s="999" t="n"/>
      <c r="F46" s="999" t="n"/>
      <c r="G46" s="999" t="n"/>
      <c r="H46" s="999" t="n"/>
      <c r="I46" s="1001" t="n"/>
      <c r="J46" s="999" t="n"/>
      <c r="K46" s="999" t="n"/>
      <c r="L46" s="999" t="n"/>
      <c r="M46" s="992" t="n"/>
      <c r="N46" s="985" t="n"/>
    </row>
    <row r="47" ht="15" customHeight="1" s="650">
      <c r="A47" s="993" t="inlineStr">
        <is>
          <t>I2</t>
        </is>
      </c>
      <c r="B47" s="994">
        <f>CONCATENATE(WORLDCUP!AA71,"-",WORLDCUP!AF71)</f>
        <v/>
      </c>
      <c r="C47" s="1003">
        <f>CONCATENATE(IF(WORLDCUP!AC71&gt;WORLDCUP!AD71,1,IF(WORLDCUP!AC71&lt;WORLDCUP!AD71,2,IF(AND(WORLDCUP!AC71=WORLDCUP!AD71,WORLDCUP!AC71&lt;&gt;"",WORLDCUP!AD71&lt;&gt;""),"X",0))),"|",WORLDCUP!AC71,"-",WORLDCUP!AD71)</f>
        <v/>
      </c>
      <c r="E47" s="999" t="n"/>
      <c r="F47" s="999" t="n"/>
      <c r="G47" s="999" t="n"/>
      <c r="H47" s="999" t="n"/>
      <c r="I47" s="1001" t="n"/>
      <c r="J47" s="999" t="n"/>
      <c r="K47" s="999" t="n"/>
      <c r="L47" s="999" t="n"/>
      <c r="M47" s="992" t="n"/>
      <c r="N47" s="985" t="n"/>
    </row>
    <row r="48" ht="15" customHeight="1" s="650">
      <c r="A48" s="766" t="inlineStr">
        <is>
          <t>J2</t>
        </is>
      </c>
      <c r="B48" s="1002">
        <f>CONCATENATE(WORLDCUP!AA78,"-",WORLDCUP!AF78)</f>
        <v/>
      </c>
      <c r="C48" s="1003">
        <f>CONCATENATE(IF(WORLDCUP!AC78&gt;WORLDCUP!AD78,1,IF(WORLDCUP!AC78&lt;WORLDCUP!AD78,2,IF(AND(WORLDCUP!AC78=WORLDCUP!AD78,WORLDCUP!AC78&lt;&gt;"",WORLDCUP!AD78&lt;&gt;""),"X",0))),"|",WORLDCUP!AC78,"-",WORLDCUP!AD78)</f>
        <v/>
      </c>
      <c r="E48" s="999" t="n"/>
      <c r="F48" s="999" t="n"/>
      <c r="G48" s="999" t="n"/>
      <c r="H48" s="999" t="n"/>
      <c r="I48" s="1001" t="n"/>
      <c r="J48" s="999" t="n"/>
      <c r="K48" s="999" t="n"/>
      <c r="L48" s="999" t="n"/>
      <c r="M48" s="992" t="n"/>
      <c r="N48" s="985" t="n"/>
    </row>
    <row r="49" ht="15" customHeight="1" s="650">
      <c r="A49" s="766" t="inlineStr">
        <is>
          <t>J2</t>
        </is>
      </c>
      <c r="B49" s="1002">
        <f>CONCATENATE(WORLDCUP!AA79,"-",WORLDCUP!AF79)</f>
        <v/>
      </c>
      <c r="C49" s="1003">
        <f>CONCATENATE(IF(WORLDCUP!AC79&gt;WORLDCUP!AD79,1,IF(WORLDCUP!AC79&lt;WORLDCUP!AD79,2,IF(AND(WORLDCUP!AC79=WORLDCUP!AD79,WORLDCUP!AC79&lt;&gt;"",WORLDCUP!AD79&lt;&gt;""),"X",0))),"|",WORLDCUP!AC79,"-",WORLDCUP!AD79)</f>
        <v/>
      </c>
      <c r="E49" s="999" t="n"/>
      <c r="F49" s="999" t="n"/>
      <c r="G49" s="999" t="n"/>
      <c r="H49" s="999" t="n"/>
      <c r="I49" s="1001" t="n"/>
      <c r="J49" s="999" t="n"/>
      <c r="K49" s="999" t="n"/>
      <c r="L49" s="999" t="n"/>
      <c r="M49" s="992" t="n"/>
      <c r="N49" s="985" t="n"/>
    </row>
    <row r="50" ht="15" customHeight="1" s="650">
      <c r="A50" s="993" t="inlineStr">
        <is>
          <t>K2</t>
        </is>
      </c>
      <c r="B50" s="994">
        <f>CONCATENATE(WORLDCUP!AA86,"-",WORLDCUP!AF86)</f>
        <v/>
      </c>
      <c r="C50" s="1003">
        <f>CONCATENATE(IF(WORLDCUP!AC86&gt;WORLDCUP!AD86,1,IF(WORLDCUP!AC86&lt;WORLDCUP!AD86,2,IF(AND(WORLDCUP!AC86=WORLDCUP!AD86,WORLDCUP!AC86&lt;&gt;"",WORLDCUP!AD86&lt;&gt;""),"X",0))),"|",WORLDCUP!AC86,"-",WORLDCUP!AD86)</f>
        <v/>
      </c>
      <c r="E50" s="999" t="n"/>
      <c r="F50" s="999" t="n"/>
      <c r="G50" s="999" t="n"/>
      <c r="H50" s="999" t="n"/>
      <c r="I50" s="1001" t="n"/>
      <c r="J50" s="999" t="n"/>
      <c r="K50" s="999" t="n"/>
      <c r="L50" s="999" t="n"/>
      <c r="M50" s="992" t="n"/>
      <c r="N50" s="985" t="n"/>
    </row>
    <row r="51" ht="15" customHeight="1" s="650">
      <c r="A51" s="993" t="inlineStr">
        <is>
          <t>K2</t>
        </is>
      </c>
      <c r="B51" s="994">
        <f>CONCATENATE(WORLDCUP!AA87,"-",WORLDCUP!AF87)</f>
        <v/>
      </c>
      <c r="C51" s="1003">
        <f>CONCATENATE(IF(WORLDCUP!AC87&gt;WORLDCUP!AD87,1,IF(WORLDCUP!AC87&lt;WORLDCUP!AD87,2,IF(AND(WORLDCUP!AC87=WORLDCUP!AD87,WORLDCUP!AC87&lt;&gt;"",WORLDCUP!AD87&lt;&gt;""),"X",0))),"|",WORLDCUP!AC87,"-",WORLDCUP!AD87)</f>
        <v/>
      </c>
      <c r="E51" s="999" t="n"/>
      <c r="F51" s="999" t="n"/>
      <c r="G51" s="999" t="n"/>
      <c r="H51" s="999" t="n"/>
      <c r="I51" s="1001" t="n"/>
      <c r="J51" s="999" t="n"/>
      <c r="K51" s="999" t="n"/>
      <c r="L51" s="999" t="n"/>
      <c r="M51" s="992" t="n"/>
      <c r="N51" s="985" t="n"/>
    </row>
    <row r="52" ht="15" customHeight="1" s="650">
      <c r="A52" s="766" t="inlineStr">
        <is>
          <t>L2</t>
        </is>
      </c>
      <c r="B52" s="1002">
        <f>CONCATENATE(WORLDCUP!AA94,"-",WORLDCUP!AF94)</f>
        <v/>
      </c>
      <c r="C52" s="1003">
        <f>CONCATENATE(IF(WORLDCUP!AC94&gt;WORLDCUP!AD94,1,IF(WORLDCUP!AC94&lt;WORLDCUP!AD94,2,IF(AND(WORLDCUP!AC94=WORLDCUP!AD94,WORLDCUP!AC94&lt;&gt;"",WORLDCUP!AD94&lt;&gt;""),"X",0))),"|",WORLDCUP!AC94,"-",WORLDCUP!AD94)</f>
        <v/>
      </c>
      <c r="E52" s="999" t="n"/>
      <c r="F52" s="999" t="n"/>
      <c r="G52" s="999" t="n"/>
      <c r="H52" s="999" t="n"/>
      <c r="I52" s="1001" t="n"/>
      <c r="J52" s="999" t="n"/>
      <c r="K52" s="999" t="n"/>
      <c r="L52" s="999" t="n"/>
      <c r="M52" s="992" t="n"/>
      <c r="N52" s="985" t="n"/>
    </row>
    <row r="53" ht="15" customHeight="1" s="650">
      <c r="A53" s="766" t="inlineStr">
        <is>
          <t>L2</t>
        </is>
      </c>
      <c r="B53" s="1002">
        <f>CONCATENATE(WORLDCUP!AA95,"-",WORLDCUP!AF95)</f>
        <v/>
      </c>
      <c r="C53" s="1003">
        <f>CONCATENATE(IF(WORLDCUP!AC95&gt;WORLDCUP!AD95,1,IF(WORLDCUP!AC95&lt;WORLDCUP!AD95,2,IF(AND(WORLDCUP!AC95=WORLDCUP!AD95,WORLDCUP!AC95&lt;&gt;"",WORLDCUP!AD95&lt;&gt;""),"X",0))),"|",WORLDCUP!AC95,"-",WORLDCUP!AD95)</f>
        <v/>
      </c>
      <c r="D53" s="1004" t="n"/>
      <c r="E53" s="1005" t="n"/>
      <c r="F53" s="1005" t="n"/>
      <c r="G53" s="1005" t="n"/>
      <c r="H53" s="1005" t="n"/>
      <c r="I53" s="1007" t="n"/>
      <c r="J53" s="999" t="n"/>
      <c r="K53" s="999" t="n"/>
      <c r="L53" s="999" t="n"/>
      <c r="M53" s="992" t="n"/>
      <c r="N53" s="985" t="n"/>
    </row>
    <row r="54" ht="15" customHeight="1" s="650">
      <c r="A54" s="993" t="inlineStr">
        <is>
          <t>A3</t>
        </is>
      </c>
      <c r="B54" s="994">
        <f>CONCATENATE(WORLDCUP!AA8,"-",WORLDCUP!AF8)</f>
        <v/>
      </c>
      <c r="C54" s="1003">
        <f>CONCATENATE(IF(WORLDCUP!AC8&gt;WORLDCUP!AD8,1,IF(WORLDCUP!AC8&lt;WORLDCUP!AD8,2,IF(AND(WORLDCUP!AC8=WORLDCUP!AD8,WORLDCUP!AC8&lt;&gt;"",WORLDCUP!AD8&lt;&gt;""),"X",0))),"|",WORLDCUP!AC8,"-",WORLDCUP!AD8)</f>
        <v/>
      </c>
      <c r="D54" s="1008">
        <f>Idiomas!D124</f>
        <v/>
      </c>
      <c r="E54" s="997">
        <f>Idiomas!D112</f>
        <v/>
      </c>
      <c r="F54" s="984" t="n"/>
      <c r="G54" s="984" t="n"/>
      <c r="H54" s="984" t="n"/>
      <c r="I54" s="1001" t="n"/>
      <c r="J54" s="999" t="n"/>
      <c r="K54" s="999" t="n"/>
      <c r="L54" s="999" t="n"/>
      <c r="M54" s="992" t="n"/>
      <c r="N54" s="985" t="n"/>
    </row>
    <row r="55" ht="15" customHeight="1" s="650">
      <c r="A55" s="993" t="inlineStr">
        <is>
          <t>A3</t>
        </is>
      </c>
      <c r="B55" s="994">
        <f>CONCATENATE(WORLDCUP!AA9,"-",WORLDCUP!AF9)</f>
        <v/>
      </c>
      <c r="C55" s="1003">
        <f>CONCATENATE(IF(WORLDCUP!AC9&gt;WORLDCUP!AD9,1,IF(WORLDCUP!AC9&lt;WORLDCUP!AD9,2,IF(AND(WORLDCUP!AC9=WORLDCUP!AD9,WORLDCUP!AC9&lt;&gt;"",WORLDCUP!AD9&lt;&gt;""),"X",0))),"|",WORLDCUP!AC9,"-",WORLDCUP!AD9)</f>
        <v/>
      </c>
      <c r="I55" s="1001" t="n"/>
      <c r="J55" s="999" t="n"/>
      <c r="K55" s="999" t="n"/>
      <c r="L55" s="999" t="n"/>
      <c r="M55" s="992" t="n"/>
      <c r="N55" s="985" t="n"/>
    </row>
    <row r="56" ht="15" customHeight="1" s="650">
      <c r="A56" s="766" t="inlineStr">
        <is>
          <t>B3</t>
        </is>
      </c>
      <c r="B56" s="1002">
        <f>CONCATENATE(WORLDCUP!AA16,"-",WORLDCUP!AF16)</f>
        <v/>
      </c>
      <c r="C56" s="1003">
        <f>CONCATENATE(IF(WORLDCUP!AC16&gt;WORLDCUP!AD16,1,IF(WORLDCUP!AC16&lt;WORLDCUP!AD16,2,IF(AND(WORLDCUP!AC16=WORLDCUP!AD16,WORLDCUP!AC16&lt;&gt;"",WORLDCUP!AD16&lt;&gt;""),"X",0))),"|",WORLDCUP!AC16,"-",WORLDCUP!AD16)</f>
        <v/>
      </c>
      <c r="I56" s="1001" t="n"/>
      <c r="J56" s="999" t="n"/>
      <c r="K56" s="999" t="n"/>
      <c r="L56" s="999" t="n"/>
      <c r="M56" s="992" t="n"/>
      <c r="N56" s="985" t="n"/>
    </row>
    <row r="57" ht="15" customHeight="1" s="650">
      <c r="A57" s="766" t="inlineStr">
        <is>
          <t>B3</t>
        </is>
      </c>
      <c r="B57" s="1002">
        <f>CONCATENATE(WORLDCUP!AA17,"-",WORLDCUP!AF17)</f>
        <v/>
      </c>
      <c r="C57" s="1003">
        <f>CONCATENATE(IF(WORLDCUP!AC17&gt;WORLDCUP!AD17,1,IF(WORLDCUP!AC17&lt;WORLDCUP!AD17,2,IF(AND(WORLDCUP!AC17=WORLDCUP!AD17,WORLDCUP!AC17&lt;&gt;"",WORLDCUP!AD17&lt;&gt;""),"X",0))),"|",WORLDCUP!AC17,"-",WORLDCUP!AD17)</f>
        <v/>
      </c>
      <c r="I57" s="1001" t="n"/>
      <c r="J57" s="999" t="n"/>
      <c r="K57" s="999" t="n"/>
      <c r="L57" s="999" t="n"/>
      <c r="M57" s="992" t="n"/>
      <c r="N57" s="985" t="n"/>
    </row>
    <row r="58" ht="15" customHeight="1" s="650">
      <c r="A58" s="993" t="inlineStr">
        <is>
          <t>C3</t>
        </is>
      </c>
      <c r="B58" s="994">
        <f>CONCATENATE(WORLDCUP!AA24,"-",WORLDCUP!AF24)</f>
        <v/>
      </c>
      <c r="C58" s="1003">
        <f>CONCATENATE(IF(WORLDCUP!AC24&gt;WORLDCUP!AD24,1,IF(WORLDCUP!AC24&lt;WORLDCUP!AD24,2,IF(AND(WORLDCUP!AC24=WORLDCUP!AD24,WORLDCUP!AC24&lt;&gt;"",WORLDCUP!AD24&lt;&gt;""),"X",0))),"|",WORLDCUP!AC24,"-",WORLDCUP!AD24)</f>
        <v/>
      </c>
      <c r="E58" s="999" t="n"/>
      <c r="F58" s="999" t="n"/>
      <c r="G58" s="999" t="n"/>
      <c r="H58" s="999" t="n"/>
      <c r="I58" s="1001" t="n"/>
      <c r="J58" s="999" t="n"/>
      <c r="K58" s="999" t="n"/>
      <c r="L58" s="999" t="n"/>
      <c r="M58" s="992" t="n"/>
      <c r="N58" s="985" t="n"/>
    </row>
    <row r="59" ht="15" customHeight="1" s="650">
      <c r="A59" s="993" t="inlineStr">
        <is>
          <t>C3</t>
        </is>
      </c>
      <c r="B59" s="994">
        <f>CONCATENATE(WORLDCUP!AA25,"-",WORLDCUP!AF25)</f>
        <v/>
      </c>
      <c r="C59" s="1003">
        <f>CONCATENATE(IF(WORLDCUP!AC25&gt;WORLDCUP!AD25,1,IF(WORLDCUP!AC25&lt;WORLDCUP!AD25,2,IF(AND(WORLDCUP!AC25=WORLDCUP!AD25,WORLDCUP!AC25&lt;&gt;"",WORLDCUP!AD25&lt;&gt;""),"X",0))),"|",WORLDCUP!AC25,"-",WORLDCUP!AD25)</f>
        <v/>
      </c>
      <c r="E59" s="999" t="n"/>
      <c r="F59" s="999" t="n"/>
      <c r="G59" s="999" t="n"/>
      <c r="H59" s="999" t="n"/>
      <c r="I59" s="1001" t="n"/>
      <c r="J59" s="999" t="n"/>
      <c r="K59" s="999" t="n"/>
      <c r="L59" s="999" t="n"/>
      <c r="M59" s="992" t="n"/>
      <c r="N59" s="985" t="n"/>
    </row>
    <row r="60" ht="15" customHeight="1" s="650">
      <c r="A60" s="766" t="inlineStr">
        <is>
          <t>D3</t>
        </is>
      </c>
      <c r="B60" s="1002">
        <f>CONCATENATE(WORLDCUP!AA32,"-",WORLDCUP!AF32)</f>
        <v/>
      </c>
      <c r="C60" s="1003">
        <f>CONCATENATE(IF(WORLDCUP!AC32&gt;WORLDCUP!AD32,1,IF(WORLDCUP!AC32&lt;WORLDCUP!AD32,2,IF(AND(WORLDCUP!AC32=WORLDCUP!AD32,WORLDCUP!AC32&lt;&gt;"",WORLDCUP!AD32&lt;&gt;""),"X",0))),"|",WORLDCUP!AC32,"-",WORLDCUP!AD32)</f>
        <v/>
      </c>
      <c r="E60" s="999" t="n"/>
      <c r="F60" s="999" t="n"/>
      <c r="G60" s="999" t="n"/>
      <c r="H60" s="999" t="n"/>
      <c r="I60" s="1001" t="n"/>
      <c r="J60" s="999" t="n"/>
      <c r="K60" s="999" t="n"/>
      <c r="L60" s="999" t="n"/>
      <c r="M60" s="992" t="n"/>
      <c r="N60" s="985" t="n"/>
    </row>
    <row r="61" ht="15" customHeight="1" s="650">
      <c r="A61" s="766" t="inlineStr">
        <is>
          <t>D3</t>
        </is>
      </c>
      <c r="B61" s="1002">
        <f>CONCATENATE(WORLDCUP!AA33,"-",WORLDCUP!AF33)</f>
        <v/>
      </c>
      <c r="C61" s="1003">
        <f>CONCATENATE(IF(WORLDCUP!AC33&gt;WORLDCUP!AD33,1,IF(WORLDCUP!AC33&lt;WORLDCUP!AD33,2,IF(AND(WORLDCUP!AC33=WORLDCUP!AD33,WORLDCUP!AC33&lt;&gt;"",WORLDCUP!AD33&lt;&gt;""),"X",0))),"|",WORLDCUP!AC33,"-",WORLDCUP!AD33)</f>
        <v/>
      </c>
      <c r="E61" s="999" t="n"/>
      <c r="F61" s="999" t="n"/>
      <c r="G61" s="999" t="n"/>
      <c r="H61" s="999" t="n"/>
      <c r="I61" s="1001" t="n"/>
      <c r="J61" s="999" t="n"/>
      <c r="K61" s="999" t="n"/>
      <c r="L61" s="999" t="n"/>
      <c r="M61" s="992" t="n"/>
      <c r="N61" s="985" t="n"/>
    </row>
    <row r="62" ht="15" customHeight="1" s="650">
      <c r="A62" s="993" t="inlineStr">
        <is>
          <t>E3</t>
        </is>
      </c>
      <c r="B62" s="994">
        <f>CONCATENATE(WORLDCUP!AA40,"-",WORLDCUP!AF40)</f>
        <v/>
      </c>
      <c r="C62" s="1003">
        <f>CONCATENATE(IF(WORLDCUP!AC40&gt;WORLDCUP!AD40,1,IF(WORLDCUP!AC40&lt;WORLDCUP!AD40,2,IF(AND(WORLDCUP!AC40=WORLDCUP!AD40,WORLDCUP!AC40&lt;&gt;"",WORLDCUP!AD40&lt;&gt;""),"X",0))),"|",WORLDCUP!AC40,"-",WORLDCUP!AD40)</f>
        <v/>
      </c>
      <c r="E62" s="999" t="n"/>
      <c r="F62" s="999" t="n"/>
      <c r="G62" s="999" t="n"/>
      <c r="H62" s="999" t="n"/>
      <c r="I62" s="1001" t="n"/>
      <c r="J62" s="999" t="n"/>
      <c r="K62" s="999" t="n"/>
      <c r="L62" s="999" t="n"/>
      <c r="M62" s="992" t="n"/>
      <c r="N62" s="985" t="n"/>
    </row>
    <row r="63" ht="15" customHeight="1" s="650">
      <c r="A63" s="993" t="inlineStr">
        <is>
          <t>E3</t>
        </is>
      </c>
      <c r="B63" s="994">
        <f>CONCATENATE(WORLDCUP!AA41,"-",WORLDCUP!AF41)</f>
        <v/>
      </c>
      <c r="C63" s="1003">
        <f>CONCATENATE(IF(WORLDCUP!AC41&gt;WORLDCUP!AD41,1,IF(WORLDCUP!AC41&lt;WORLDCUP!AD41,2,IF(AND(WORLDCUP!AC41=WORLDCUP!AD41,WORLDCUP!AC41&lt;&gt;"",WORLDCUP!AD41&lt;&gt;""),"X",0))),"|",WORLDCUP!AC41,"-",WORLDCUP!AD41)</f>
        <v/>
      </c>
      <c r="E63" s="999" t="n"/>
      <c r="F63" s="999" t="n"/>
      <c r="G63" s="999" t="n"/>
      <c r="H63" s="999" t="n"/>
      <c r="I63" s="1001" t="n"/>
      <c r="J63" s="999" t="n"/>
      <c r="K63" s="999" t="n"/>
      <c r="L63" s="999" t="n"/>
      <c r="M63" s="992" t="n"/>
      <c r="N63" s="985" t="n"/>
    </row>
    <row r="64" ht="15" customHeight="1" s="650">
      <c r="A64" s="766" t="inlineStr">
        <is>
          <t>F3</t>
        </is>
      </c>
      <c r="B64" s="1002">
        <f>CONCATENATE(WORLDCUP!AA48,"-",WORLDCUP!AF48)</f>
        <v/>
      </c>
      <c r="C64" s="1003">
        <f>CONCATENATE(IF(WORLDCUP!AC48&gt;WORLDCUP!AD48,1,IF(WORLDCUP!AC48&lt;WORLDCUP!AD48,2,IF(AND(WORLDCUP!AC48=WORLDCUP!AD48,WORLDCUP!AC48&lt;&gt;"",WORLDCUP!AD48&lt;&gt;""),"X",0))),"|",WORLDCUP!AC48,"-",WORLDCUP!AD48)</f>
        <v/>
      </c>
      <c r="E64" s="999" t="n"/>
      <c r="F64" s="999" t="n"/>
      <c r="G64" s="999" t="n"/>
      <c r="H64" s="999" t="n"/>
      <c r="I64" s="1001" t="n"/>
      <c r="J64" s="999" t="n"/>
      <c r="K64" s="999" t="n"/>
      <c r="L64" s="999" t="n"/>
      <c r="M64" s="992" t="n"/>
      <c r="N64" s="985" t="n"/>
    </row>
    <row r="65" ht="15" customHeight="1" s="650">
      <c r="A65" s="766" t="inlineStr">
        <is>
          <t>F3</t>
        </is>
      </c>
      <c r="B65" s="1002">
        <f>CONCATENATE(WORLDCUP!AA49,"-",WORLDCUP!AF49)</f>
        <v/>
      </c>
      <c r="C65" s="1003">
        <f>CONCATENATE(IF(WORLDCUP!AC49&gt;WORLDCUP!AD49,1,IF(WORLDCUP!AC49&lt;WORLDCUP!AD49,2,IF(AND(WORLDCUP!AC49=WORLDCUP!AD49,WORLDCUP!AC49&lt;&gt;"",WORLDCUP!AD49&lt;&gt;""),"X",0))),"|",WORLDCUP!AC49,"-",WORLDCUP!AD49)</f>
        <v/>
      </c>
      <c r="E65" s="999" t="n"/>
      <c r="F65" s="999" t="n"/>
      <c r="G65" s="999" t="n"/>
      <c r="H65" s="999" t="n"/>
      <c r="I65" s="1001" t="n"/>
      <c r="J65" s="999" t="n"/>
      <c r="K65" s="999" t="n"/>
      <c r="L65" s="999" t="n"/>
      <c r="M65" s="992" t="n"/>
      <c r="N65" s="985" t="n"/>
    </row>
    <row r="66" ht="15" customHeight="1" s="650">
      <c r="A66" s="993" t="inlineStr">
        <is>
          <t>G3</t>
        </is>
      </c>
      <c r="B66" s="994">
        <f>CONCATENATE(WORLDCUP!AA56,"-",WORLDCUP!AF56)</f>
        <v/>
      </c>
      <c r="C66" s="1003">
        <f>CONCATENATE(IF(WORLDCUP!AC56&gt;WORLDCUP!AD56,1,IF(WORLDCUP!AC56&lt;WORLDCUP!AD56,2,IF(AND(WORLDCUP!AC56=WORLDCUP!AD56,WORLDCUP!AC56&lt;&gt;"",WORLDCUP!AD56&lt;&gt;""),"X",0))),"|",WORLDCUP!AC56,"-",WORLDCUP!AD56)</f>
        <v/>
      </c>
      <c r="E66" s="999" t="n"/>
      <c r="F66" s="999" t="n"/>
      <c r="G66" s="999" t="n"/>
      <c r="H66" s="999" t="n"/>
      <c r="I66" s="1001" t="n"/>
      <c r="J66" s="999" t="n"/>
      <c r="K66" s="999" t="n"/>
      <c r="L66" s="999" t="n"/>
      <c r="M66" s="992" t="n"/>
      <c r="N66" s="985" t="n"/>
    </row>
    <row r="67" ht="15" customHeight="1" s="650">
      <c r="A67" s="993" t="inlineStr">
        <is>
          <t>G3</t>
        </is>
      </c>
      <c r="B67" s="994">
        <f>CONCATENATE(WORLDCUP!AA57,"-",WORLDCUP!AF57)</f>
        <v/>
      </c>
      <c r="C67" s="1003">
        <f>CONCATENATE(IF(WORLDCUP!AC57&gt;WORLDCUP!AD57,1,IF(WORLDCUP!AC57&lt;WORLDCUP!AD57,2,IF(AND(WORLDCUP!AC57=WORLDCUP!AD57,WORLDCUP!AC57&lt;&gt;"",WORLDCUP!AD57&lt;&gt;""),"X",0))),"|",WORLDCUP!AC57,"-",WORLDCUP!AD57)</f>
        <v/>
      </c>
      <c r="E67" s="999" t="n"/>
      <c r="F67" s="999" t="n"/>
      <c r="G67" s="999" t="n"/>
      <c r="H67" s="999" t="n"/>
      <c r="I67" s="1001" t="n"/>
      <c r="J67" s="999" t="n"/>
      <c r="K67" s="999" t="n"/>
      <c r="L67" s="999" t="n"/>
      <c r="M67" s="992" t="n"/>
      <c r="N67" s="985" t="n"/>
    </row>
    <row r="68" ht="15" customHeight="1" s="650">
      <c r="A68" s="766" t="inlineStr">
        <is>
          <t>H3</t>
        </is>
      </c>
      <c r="B68" s="1002">
        <f>CONCATENATE(WORLDCUP!AA64,"-",WORLDCUP!AF64)</f>
        <v/>
      </c>
      <c r="C68" s="1003">
        <f>CONCATENATE(IF(WORLDCUP!AC64&gt;WORLDCUP!AD64,1,IF(WORLDCUP!AC64&lt;WORLDCUP!AD64,2,IF(AND(WORLDCUP!AC64=WORLDCUP!AD64,WORLDCUP!AC64&lt;&gt;"",WORLDCUP!AD64&lt;&gt;""),"X",0))),"|",WORLDCUP!AC64,"-",WORLDCUP!AD64)</f>
        <v/>
      </c>
      <c r="E68" s="999" t="n"/>
      <c r="F68" s="999" t="n"/>
      <c r="G68" s="999" t="n"/>
      <c r="H68" s="999" t="n"/>
      <c r="I68" s="1001" t="n"/>
      <c r="J68" s="999" t="n"/>
      <c r="K68" s="999" t="n"/>
      <c r="L68" s="999" t="n"/>
      <c r="M68" s="992" t="n"/>
      <c r="N68" s="985" t="n"/>
    </row>
    <row r="69" ht="15" customHeight="1" s="650">
      <c r="A69" s="766" t="inlineStr">
        <is>
          <t>H3</t>
        </is>
      </c>
      <c r="B69" s="1002">
        <f>CONCATENATE(WORLDCUP!AA65,"-",WORLDCUP!AF65)</f>
        <v/>
      </c>
      <c r="C69" s="1003">
        <f>CONCATENATE(IF(WORLDCUP!AC65&gt;WORLDCUP!AD65,1,IF(WORLDCUP!AC65&lt;WORLDCUP!AD65,2,IF(AND(WORLDCUP!AC65=WORLDCUP!AD65,WORLDCUP!AC65&lt;&gt;"",WORLDCUP!AD65&lt;&gt;""),"X",0))),"|",WORLDCUP!AC65,"-",WORLDCUP!AD65)</f>
        <v/>
      </c>
      <c r="E69" s="999" t="n"/>
      <c r="F69" s="999" t="n"/>
      <c r="G69" s="999" t="n"/>
      <c r="H69" s="999" t="n"/>
      <c r="I69" s="1001" t="n"/>
      <c r="J69" s="999" t="n"/>
      <c r="K69" s="999" t="n"/>
      <c r="L69" s="999" t="n"/>
      <c r="M69" s="992" t="n"/>
      <c r="N69" s="985" t="n"/>
    </row>
    <row r="70" ht="15" customHeight="1" s="650">
      <c r="A70" s="993" t="inlineStr">
        <is>
          <t>I3</t>
        </is>
      </c>
      <c r="B70" s="994">
        <f>CONCATENATE(WORLDCUP!AA72,"-",WORLDCUP!AF72)</f>
        <v/>
      </c>
      <c r="C70" s="1003">
        <f>CONCATENATE(IF(WORLDCUP!AC72&gt;WORLDCUP!AD72,1,IF(WORLDCUP!AC72&lt;WORLDCUP!AD72,2,IF(AND(WORLDCUP!AC72=WORLDCUP!AD72,WORLDCUP!AC72&lt;&gt;"",WORLDCUP!AD72&lt;&gt;""),"X",0))),"|",WORLDCUP!AC72,"-",WORLDCUP!AD72)</f>
        <v/>
      </c>
      <c r="E70" s="999" t="n"/>
      <c r="F70" s="999" t="n"/>
      <c r="G70" s="999" t="n"/>
      <c r="H70" s="999" t="n"/>
      <c r="I70" s="1001" t="n"/>
      <c r="J70" s="999" t="n"/>
      <c r="K70" s="999" t="n"/>
      <c r="L70" s="999" t="n"/>
      <c r="M70" s="992" t="n"/>
      <c r="N70" s="985" t="n"/>
    </row>
    <row r="71" ht="15" customHeight="1" s="650">
      <c r="A71" s="993" t="inlineStr">
        <is>
          <t>I3</t>
        </is>
      </c>
      <c r="B71" s="994">
        <f>CONCATENATE(WORLDCUP!AA73,"-",WORLDCUP!AF73)</f>
        <v/>
      </c>
      <c r="C71" s="1003">
        <f>CONCATENATE(IF(WORLDCUP!AC73&gt;WORLDCUP!AD73,1,IF(WORLDCUP!AC73&lt;WORLDCUP!AD73,2,IF(AND(WORLDCUP!AC73=WORLDCUP!AD73,WORLDCUP!AC73&lt;&gt;"",WORLDCUP!AD73&lt;&gt;""),"X",0))),"|",WORLDCUP!AC73,"-",WORLDCUP!AD73)</f>
        <v/>
      </c>
      <c r="E71" s="999" t="n"/>
      <c r="F71" s="999" t="n"/>
      <c r="G71" s="999" t="n"/>
      <c r="H71" s="999" t="n"/>
      <c r="I71" s="1001" t="n"/>
      <c r="J71" s="999" t="n"/>
      <c r="K71" s="999" t="n"/>
      <c r="L71" s="999" t="n"/>
      <c r="M71" s="992" t="n"/>
      <c r="N71" s="985" t="n"/>
    </row>
    <row r="72" ht="15" customHeight="1" s="650">
      <c r="A72" s="766" t="inlineStr">
        <is>
          <t>J3</t>
        </is>
      </c>
      <c r="B72" s="1002">
        <f>CONCATENATE(WORLDCUP!AA80,"-",WORLDCUP!AF80)</f>
        <v/>
      </c>
      <c r="C72" s="1003">
        <f>CONCATENATE(IF(WORLDCUP!AC80&gt;WORLDCUP!AD80,1,IF(WORLDCUP!AC80&lt;WORLDCUP!AD80,2,IF(AND(WORLDCUP!AC80=WORLDCUP!AD80,WORLDCUP!AC80&lt;&gt;"",WORLDCUP!AD80&lt;&gt;""),"X",0))),"|",WORLDCUP!AC80,"-",WORLDCUP!AD80)</f>
        <v/>
      </c>
      <c r="E72" s="999" t="n"/>
      <c r="F72" s="999" t="n"/>
      <c r="G72" s="999" t="n"/>
      <c r="H72" s="999" t="n"/>
      <c r="I72" s="1001" t="n"/>
      <c r="J72" s="999" t="n"/>
      <c r="K72" s="999" t="n"/>
      <c r="L72" s="999" t="n"/>
      <c r="M72" s="992" t="n"/>
      <c r="N72" s="985" t="n"/>
    </row>
    <row r="73" ht="15" customHeight="1" s="650">
      <c r="A73" s="766" t="inlineStr">
        <is>
          <t>J3</t>
        </is>
      </c>
      <c r="B73" s="1002">
        <f>CONCATENATE(WORLDCUP!AA81,"-",WORLDCUP!AF81)</f>
        <v/>
      </c>
      <c r="C73" s="1003">
        <f>CONCATENATE(IF(WORLDCUP!AC81&gt;WORLDCUP!AD81,1,IF(WORLDCUP!AC81&lt;WORLDCUP!AD81,2,IF(AND(WORLDCUP!AC81=WORLDCUP!AD81,WORLDCUP!AC81&lt;&gt;"",WORLDCUP!AD81&lt;&gt;""),"X",0))),"|",WORLDCUP!AC81,"-",WORLDCUP!AD81)</f>
        <v/>
      </c>
      <c r="E73" s="999" t="n"/>
      <c r="F73" s="999" t="n"/>
      <c r="G73" s="999" t="n"/>
      <c r="H73" s="999" t="n"/>
      <c r="I73" s="1001" t="n"/>
      <c r="J73" s="999" t="n"/>
      <c r="K73" s="999" t="n"/>
      <c r="L73" s="999" t="n"/>
      <c r="M73" s="992" t="n"/>
      <c r="N73" s="985" t="n"/>
    </row>
    <row r="74" ht="15" customHeight="1" s="650">
      <c r="A74" s="993" t="inlineStr">
        <is>
          <t>K3</t>
        </is>
      </c>
      <c r="B74" s="994">
        <f>CONCATENATE(WORLDCUP!AA88,"-",WORLDCUP!AF88)</f>
        <v/>
      </c>
      <c r="C74" s="1003">
        <f>CONCATENATE(IF(WORLDCUP!AC88&gt;WORLDCUP!AD88,1,IF(WORLDCUP!AC88&lt;WORLDCUP!AD88,2,IF(AND(WORLDCUP!AC88=WORLDCUP!AD88,WORLDCUP!AC88&lt;&gt;"",WORLDCUP!AD88&lt;&gt;""),"X",0))),"|",WORLDCUP!AC88,"-",WORLDCUP!AD88)</f>
        <v/>
      </c>
      <c r="E74" s="999" t="n"/>
      <c r="F74" s="999" t="n"/>
      <c r="G74" s="999" t="n"/>
      <c r="H74" s="999" t="n"/>
      <c r="I74" s="1001" t="n"/>
      <c r="J74" s="999" t="n"/>
      <c r="K74" s="999" t="n"/>
      <c r="L74" s="999" t="n"/>
      <c r="M74" s="992" t="n"/>
      <c r="N74" s="985" t="n"/>
    </row>
    <row r="75" ht="15" customHeight="1" s="650">
      <c r="A75" s="993" t="inlineStr">
        <is>
          <t>K3</t>
        </is>
      </c>
      <c r="B75" s="994">
        <f>CONCATENATE(WORLDCUP!AA89,"-",WORLDCUP!AF89)</f>
        <v/>
      </c>
      <c r="C75" s="1003">
        <f>CONCATENATE(IF(WORLDCUP!AC89&gt;WORLDCUP!AD89,1,IF(WORLDCUP!AC89&lt;WORLDCUP!AD89,2,IF(AND(WORLDCUP!AC89=WORLDCUP!AD89,WORLDCUP!AC89&lt;&gt;"",WORLDCUP!AD89&lt;&gt;""),"X",0))),"|",WORLDCUP!AC89,"-",WORLDCUP!AD89)</f>
        <v/>
      </c>
      <c r="E75" s="999" t="n"/>
      <c r="F75" s="999" t="n"/>
      <c r="G75" s="999" t="n"/>
      <c r="H75" s="999" t="n"/>
      <c r="I75" s="1001" t="n"/>
      <c r="J75" s="999" t="n"/>
      <c r="K75" s="999" t="n"/>
      <c r="L75" s="999" t="n"/>
      <c r="M75" s="992" t="n"/>
      <c r="N75" s="985" t="n"/>
    </row>
    <row r="76" ht="15" customHeight="1" s="650">
      <c r="A76" s="766" t="inlineStr">
        <is>
          <t>L3</t>
        </is>
      </c>
      <c r="B76" s="1002">
        <f>CONCATENATE(WORLDCUP!AA96,"-",WORLDCUP!AF96)</f>
        <v/>
      </c>
      <c r="C76" s="1003">
        <f>CONCATENATE(IF(WORLDCUP!AC96&gt;WORLDCUP!AD96,1,IF(WORLDCUP!AC96&lt;WORLDCUP!AD96,2,IF(AND(WORLDCUP!AC96=WORLDCUP!AD96,WORLDCUP!AC96&lt;&gt;"",WORLDCUP!AD96&lt;&gt;""),"X",0))),"|",WORLDCUP!AC96,"-",WORLDCUP!AD96)</f>
        <v/>
      </c>
      <c r="E76" s="999" t="n"/>
      <c r="F76" s="999" t="n"/>
      <c r="G76" s="999" t="n"/>
      <c r="H76" s="999" t="n"/>
      <c r="I76" s="1001" t="n"/>
      <c r="J76" s="999" t="n"/>
      <c r="K76" s="999" t="n"/>
      <c r="L76" s="999" t="n"/>
      <c r="M76" s="992" t="n"/>
      <c r="N76" s="985" t="n"/>
    </row>
    <row r="77" ht="15" customHeight="1" s="650">
      <c r="A77" s="766" t="inlineStr">
        <is>
          <t>L3</t>
        </is>
      </c>
      <c r="B77" s="1002">
        <f>CONCATENATE(WORLDCUP!AA97,"-",WORLDCUP!AF97)</f>
        <v/>
      </c>
      <c r="C77" s="1003">
        <f>CONCATENATE(IF(WORLDCUP!AC97&gt;WORLDCUP!AD97,1,IF(WORLDCUP!AC97&lt;WORLDCUP!AD97,2,IF(AND(WORLDCUP!AC97=WORLDCUP!AD97,WORLDCUP!AC97&lt;&gt;"",WORLDCUP!AD97&lt;&gt;""),"X",0))),"|",WORLDCUP!AC97,"-",WORLDCUP!AD97)</f>
        <v/>
      </c>
      <c r="E77" s="999" t="n"/>
      <c r="F77" s="999" t="n"/>
      <c r="G77" s="999" t="n"/>
      <c r="H77" s="999" t="n"/>
      <c r="I77" s="1001" t="n"/>
      <c r="J77" s="999" t="n"/>
      <c r="K77" s="999" t="n"/>
      <c r="L77" s="999" t="n"/>
      <c r="M77" s="992" t="n"/>
      <c r="N77" s="985" t="n"/>
    </row>
    <row r="78" ht="15" customHeight="1" s="650">
      <c r="A78" s="986" t="n"/>
      <c r="B78" s="986" t="n"/>
      <c r="C78" s="1009" t="n"/>
      <c r="E78" s="999" t="n"/>
      <c r="F78" s="999" t="n"/>
      <c r="G78" s="999" t="n"/>
      <c r="H78" s="999" t="n"/>
      <c r="I78" s="1001" t="n"/>
      <c r="J78" s="999" t="n"/>
      <c r="K78" s="999" t="n"/>
      <c r="L78" s="999" t="n"/>
      <c r="M78" s="992" t="n"/>
      <c r="N78" s="985" t="n"/>
    </row>
    <row r="79" ht="18.75" customHeight="1" s="650">
      <c r="A79" s="986" t="n"/>
      <c r="B79" s="1010">
        <f>Idiomas!D126</f>
        <v/>
      </c>
      <c r="C79" s="1009" t="n"/>
      <c r="E79" s="999" t="n"/>
      <c r="F79" s="999" t="n"/>
      <c r="G79" s="999" t="n"/>
      <c r="H79" s="999" t="n"/>
      <c r="I79" s="1001" t="n"/>
      <c r="J79" s="999" t="n"/>
      <c r="K79" s="999" t="n"/>
      <c r="L79" s="999" t="n"/>
      <c r="M79" s="992" t="n"/>
      <c r="N79" s="985" t="n"/>
    </row>
    <row r="80" ht="15" customHeight="1" s="650">
      <c r="A80" s="1011" t="inlineStr">
        <is>
          <t>A</t>
        </is>
      </c>
      <c r="B80" s="1012">
        <f>Idiomas!D140</f>
        <v/>
      </c>
      <c r="C80" s="1003">
        <f>IF(OR(SUM(WORLDCUP!$AN$6:$AN$9)=12,WORLDCUP!$AJ$99=144),WORLDCUP!AL6,B80)</f>
        <v/>
      </c>
      <c r="E80" s="999" t="n"/>
      <c r="F80" s="999" t="n"/>
      <c r="G80" s="999" t="n"/>
      <c r="H80" s="999" t="n"/>
      <c r="I80" s="1001" t="n"/>
      <c r="J80" s="999" t="n"/>
      <c r="K80" s="999" t="n"/>
      <c r="L80" s="999" t="n"/>
      <c r="M80" s="992" t="n"/>
      <c r="N80" s="985" t="n"/>
    </row>
    <row r="81" ht="15" customHeight="1" s="650">
      <c r="A81" s="655" t="n"/>
      <c r="B81" s="1012">
        <f>Idiomas!D141</f>
        <v/>
      </c>
      <c r="C81" s="1003">
        <f>IF(OR(SUM(WORLDCUP!$AN$6:$AN$9)=12,WORLDCUP!$AJ$99=144),WORLDCUP!AL7,B81)</f>
        <v/>
      </c>
      <c r="E81" s="999" t="n"/>
      <c r="F81" s="999" t="n"/>
      <c r="G81" s="999" t="n"/>
      <c r="H81" s="999" t="n"/>
      <c r="I81" s="1001" t="n"/>
      <c r="J81" s="999" t="n"/>
      <c r="K81" s="999" t="n"/>
      <c r="L81" s="999" t="n"/>
      <c r="M81" s="992" t="n"/>
      <c r="N81" s="985" t="n"/>
    </row>
    <row r="82" ht="15" customHeight="1" s="650">
      <c r="A82" s="655" t="n"/>
      <c r="B82" s="1012">
        <f>Idiomas!D142</f>
        <v/>
      </c>
      <c r="C82" s="1003">
        <f>IF(OR(SUM(WORLDCUP!$AN$6:$AN$9)=12,WORLDCUP!$AJ$99=144),WORLDCUP!AL8,B82)</f>
        <v/>
      </c>
      <c r="E82" s="999" t="n"/>
      <c r="F82" s="999" t="n"/>
      <c r="G82" s="999" t="n"/>
      <c r="H82" s="999" t="n"/>
      <c r="I82" s="1001" t="n"/>
      <c r="J82" s="999" t="n"/>
      <c r="K82" s="999" t="n"/>
      <c r="L82" s="999" t="n"/>
      <c r="M82" s="992" t="n"/>
      <c r="N82" s="985" t="n"/>
    </row>
    <row r="83" ht="15" customHeight="1" s="650">
      <c r="A83" s="655" t="n"/>
      <c r="B83" s="1012">
        <f>Idiomas!D143</f>
        <v/>
      </c>
      <c r="C83" s="1003">
        <f>IF(OR(SUM(WORLDCUP!$AN$6:$AN$9)=12,WORLDCUP!$AJ$99=144),WORLDCUP!AL9,B83)</f>
        <v/>
      </c>
      <c r="E83" s="999" t="n"/>
      <c r="F83" s="999" t="n"/>
      <c r="G83" s="999" t="n"/>
      <c r="H83" s="999" t="n"/>
      <c r="I83" s="1001" t="n"/>
      <c r="J83" s="999" t="n"/>
      <c r="K83" s="999" t="n"/>
      <c r="L83" s="999" t="n"/>
      <c r="M83" s="992" t="n"/>
      <c r="N83" s="985" t="n"/>
    </row>
    <row r="84" ht="15" customHeight="1" s="650">
      <c r="A84" s="1013" t="inlineStr">
        <is>
          <t>B</t>
        </is>
      </c>
      <c r="B84" s="1002">
        <f>Idiomas!D144</f>
        <v/>
      </c>
      <c r="C84" s="1003">
        <f>IF(OR(SUM(WORLDCUP!$AN$14:$AN$17)=12,WORLDCUP!$AJ$99=144),WORLDCUP!AL14,B84)</f>
        <v/>
      </c>
      <c r="E84" s="999" t="n"/>
      <c r="F84" s="999" t="n"/>
      <c r="G84" s="999" t="n"/>
      <c r="H84" s="999" t="n"/>
      <c r="I84" s="1001" t="n"/>
      <c r="J84" s="999" t="n"/>
      <c r="K84" s="999" t="n"/>
      <c r="L84" s="999" t="n"/>
      <c r="M84" s="992" t="n"/>
      <c r="N84" s="985" t="n"/>
    </row>
    <row r="85" ht="15" customHeight="1" s="650">
      <c r="A85" s="655" t="n"/>
      <c r="B85" s="1002">
        <f>Idiomas!D145</f>
        <v/>
      </c>
      <c r="C85" s="1003">
        <f>IF(OR(SUM(WORLDCUP!$AN$14:$AN$17)=12,WORLDCUP!$AJ$99=144),WORLDCUP!AL15,B85)</f>
        <v/>
      </c>
      <c r="E85" s="999" t="n"/>
      <c r="F85" s="999" t="n"/>
      <c r="G85" s="999" t="n"/>
      <c r="H85" s="999" t="n"/>
      <c r="I85" s="1001" t="n"/>
      <c r="J85" s="999" t="n"/>
      <c r="K85" s="999" t="n"/>
      <c r="L85" s="999" t="n"/>
      <c r="M85" s="992" t="n"/>
      <c r="N85" s="985" t="n"/>
    </row>
    <row r="86" ht="15" customHeight="1" s="650">
      <c r="A86" s="655" t="n"/>
      <c r="B86" s="1002">
        <f>Idiomas!D146</f>
        <v/>
      </c>
      <c r="C86" s="1003">
        <f>IF(OR(SUM(WORLDCUP!$AN$14:$AN$17)=12,WORLDCUP!$AJ$99=144),WORLDCUP!AL16,B86)</f>
        <v/>
      </c>
      <c r="E86" s="999" t="n"/>
      <c r="F86" s="999" t="n"/>
      <c r="G86" s="999" t="n"/>
      <c r="H86" s="999" t="n"/>
      <c r="I86" s="1001" t="n"/>
      <c r="J86" s="999" t="n"/>
      <c r="K86" s="999" t="n"/>
      <c r="L86" s="999" t="n"/>
      <c r="M86" s="992" t="n"/>
      <c r="N86" s="985" t="n"/>
    </row>
    <row r="87" ht="15" customHeight="1" s="650">
      <c r="A87" s="655" t="n"/>
      <c r="B87" s="1002">
        <f>Idiomas!D147</f>
        <v/>
      </c>
      <c r="C87" s="1003">
        <f>IF(OR(SUM(WORLDCUP!$AN$14:$AN$17)=12,WORLDCUP!$AJ$99=144),WORLDCUP!AL17,B87)</f>
        <v/>
      </c>
      <c r="E87" s="999" t="n"/>
      <c r="F87" s="999" t="n"/>
      <c r="G87" s="999" t="n"/>
      <c r="H87" s="999" t="n"/>
      <c r="I87" s="1001" t="n"/>
      <c r="J87" s="999" t="n"/>
      <c r="K87" s="999" t="n"/>
      <c r="L87" s="999" t="n"/>
      <c r="M87" s="992" t="n"/>
      <c r="N87" s="985" t="n"/>
    </row>
    <row r="88" ht="15" customHeight="1" s="650">
      <c r="A88" s="1011" t="inlineStr">
        <is>
          <t>C</t>
        </is>
      </c>
      <c r="B88" s="1012">
        <f>Idiomas!D148</f>
        <v/>
      </c>
      <c r="C88" s="1003">
        <f>IF(OR(SUM(WORLDCUP!$AN$22:$AN$25)=12,WORLDCUP!$AJ$99=144),WORLDCUP!AL22,B88)</f>
        <v/>
      </c>
      <c r="E88" s="999" t="n"/>
      <c r="F88" s="999" t="n"/>
      <c r="G88" s="999" t="n"/>
      <c r="H88" s="999" t="n"/>
      <c r="I88" s="1001" t="n"/>
      <c r="J88" s="999" t="n"/>
      <c r="K88" s="999" t="n"/>
      <c r="L88" s="999" t="n"/>
      <c r="M88" s="992" t="n"/>
      <c r="N88" s="985" t="n"/>
    </row>
    <row r="89" ht="15" customHeight="1" s="650">
      <c r="A89" s="655" t="n"/>
      <c r="B89" s="1012">
        <f>Idiomas!D149</f>
        <v/>
      </c>
      <c r="C89" s="1003">
        <f>IF(OR(SUM(WORLDCUP!$AN$22:$AN$25)=12,WORLDCUP!$AJ$99=144),WORLDCUP!AL23,B89)</f>
        <v/>
      </c>
      <c r="E89" s="999" t="n"/>
      <c r="F89" s="999" t="n"/>
      <c r="G89" s="999" t="n"/>
      <c r="H89" s="999" t="n"/>
      <c r="I89" s="1001" t="n"/>
      <c r="J89" s="999" t="n"/>
      <c r="K89" s="999" t="n"/>
      <c r="L89" s="999" t="n"/>
      <c r="M89" s="992" t="n"/>
      <c r="N89" s="985" t="n"/>
    </row>
    <row r="90" ht="15" customHeight="1" s="650">
      <c r="A90" s="655" t="n"/>
      <c r="B90" s="1012">
        <f>Idiomas!D150</f>
        <v/>
      </c>
      <c r="C90" s="1003">
        <f>IF(OR(SUM(WORLDCUP!$AN$22:$AN$25)=12,WORLDCUP!$AJ$99=144),WORLDCUP!AL24,B90)</f>
        <v/>
      </c>
      <c r="E90" s="999" t="n"/>
      <c r="F90" s="999" t="n"/>
      <c r="G90" s="999" t="n"/>
      <c r="H90" s="999" t="n"/>
      <c r="I90" s="1001" t="n"/>
      <c r="J90" s="999" t="n"/>
      <c r="K90" s="999" t="n"/>
      <c r="L90" s="999" t="n"/>
      <c r="M90" s="992" t="n"/>
      <c r="N90" s="985" t="n"/>
    </row>
    <row r="91" ht="15" customHeight="1" s="650">
      <c r="A91" s="655" t="n"/>
      <c r="B91" s="1012">
        <f>Idiomas!D151</f>
        <v/>
      </c>
      <c r="C91" s="1003">
        <f>IF(OR(SUM(WORLDCUP!$AN$22:$AN$25)=12,WORLDCUP!$AJ$99=144),WORLDCUP!AL25,B91)</f>
        <v/>
      </c>
      <c r="E91" s="999" t="n"/>
      <c r="F91" s="999" t="n"/>
      <c r="G91" s="999" t="n"/>
      <c r="H91" s="999" t="n"/>
      <c r="I91" s="1001" t="n"/>
      <c r="J91" s="999" t="n"/>
      <c r="K91" s="999" t="n"/>
      <c r="L91" s="999" t="n"/>
      <c r="M91" s="992" t="n"/>
      <c r="N91" s="985" t="n"/>
    </row>
    <row r="92" ht="15" customHeight="1" s="650">
      <c r="A92" s="1013" t="inlineStr">
        <is>
          <t>D</t>
        </is>
      </c>
      <c r="B92" s="1002">
        <f>Idiomas!D152</f>
        <v/>
      </c>
      <c r="C92" s="1003">
        <f>IF(OR(SUM(WORLDCUP!$AN$30:$AN$33)=12,WORLDCUP!$AJ$99=144),WORLDCUP!AL30,B92)</f>
        <v/>
      </c>
      <c r="E92" s="999" t="n"/>
      <c r="F92" s="999" t="n"/>
      <c r="G92" s="999" t="n"/>
      <c r="H92" s="999" t="n"/>
      <c r="I92" s="1001" t="n"/>
      <c r="J92" s="999" t="n"/>
      <c r="K92" s="999" t="n"/>
      <c r="L92" s="999" t="n"/>
      <c r="M92" s="992" t="n"/>
      <c r="N92" s="985" t="n"/>
    </row>
    <row r="93" ht="15" customHeight="1" s="650">
      <c r="A93" s="655" t="n"/>
      <c r="B93" s="1002">
        <f>Idiomas!D153</f>
        <v/>
      </c>
      <c r="C93" s="1003">
        <f>IF(OR(SUM(WORLDCUP!$AN$30:$AN$33)=12,WORLDCUP!$AJ$99=144),WORLDCUP!AL31,B93)</f>
        <v/>
      </c>
      <c r="E93" s="999" t="n"/>
      <c r="F93" s="999" t="n"/>
      <c r="G93" s="999" t="n"/>
      <c r="H93" s="999" t="n"/>
      <c r="I93" s="1001" t="n"/>
      <c r="J93" s="999" t="n"/>
      <c r="K93" s="999" t="n"/>
      <c r="L93" s="999" t="n"/>
      <c r="M93" s="992" t="n"/>
      <c r="N93" s="985" t="n"/>
    </row>
    <row r="94" ht="15" customHeight="1" s="650">
      <c r="A94" s="655" t="n"/>
      <c r="B94" s="1002">
        <f>Idiomas!D154</f>
        <v/>
      </c>
      <c r="C94" s="1003">
        <f>IF(OR(SUM(WORLDCUP!$AN$30:$AN$33)=12,WORLDCUP!$AJ$99=144),WORLDCUP!AL32,B94)</f>
        <v/>
      </c>
      <c r="E94" s="999" t="n"/>
      <c r="F94" s="999" t="n"/>
      <c r="G94" s="999" t="n"/>
      <c r="H94" s="999" t="n"/>
      <c r="I94" s="1001" t="n"/>
      <c r="J94" s="999" t="n"/>
      <c r="K94" s="999" t="n"/>
      <c r="L94" s="999" t="n"/>
      <c r="M94" s="992" t="n"/>
      <c r="N94" s="985" t="n"/>
    </row>
    <row r="95" ht="15" customHeight="1" s="650">
      <c r="A95" s="655" t="n"/>
      <c r="B95" s="1002">
        <f>Idiomas!D155</f>
        <v/>
      </c>
      <c r="C95" s="1003">
        <f>IF(OR(SUM(WORLDCUP!$AN$30:$AN$33)=12,WORLDCUP!$AJ$99=144),WORLDCUP!AL33,B95)</f>
        <v/>
      </c>
      <c r="E95" s="999" t="n"/>
      <c r="F95" s="999" t="n"/>
      <c r="G95" s="999" t="n"/>
      <c r="H95" s="999" t="n"/>
      <c r="I95" s="1001" t="n"/>
      <c r="J95" s="999" t="n"/>
      <c r="K95" s="999" t="n"/>
      <c r="L95" s="999" t="n"/>
      <c r="M95" s="992" t="n"/>
      <c r="N95" s="985" t="n"/>
    </row>
    <row r="96" ht="15" customHeight="1" s="650">
      <c r="A96" s="1011" t="inlineStr">
        <is>
          <t>E</t>
        </is>
      </c>
      <c r="B96" s="1012">
        <f>Idiomas!D156</f>
        <v/>
      </c>
      <c r="C96" s="1003">
        <f>IF(OR(SUM(WORLDCUP!$AN$38:$AN$41)=12,WORLDCUP!$AJ$99=144),WORLDCUP!AL38,B96)</f>
        <v/>
      </c>
      <c r="E96" s="999" t="n"/>
      <c r="F96" s="999" t="n"/>
      <c r="G96" s="999" t="n"/>
      <c r="H96" s="999" t="n"/>
      <c r="I96" s="1001" t="n"/>
      <c r="J96" s="999" t="n"/>
      <c r="K96" s="999" t="n"/>
      <c r="L96" s="999" t="n"/>
      <c r="M96" s="992" t="n"/>
      <c r="N96" s="985" t="n"/>
    </row>
    <row r="97" ht="15" customHeight="1" s="650">
      <c r="A97" s="655" t="n"/>
      <c r="B97" s="1012">
        <f>Idiomas!D157</f>
        <v/>
      </c>
      <c r="C97" s="1003">
        <f>IF(OR(SUM(WORLDCUP!$AN$38:$AN$41)=12,WORLDCUP!$AJ$99=144),WORLDCUP!AL39,B97)</f>
        <v/>
      </c>
      <c r="E97" s="999" t="n"/>
      <c r="F97" s="999" t="n"/>
      <c r="G97" s="999" t="n"/>
      <c r="H97" s="999" t="n"/>
      <c r="I97" s="1001" t="n"/>
      <c r="J97" s="999" t="n"/>
      <c r="K97" s="999" t="n"/>
      <c r="L97" s="999" t="n"/>
      <c r="M97" s="992" t="n"/>
      <c r="N97" s="985" t="n"/>
    </row>
    <row r="98" ht="15" customHeight="1" s="650">
      <c r="A98" s="655" t="n"/>
      <c r="B98" s="1012">
        <f>Idiomas!D158</f>
        <v/>
      </c>
      <c r="C98" s="1003">
        <f>IF(OR(SUM(WORLDCUP!$AN$38:$AN$41)=12,WORLDCUP!$AJ$99=144),WORLDCUP!AL40,B98)</f>
        <v/>
      </c>
      <c r="E98" s="999" t="n"/>
      <c r="F98" s="999" t="n"/>
      <c r="G98" s="999" t="n"/>
      <c r="H98" s="999" t="n"/>
      <c r="I98" s="1001" t="n"/>
      <c r="J98" s="999" t="n"/>
      <c r="K98" s="999" t="n"/>
      <c r="L98" s="999" t="n"/>
      <c r="M98" s="992" t="n"/>
      <c r="N98" s="985" t="n"/>
    </row>
    <row r="99" ht="15" customHeight="1" s="650">
      <c r="A99" s="655" t="n"/>
      <c r="B99" s="1012">
        <f>Idiomas!D159</f>
        <v/>
      </c>
      <c r="C99" s="1003">
        <f>IF(OR(SUM(WORLDCUP!$AN$38:$AN$41)=12,WORLDCUP!$AJ$99=144),WORLDCUP!AL41,B99)</f>
        <v/>
      </c>
      <c r="E99" s="999" t="n"/>
      <c r="F99" s="999" t="n"/>
      <c r="G99" s="999" t="n"/>
      <c r="H99" s="999" t="n"/>
      <c r="I99" s="1001" t="n"/>
      <c r="J99" s="999" t="n"/>
      <c r="K99" s="999" t="n"/>
      <c r="L99" s="999" t="n"/>
      <c r="M99" s="992" t="n"/>
      <c r="N99" s="985" t="n"/>
    </row>
    <row r="100" ht="15" customHeight="1" s="650">
      <c r="A100" s="1013" t="inlineStr">
        <is>
          <t>F</t>
        </is>
      </c>
      <c r="B100" s="1002">
        <f>Idiomas!D160</f>
        <v/>
      </c>
      <c r="C100" s="1003">
        <f>IF(OR(SUM(WORLDCUP!$AN$46:$AN$49)=12,WORLDCUP!$AJ$99=144),WORLDCUP!AL46,B100)</f>
        <v/>
      </c>
      <c r="E100" s="999" t="n"/>
      <c r="F100" s="999" t="n"/>
      <c r="G100" s="999" t="n"/>
      <c r="H100" s="999" t="n"/>
      <c r="I100" s="1001" t="n"/>
      <c r="J100" s="999" t="n"/>
      <c r="K100" s="999" t="n"/>
      <c r="L100" s="999" t="n"/>
      <c r="M100" s="992" t="n"/>
      <c r="N100" s="985" t="n"/>
    </row>
    <row r="101" ht="15" customHeight="1" s="650">
      <c r="A101" s="655" t="n"/>
      <c r="B101" s="1002">
        <f>Idiomas!D161</f>
        <v/>
      </c>
      <c r="C101" s="1003">
        <f>IF(OR(SUM(WORLDCUP!$AN$46:$AN$49)=12,WORLDCUP!$AJ$99=144),WORLDCUP!AL47,B101)</f>
        <v/>
      </c>
      <c r="E101" s="999" t="n"/>
      <c r="F101" s="999" t="n"/>
      <c r="G101" s="999" t="n"/>
      <c r="H101" s="999" t="n"/>
      <c r="I101" s="1001" t="n"/>
      <c r="J101" s="999" t="n"/>
      <c r="K101" s="999" t="n"/>
      <c r="L101" s="999" t="n"/>
      <c r="M101" s="992" t="n"/>
      <c r="N101" s="985" t="n"/>
    </row>
    <row r="102" ht="15" customHeight="1" s="650">
      <c r="A102" s="655" t="n"/>
      <c r="B102" s="1002">
        <f>Idiomas!D162</f>
        <v/>
      </c>
      <c r="C102" s="1003">
        <f>IF(OR(SUM(WORLDCUP!$AN$46:$AN$49)=12,WORLDCUP!$AJ$99=144),WORLDCUP!AL48,B102)</f>
        <v/>
      </c>
      <c r="E102" s="999" t="n"/>
      <c r="F102" s="999" t="n"/>
      <c r="G102" s="999" t="n"/>
      <c r="H102" s="999" t="n"/>
      <c r="I102" s="1001" t="n"/>
      <c r="J102" s="999" t="n"/>
      <c r="K102" s="999" t="n"/>
      <c r="L102" s="999" t="n"/>
      <c r="M102" s="992" t="n"/>
      <c r="N102" s="985" t="n"/>
    </row>
    <row r="103" ht="15" customHeight="1" s="650">
      <c r="A103" s="655" t="n"/>
      <c r="B103" s="1002">
        <f>Idiomas!D163</f>
        <v/>
      </c>
      <c r="C103" s="1003">
        <f>IF(OR(SUM(WORLDCUP!$AN$46:$AN$49)=12,WORLDCUP!$AJ$99=144),WORLDCUP!AL49,B103)</f>
        <v/>
      </c>
      <c r="E103" s="999" t="n"/>
      <c r="F103" s="999" t="n"/>
      <c r="G103" s="999" t="n"/>
      <c r="H103" s="999" t="n"/>
      <c r="I103" s="1001" t="n"/>
      <c r="J103" s="999" t="n"/>
      <c r="K103" s="999" t="n"/>
      <c r="L103" s="999" t="n"/>
      <c r="M103" s="992" t="n"/>
      <c r="N103" s="985" t="n"/>
    </row>
    <row r="104" ht="15" customHeight="1" s="650">
      <c r="A104" s="1011" t="inlineStr">
        <is>
          <t>G</t>
        </is>
      </c>
      <c r="B104" s="1012">
        <f>Idiomas!D164</f>
        <v/>
      </c>
      <c r="C104" s="1003">
        <f>IF(OR(SUM(WORLDCUP!$AN$54:$AN$57)=12,WORLDCUP!$AJ$99=144),WORLDCUP!AL54,B104)</f>
        <v/>
      </c>
      <c r="E104" s="999" t="n"/>
      <c r="F104" s="999" t="n"/>
      <c r="G104" s="999" t="n"/>
      <c r="H104" s="999" t="n"/>
      <c r="I104" s="1001" t="n"/>
      <c r="J104" s="999" t="n"/>
      <c r="K104" s="999" t="n"/>
      <c r="L104" s="999" t="n"/>
      <c r="M104" s="992" t="n"/>
      <c r="N104" s="985" t="n"/>
    </row>
    <row r="105" ht="15" customHeight="1" s="650">
      <c r="A105" s="655" t="n"/>
      <c r="B105" s="1012">
        <f>Idiomas!D165</f>
        <v/>
      </c>
      <c r="C105" s="1003">
        <f>IF(OR(SUM(WORLDCUP!$AN$54:$AN$57)=12,WORLDCUP!$AJ$99=144),WORLDCUP!AL55,B105)</f>
        <v/>
      </c>
      <c r="E105" s="999" t="n"/>
      <c r="F105" s="999" t="n"/>
      <c r="G105" s="999" t="n"/>
      <c r="H105" s="999" t="n"/>
      <c r="I105" s="1001" t="n"/>
      <c r="J105" s="999" t="n"/>
      <c r="K105" s="999" t="n"/>
      <c r="L105" s="999" t="n"/>
      <c r="M105" s="992" t="n"/>
      <c r="N105" s="985" t="n"/>
    </row>
    <row r="106" ht="15" customHeight="1" s="650">
      <c r="A106" s="655" t="n"/>
      <c r="B106" s="1012">
        <f>Idiomas!D166</f>
        <v/>
      </c>
      <c r="C106" s="1003">
        <f>IF(OR(SUM(WORLDCUP!$AN$54:$AN$57)=12,WORLDCUP!$AJ$99=144),WORLDCUP!AL56,B106)</f>
        <v/>
      </c>
      <c r="E106" s="999" t="n"/>
      <c r="F106" s="999" t="n"/>
      <c r="G106" s="999" t="n"/>
      <c r="H106" s="999" t="n"/>
      <c r="I106" s="1001" t="n"/>
      <c r="J106" s="999" t="n"/>
      <c r="K106" s="999" t="n"/>
      <c r="L106" s="999" t="n"/>
      <c r="M106" s="992" t="n"/>
      <c r="N106" s="985" t="n"/>
    </row>
    <row r="107" ht="15" customHeight="1" s="650">
      <c r="A107" s="655" t="n"/>
      <c r="B107" s="1012">
        <f>Idiomas!D167</f>
        <v/>
      </c>
      <c r="C107" s="1003">
        <f>IF(OR(SUM(WORLDCUP!$AN$54:$AN$57)=12,WORLDCUP!$AJ$99=144),WORLDCUP!AL57,B107)</f>
        <v/>
      </c>
      <c r="E107" s="999" t="n"/>
      <c r="F107" s="999" t="n"/>
      <c r="G107" s="999" t="n"/>
      <c r="H107" s="999" t="n"/>
      <c r="I107" s="1001" t="n"/>
      <c r="J107" s="999" t="n"/>
      <c r="K107" s="999" t="n"/>
      <c r="L107" s="999" t="n"/>
      <c r="M107" s="992" t="n"/>
      <c r="N107" s="985" t="n"/>
    </row>
    <row r="108" ht="15" customHeight="1" s="650">
      <c r="A108" s="1013" t="inlineStr">
        <is>
          <t>H</t>
        </is>
      </c>
      <c r="B108" s="1002">
        <f>Idiomas!D168</f>
        <v/>
      </c>
      <c r="C108" s="1003">
        <f>IF(OR(SUM(WORLDCUP!$AN$62:$AN$65)=12,WORLDCUP!$AJ$99=144),WORLDCUP!AL62,B108)</f>
        <v/>
      </c>
      <c r="E108" s="999" t="n"/>
      <c r="F108" s="999" t="n"/>
      <c r="G108" s="999" t="n"/>
      <c r="H108" s="999" t="n"/>
      <c r="I108" s="1001" t="n"/>
      <c r="J108" s="999" t="n"/>
      <c r="K108" s="999" t="n"/>
      <c r="L108" s="999" t="n"/>
      <c r="M108" s="992" t="n"/>
      <c r="N108" s="985" t="n"/>
    </row>
    <row r="109" ht="15" customHeight="1" s="650">
      <c r="A109" s="655" t="n"/>
      <c r="B109" s="1002">
        <f>Idiomas!D169</f>
        <v/>
      </c>
      <c r="C109" s="1003">
        <f>IF(OR(SUM(WORLDCUP!$AN$62:$AN$65)=12,WORLDCUP!$AJ$99=144),WORLDCUP!AL63,B109)</f>
        <v/>
      </c>
      <c r="E109" s="999" t="n"/>
      <c r="F109" s="999" t="n"/>
      <c r="G109" s="999" t="n"/>
      <c r="H109" s="999" t="n"/>
      <c r="I109" s="1001" t="n"/>
      <c r="J109" s="999" t="n"/>
      <c r="K109" s="999" t="n"/>
      <c r="L109" s="999" t="n"/>
      <c r="M109" s="992" t="n"/>
      <c r="N109" s="985" t="n"/>
    </row>
    <row r="110" ht="15" customHeight="1" s="650">
      <c r="A110" s="655" t="n"/>
      <c r="B110" s="1002">
        <f>Idiomas!D170</f>
        <v/>
      </c>
      <c r="C110" s="1003">
        <f>IF(OR(SUM(WORLDCUP!$AN$62:$AN$65)=12,WORLDCUP!$AJ$99=144),WORLDCUP!AL64,B110)</f>
        <v/>
      </c>
      <c r="E110" s="999" t="n"/>
      <c r="F110" s="999" t="n"/>
      <c r="G110" s="999" t="n"/>
      <c r="H110" s="999" t="n"/>
      <c r="I110" s="1001" t="n"/>
      <c r="J110" s="999" t="n"/>
      <c r="K110" s="999" t="n"/>
      <c r="L110" s="999" t="n"/>
      <c r="M110" s="992" t="n"/>
      <c r="N110" s="985" t="n"/>
    </row>
    <row r="111" ht="15" customHeight="1" s="650">
      <c r="A111" s="655" t="n"/>
      <c r="B111" s="1002">
        <f>Idiomas!D171</f>
        <v/>
      </c>
      <c r="C111" s="1003">
        <f>IF(OR(SUM(WORLDCUP!$AN$62:$AN$65)=12,WORLDCUP!$AJ$99=144),WORLDCUP!AL65,B111)</f>
        <v/>
      </c>
      <c r="E111" s="999" t="n"/>
      <c r="F111" s="999" t="n"/>
      <c r="G111" s="999" t="n"/>
      <c r="H111" s="999" t="n"/>
      <c r="I111" s="1001" t="n"/>
      <c r="J111" s="999" t="n"/>
      <c r="K111" s="999" t="n"/>
      <c r="L111" s="999" t="n"/>
      <c r="M111" s="992" t="n"/>
      <c r="N111" s="985" t="n"/>
    </row>
    <row r="112" ht="15" customHeight="1" s="650">
      <c r="A112" s="1011" t="inlineStr">
        <is>
          <t>I</t>
        </is>
      </c>
      <c r="B112" s="1012">
        <f>Idiomas!D172</f>
        <v/>
      </c>
      <c r="C112" s="1003">
        <f>IF(OR(SUM(WORLDCUP!$AN$70:$AN$73)=12,WORLDCUP!$AJ$99=144),WORLDCUP!AL70,B112)</f>
        <v/>
      </c>
      <c r="E112" s="999" t="n"/>
      <c r="F112" s="999" t="n"/>
      <c r="G112" s="999" t="n"/>
      <c r="H112" s="999" t="n"/>
      <c r="I112" s="1001" t="n"/>
      <c r="J112" s="999" t="n"/>
      <c r="K112" s="999" t="n"/>
      <c r="L112" s="999" t="n"/>
      <c r="M112" s="992" t="n"/>
      <c r="N112" s="985" t="n"/>
    </row>
    <row r="113" ht="15" customHeight="1" s="650">
      <c r="A113" s="655" t="n"/>
      <c r="B113" s="1012">
        <f>Idiomas!D173</f>
        <v/>
      </c>
      <c r="C113" s="1003">
        <f>IF(OR(SUM(WORLDCUP!$AN$70:$AN$73)=12,WORLDCUP!$AJ$99=144),WORLDCUP!AL71,B113)</f>
        <v/>
      </c>
      <c r="E113" s="999" t="n"/>
      <c r="F113" s="999" t="n"/>
      <c r="G113" s="999" t="n"/>
      <c r="H113" s="999" t="n"/>
      <c r="I113" s="1001" t="n"/>
      <c r="J113" s="999" t="n"/>
      <c r="K113" s="999" t="n"/>
      <c r="L113" s="999" t="n"/>
      <c r="M113" s="992" t="n"/>
      <c r="N113" s="985" t="n"/>
    </row>
    <row r="114" ht="15" customHeight="1" s="650">
      <c r="A114" s="655" t="n"/>
      <c r="B114" s="1012">
        <f>Idiomas!D174</f>
        <v/>
      </c>
      <c r="C114" s="1003">
        <f>IF(OR(SUM(WORLDCUP!$AN$70:$AN$73)=12,WORLDCUP!$AJ$99=144),WORLDCUP!AL72,B114)</f>
        <v/>
      </c>
      <c r="E114" s="999" t="n"/>
      <c r="F114" s="999" t="n"/>
      <c r="G114" s="999" t="n"/>
      <c r="H114" s="999" t="n"/>
      <c r="I114" s="1001" t="n"/>
      <c r="J114" s="999" t="n"/>
      <c r="K114" s="999" t="n"/>
      <c r="L114" s="999" t="n"/>
      <c r="M114" s="992" t="n"/>
      <c r="N114" s="985" t="n"/>
    </row>
    <row r="115" ht="15" customHeight="1" s="650">
      <c r="A115" s="655" t="n"/>
      <c r="B115" s="1012">
        <f>Idiomas!D175</f>
        <v/>
      </c>
      <c r="C115" s="1003">
        <f>IF(OR(SUM(WORLDCUP!$AN$70:$AN$73)=12,WORLDCUP!$AJ$99=144),WORLDCUP!AL73,B115)</f>
        <v/>
      </c>
      <c r="E115" s="999" t="n"/>
      <c r="F115" s="999" t="n"/>
      <c r="G115" s="999" t="n"/>
      <c r="H115" s="999" t="n"/>
      <c r="I115" s="1001" t="n"/>
      <c r="J115" s="999" t="n"/>
      <c r="K115" s="999" t="n"/>
      <c r="L115" s="999" t="n"/>
      <c r="M115" s="992" t="n"/>
      <c r="N115" s="985" t="n"/>
    </row>
    <row r="116" ht="15" customHeight="1" s="650">
      <c r="A116" s="1013" t="inlineStr">
        <is>
          <t>J</t>
        </is>
      </c>
      <c r="B116" s="1002">
        <f>Idiomas!D176</f>
        <v/>
      </c>
      <c r="C116" s="1003">
        <f>IF(OR(SUM(WORLDCUP!$AN$78:$AN$81)=12,WORLDCUP!$AJ$99=144),WORLDCUP!AL78,B116)</f>
        <v/>
      </c>
      <c r="E116" s="999" t="n"/>
      <c r="F116" s="999" t="n"/>
      <c r="G116" s="999" t="n"/>
      <c r="H116" s="999" t="n"/>
      <c r="I116" s="1001" t="n"/>
      <c r="J116" s="999" t="n"/>
      <c r="K116" s="999" t="n"/>
      <c r="L116" s="999" t="n"/>
      <c r="M116" s="992" t="n"/>
      <c r="N116" s="985" t="n"/>
    </row>
    <row r="117" ht="15" customHeight="1" s="650">
      <c r="A117" s="655" t="n"/>
      <c r="B117" s="1002">
        <f>Idiomas!D177</f>
        <v/>
      </c>
      <c r="C117" s="1003">
        <f>IF(OR(SUM(WORLDCUP!$AN$78:$AN$81)=12,WORLDCUP!$AJ$99=144),WORLDCUP!AL79,B117)</f>
        <v/>
      </c>
      <c r="E117" s="999" t="n"/>
      <c r="F117" s="999" t="n"/>
      <c r="G117" s="999" t="n"/>
      <c r="H117" s="999" t="n"/>
      <c r="I117" s="1001" t="n"/>
      <c r="J117" s="999" t="n"/>
      <c r="K117" s="999" t="n"/>
      <c r="L117" s="999" t="n"/>
      <c r="M117" s="992" t="n"/>
      <c r="N117" s="985" t="n"/>
    </row>
    <row r="118" ht="15" customHeight="1" s="650">
      <c r="A118" s="655" t="n"/>
      <c r="B118" s="1002">
        <f>Idiomas!D178</f>
        <v/>
      </c>
      <c r="C118" s="1003">
        <f>IF(OR(SUM(WORLDCUP!$AN$78:$AN$81)=12,WORLDCUP!$AJ$99=144),WORLDCUP!AL80,B118)</f>
        <v/>
      </c>
      <c r="E118" s="999" t="n"/>
      <c r="F118" s="999" t="n"/>
      <c r="G118" s="999" t="n"/>
      <c r="H118" s="999" t="n"/>
      <c r="I118" s="1001" t="n"/>
      <c r="J118" s="999" t="n"/>
      <c r="K118" s="999" t="n"/>
      <c r="L118" s="999" t="n"/>
      <c r="M118" s="992" t="n"/>
      <c r="N118" s="985" t="n"/>
    </row>
    <row r="119" ht="15" customHeight="1" s="650">
      <c r="A119" s="655" t="n"/>
      <c r="B119" s="1002">
        <f>Idiomas!D179</f>
        <v/>
      </c>
      <c r="C119" s="1003">
        <f>IF(OR(SUM(WORLDCUP!$AN$78:$AN$81)=12,WORLDCUP!$AJ$99=144),WORLDCUP!AL81,B119)</f>
        <v/>
      </c>
      <c r="E119" s="999" t="n"/>
      <c r="F119" s="999" t="n"/>
      <c r="G119" s="999" t="n"/>
      <c r="H119" s="999" t="n"/>
      <c r="I119" s="1001" t="n"/>
      <c r="J119" s="999" t="n"/>
      <c r="K119" s="999" t="n"/>
      <c r="L119" s="999" t="n"/>
      <c r="M119" s="992" t="n"/>
      <c r="N119" s="985" t="n"/>
    </row>
    <row r="120" ht="15" customHeight="1" s="650">
      <c r="A120" s="1011" t="inlineStr">
        <is>
          <t>K</t>
        </is>
      </c>
      <c r="B120" s="1012">
        <f>Idiomas!D180</f>
        <v/>
      </c>
      <c r="C120" s="1003">
        <f>IF(OR(SUM(WORLDCUP!$AN$86:$AN$89)=12,WORLDCUP!$AJ$99=144),WORLDCUP!AL86,B120)</f>
        <v/>
      </c>
      <c r="E120" s="999" t="n"/>
      <c r="F120" s="999" t="n"/>
      <c r="G120" s="999" t="n"/>
      <c r="H120" s="999" t="n"/>
      <c r="I120" s="1001" t="n"/>
      <c r="J120" s="999" t="n"/>
      <c r="K120" s="999" t="n"/>
      <c r="L120" s="999" t="n"/>
      <c r="M120" s="992" t="n"/>
      <c r="N120" s="985" t="n"/>
    </row>
    <row r="121" ht="15" customHeight="1" s="650">
      <c r="A121" s="655" t="n"/>
      <c r="B121" s="1012">
        <f>Idiomas!D181</f>
        <v/>
      </c>
      <c r="C121" s="1003">
        <f>IF(OR(SUM(WORLDCUP!$AN$86:$AN$89)=12,WORLDCUP!$AJ$99=144),WORLDCUP!AL87,B121)</f>
        <v/>
      </c>
      <c r="E121" s="999" t="n"/>
      <c r="F121" s="999" t="n"/>
      <c r="G121" s="999" t="n"/>
      <c r="H121" s="999" t="n"/>
      <c r="I121" s="1001" t="n"/>
      <c r="J121" s="999" t="n"/>
      <c r="K121" s="999" t="n"/>
      <c r="L121" s="999" t="n"/>
      <c r="M121" s="992" t="n"/>
      <c r="N121" s="985" t="n"/>
    </row>
    <row r="122" ht="15" customHeight="1" s="650">
      <c r="A122" s="655" t="n"/>
      <c r="B122" s="1012">
        <f>Idiomas!D182</f>
        <v/>
      </c>
      <c r="C122" s="1003">
        <f>IF(OR(SUM(WORLDCUP!$AN$86:$AN$89)=12,WORLDCUP!$AJ$99=144),WORLDCUP!AL88,B122)</f>
        <v/>
      </c>
      <c r="E122" s="999" t="n"/>
      <c r="F122" s="999" t="n"/>
      <c r="G122" s="999" t="n"/>
      <c r="H122" s="999" t="n"/>
      <c r="I122" s="1001" t="n"/>
      <c r="J122" s="999" t="n"/>
      <c r="K122" s="999" t="n"/>
      <c r="L122" s="999" t="n"/>
      <c r="M122" s="992" t="n"/>
      <c r="N122" s="985" t="n"/>
    </row>
    <row r="123" ht="15" customHeight="1" s="650">
      <c r="A123" s="655" t="n"/>
      <c r="B123" s="1012">
        <f>Idiomas!D183</f>
        <v/>
      </c>
      <c r="C123" s="1003">
        <f>IF(OR(SUM(WORLDCUP!$AN$86:$AN$89)=12,WORLDCUP!$AJ$99=144),WORLDCUP!AL89,B123)</f>
        <v/>
      </c>
      <c r="E123" s="999" t="n"/>
      <c r="F123" s="999" t="n"/>
      <c r="G123" s="999" t="n"/>
      <c r="H123" s="999" t="n"/>
      <c r="I123" s="1001" t="n"/>
      <c r="J123" s="999" t="n"/>
      <c r="K123" s="999" t="n"/>
      <c r="L123" s="999" t="n"/>
      <c r="M123" s="992" t="n"/>
      <c r="N123" s="985" t="n"/>
    </row>
    <row r="124" ht="15" customHeight="1" s="650">
      <c r="A124" s="1013" t="inlineStr">
        <is>
          <t>L</t>
        </is>
      </c>
      <c r="B124" s="1002">
        <f>Idiomas!D184</f>
        <v/>
      </c>
      <c r="C124" s="1003">
        <f>IF(OR(SUM(WORLDCUP!$AN$94:$AN$97)=12,WORLDCUP!$AJ$99=144),WORLDCUP!AL94,B124)</f>
        <v/>
      </c>
      <c r="E124" s="999" t="n"/>
      <c r="F124" s="999" t="n"/>
      <c r="G124" s="999" t="n"/>
      <c r="H124" s="999" t="n"/>
      <c r="I124" s="1001" t="n"/>
      <c r="J124" s="999" t="n"/>
      <c r="K124" s="999" t="n"/>
      <c r="L124" s="999" t="n"/>
      <c r="M124" s="992" t="n"/>
      <c r="N124" s="985" t="n"/>
    </row>
    <row r="125" ht="15" customHeight="1" s="650">
      <c r="A125" s="655" t="n"/>
      <c r="B125" s="1002">
        <f>Idiomas!D185</f>
        <v/>
      </c>
      <c r="C125" s="1003">
        <f>IF(OR(SUM(WORLDCUP!$AN$94:$AN$97)=12,WORLDCUP!$AJ$99=144),WORLDCUP!AL95,B125)</f>
        <v/>
      </c>
      <c r="E125" s="999" t="n"/>
      <c r="F125" s="999" t="n"/>
      <c r="G125" s="999" t="n"/>
      <c r="H125" s="999" t="n"/>
      <c r="I125" s="1001" t="n"/>
      <c r="J125" s="999" t="n"/>
      <c r="K125" s="999" t="n"/>
      <c r="L125" s="999" t="n"/>
      <c r="M125" s="992" t="n"/>
      <c r="N125" s="985" t="n"/>
    </row>
    <row r="126" ht="15" customHeight="1" s="650">
      <c r="A126" s="655" t="n"/>
      <c r="B126" s="1002">
        <f>Idiomas!D186</f>
        <v/>
      </c>
      <c r="C126" s="1003">
        <f>IF(OR(SUM(WORLDCUP!$AN$94:$AN$97)=12,WORLDCUP!$AJ$99=144),WORLDCUP!AL96,B126)</f>
        <v/>
      </c>
      <c r="E126" s="999" t="n"/>
      <c r="F126" s="999" t="n"/>
      <c r="G126" s="999" t="n"/>
      <c r="H126" s="999" t="n"/>
      <c r="I126" s="1001" t="n"/>
      <c r="J126" s="999" t="n"/>
      <c r="K126" s="999" t="n"/>
      <c r="L126" s="999" t="n"/>
      <c r="M126" s="992" t="n"/>
      <c r="N126" s="985" t="n"/>
    </row>
    <row r="127" ht="15" customHeight="1" s="650">
      <c r="A127" s="655" t="n"/>
      <c r="B127" s="1002">
        <f>Idiomas!D187</f>
        <v/>
      </c>
      <c r="C127" s="1003">
        <f>IF(OR(SUM(WORLDCUP!$AN$94:$AN$97)=12,WORLDCUP!$AJ$99=144),WORLDCUP!AL97,B127)</f>
        <v/>
      </c>
      <c r="E127" s="999" t="n"/>
      <c r="F127" s="999" t="n"/>
      <c r="G127" s="999" t="n"/>
      <c r="H127" s="999" t="n"/>
      <c r="I127" s="1001" t="n"/>
      <c r="J127" s="999" t="n"/>
      <c r="K127" s="999" t="n"/>
      <c r="L127" s="999" t="n"/>
      <c r="M127" s="992" t="n"/>
      <c r="N127" s="985" t="n"/>
    </row>
    <row r="128" ht="15" customHeight="1" s="650">
      <c r="A128" s="986" t="n"/>
      <c r="B128" s="986" t="n"/>
      <c r="C128" s="1009" t="n"/>
      <c r="E128" s="999" t="n"/>
      <c r="F128" s="999" t="n"/>
      <c r="G128" s="999" t="n"/>
      <c r="H128" s="999" t="n"/>
      <c r="I128" s="1001" t="n"/>
      <c r="J128" s="999" t="n"/>
      <c r="K128" s="999" t="n"/>
      <c r="L128" s="999" t="n"/>
      <c r="M128" s="992" t="n"/>
      <c r="N128" s="985" t="n"/>
    </row>
    <row r="129" ht="18.75" customHeight="1" s="650">
      <c r="A129" s="986" t="n"/>
      <c r="B129" s="1010">
        <f>Idiomas!D127</f>
        <v/>
      </c>
      <c r="C129" s="1009" t="n"/>
      <c r="E129" s="999" t="n"/>
      <c r="F129" s="999" t="n"/>
      <c r="G129" s="999" t="n"/>
      <c r="H129" s="999" t="n"/>
      <c r="I129" s="1001" t="n"/>
      <c r="J129" s="999" t="n"/>
      <c r="K129" s="999" t="n"/>
      <c r="L129" s="999" t="n"/>
      <c r="M129" s="992" t="n"/>
      <c r="N129" s="985" t="n"/>
    </row>
    <row r="130" ht="15" customHeight="1" s="650">
      <c r="A130" s="1014" t="inlineStr">
        <is>
          <t>1/16</t>
        </is>
      </c>
      <c r="B130" s="1015">
        <f>Idiomas!$D$188</f>
        <v/>
      </c>
      <c r="C130" s="1003">
        <f>WORLDCUP!AA101</f>
        <v/>
      </c>
      <c r="E130" s="999" t="n"/>
      <c r="F130" s="999" t="n"/>
      <c r="G130" s="999" t="n"/>
      <c r="H130" s="999" t="n"/>
      <c r="I130" s="1001" t="n"/>
      <c r="J130" s="999" t="n"/>
      <c r="K130" s="999" t="n"/>
      <c r="L130" s="999" t="n"/>
      <c r="M130" s="992" t="n"/>
      <c r="N130" s="985" t="n"/>
    </row>
    <row r="131" ht="15" customHeight="1" s="650">
      <c r="A131" s="655" t="n"/>
      <c r="B131" s="1015">
        <f>B130</f>
        <v/>
      </c>
      <c r="C131" s="1003">
        <f>WORLDCUP!AA102</f>
        <v/>
      </c>
      <c r="E131" s="999" t="n"/>
      <c r="F131" s="999" t="n"/>
      <c r="G131" s="999" t="n"/>
      <c r="H131" s="999" t="n"/>
      <c r="I131" s="1001" t="n"/>
      <c r="J131" s="999" t="n"/>
      <c r="K131" s="999" t="n"/>
      <c r="L131" s="999" t="n"/>
      <c r="M131" s="992" t="n"/>
      <c r="N131" s="985" t="n"/>
    </row>
    <row r="132" ht="15" customHeight="1" s="650">
      <c r="A132" s="655" t="n"/>
      <c r="B132" s="1015">
        <f>B131</f>
        <v/>
      </c>
      <c r="C132" s="1003">
        <f>WORLDCUP!AA103</f>
        <v/>
      </c>
      <c r="E132" s="999" t="n"/>
      <c r="F132" s="999" t="n"/>
      <c r="G132" s="999" t="n"/>
      <c r="H132" s="999" t="n"/>
      <c r="I132" s="1001" t="n"/>
      <c r="J132" s="999" t="n"/>
      <c r="K132" s="999" t="n"/>
      <c r="L132" s="999" t="n"/>
      <c r="M132" s="992" t="n"/>
      <c r="N132" s="985" t="n"/>
    </row>
    <row r="133" ht="15" customHeight="1" s="650">
      <c r="A133" s="655" t="n"/>
      <c r="B133" s="1015">
        <f>B132</f>
        <v/>
      </c>
      <c r="C133" s="1003">
        <f>WORLDCUP!AA104</f>
        <v/>
      </c>
      <c r="E133" s="999" t="n"/>
      <c r="F133" s="999" t="n"/>
      <c r="G133" s="999" t="n"/>
      <c r="H133" s="999" t="n"/>
      <c r="I133" s="1001" t="n"/>
      <c r="J133" s="999" t="n"/>
      <c r="K133" s="999" t="n"/>
      <c r="L133" s="999" t="n"/>
      <c r="M133" s="992" t="n"/>
      <c r="N133" s="985" t="n"/>
    </row>
    <row r="134" ht="15" customHeight="1" s="650">
      <c r="A134" s="655" t="n"/>
      <c r="B134" s="1015">
        <f>B133</f>
        <v/>
      </c>
      <c r="C134" s="1003">
        <f>WORLDCUP!AA105</f>
        <v/>
      </c>
      <c r="E134" s="999" t="n"/>
      <c r="F134" s="999" t="n"/>
      <c r="G134" s="999" t="n"/>
      <c r="H134" s="999" t="n"/>
      <c r="I134" s="1001" t="n"/>
      <c r="J134" s="999" t="n"/>
      <c r="K134" s="999" t="n"/>
      <c r="L134" s="999" t="n"/>
      <c r="M134" s="992" t="n"/>
      <c r="N134" s="985" t="n"/>
    </row>
    <row r="135" ht="15" customHeight="1" s="650">
      <c r="A135" s="655" t="n"/>
      <c r="B135" s="1015">
        <f>B134</f>
        <v/>
      </c>
      <c r="C135" s="1003">
        <f>WORLDCUP!AA106</f>
        <v/>
      </c>
      <c r="E135" s="999" t="n"/>
      <c r="F135" s="999" t="n"/>
      <c r="G135" s="999" t="n"/>
      <c r="H135" s="999" t="n"/>
      <c r="I135" s="1001" t="n"/>
      <c r="J135" s="999" t="n"/>
      <c r="K135" s="999" t="n"/>
      <c r="L135" s="999" t="n"/>
      <c r="M135" s="992" t="n"/>
      <c r="N135" s="985" t="n"/>
    </row>
    <row r="136" ht="15" customHeight="1" s="650">
      <c r="A136" s="655" t="n"/>
      <c r="B136" s="1015">
        <f>B135</f>
        <v/>
      </c>
      <c r="C136" s="1003">
        <f>WORLDCUP!AA107</f>
        <v/>
      </c>
      <c r="E136" s="999" t="n"/>
      <c r="F136" s="999" t="n"/>
      <c r="G136" s="999" t="n"/>
      <c r="H136" s="999" t="n"/>
      <c r="I136" s="1001" t="n"/>
      <c r="J136" s="999" t="n"/>
      <c r="K136" s="999" t="n"/>
      <c r="L136" s="999" t="n"/>
      <c r="M136" s="992" t="n"/>
      <c r="N136" s="985" t="n"/>
    </row>
    <row r="137" ht="15" customHeight="1" s="650">
      <c r="A137" s="655" t="n"/>
      <c r="B137" s="1015">
        <f>B136</f>
        <v/>
      </c>
      <c r="C137" s="1003">
        <f>WORLDCUP!AA108</f>
        <v/>
      </c>
      <c r="E137" s="999" t="n"/>
      <c r="F137" s="999" t="n"/>
      <c r="G137" s="999" t="n"/>
      <c r="H137" s="999" t="n"/>
      <c r="I137" s="1001" t="n"/>
      <c r="J137" s="999" t="n"/>
      <c r="K137" s="999" t="n"/>
      <c r="L137" s="999" t="n"/>
      <c r="M137" s="992" t="n"/>
      <c r="N137" s="985" t="n"/>
    </row>
    <row r="138" ht="15" customHeight="1" s="650">
      <c r="A138" s="655" t="n"/>
      <c r="B138" s="1015">
        <f>B137</f>
        <v/>
      </c>
      <c r="C138" s="1003">
        <f>WORLDCUP!AA109</f>
        <v/>
      </c>
      <c r="E138" s="999" t="n"/>
      <c r="F138" s="999" t="n"/>
      <c r="G138" s="999" t="n"/>
      <c r="H138" s="999" t="n"/>
      <c r="I138" s="1001" t="n"/>
      <c r="J138" s="999" t="n"/>
      <c r="K138" s="999" t="n"/>
      <c r="L138" s="999" t="n"/>
      <c r="M138" s="992" t="n"/>
      <c r="N138" s="985" t="n"/>
    </row>
    <row r="139" ht="15" customHeight="1" s="650">
      <c r="A139" s="655" t="n"/>
      <c r="B139" s="1015">
        <f>B138</f>
        <v/>
      </c>
      <c r="C139" s="1003">
        <f>WORLDCUP!AA110</f>
        <v/>
      </c>
      <c r="E139" s="999" t="n"/>
      <c r="F139" s="999" t="n"/>
      <c r="G139" s="999" t="n"/>
      <c r="H139" s="999" t="n"/>
      <c r="I139" s="1001" t="n"/>
      <c r="J139" s="999" t="n"/>
      <c r="K139" s="999" t="n"/>
      <c r="L139" s="999" t="n"/>
      <c r="M139" s="992" t="n"/>
      <c r="N139" s="985" t="n"/>
    </row>
    <row r="140" ht="15" customHeight="1" s="650">
      <c r="A140" s="655" t="n"/>
      <c r="B140" s="1015">
        <f>B139</f>
        <v/>
      </c>
      <c r="C140" s="1003">
        <f>WORLDCUP!AA111</f>
        <v/>
      </c>
      <c r="E140" s="999" t="n"/>
      <c r="F140" s="999" t="n"/>
      <c r="G140" s="999" t="n"/>
      <c r="H140" s="999" t="n"/>
      <c r="I140" s="1001" t="n"/>
      <c r="J140" s="999" t="n"/>
      <c r="K140" s="999" t="n"/>
      <c r="L140" s="999" t="n"/>
      <c r="M140" s="992" t="n"/>
      <c r="N140" s="985" t="n"/>
    </row>
    <row r="141" ht="15" customHeight="1" s="650">
      <c r="A141" s="655" t="n"/>
      <c r="B141" s="1015">
        <f>B140</f>
        <v/>
      </c>
      <c r="C141" s="1003">
        <f>WORLDCUP!AA112</f>
        <v/>
      </c>
      <c r="E141" s="999" t="n"/>
      <c r="F141" s="999" t="n"/>
      <c r="G141" s="999" t="n"/>
      <c r="H141" s="999" t="n"/>
      <c r="I141" s="1001" t="n"/>
      <c r="J141" s="999" t="n"/>
      <c r="K141" s="999" t="n"/>
      <c r="L141" s="999" t="n"/>
      <c r="M141" s="992" t="n"/>
      <c r="N141" s="985" t="n"/>
    </row>
    <row r="142" ht="15" customHeight="1" s="650">
      <c r="A142" s="655" t="n"/>
      <c r="B142" s="1015">
        <f>B141</f>
        <v/>
      </c>
      <c r="C142" s="1003">
        <f>WORLDCUP!AA113</f>
        <v/>
      </c>
      <c r="E142" s="999" t="n"/>
      <c r="F142" s="999" t="n"/>
      <c r="G142" s="999" t="n"/>
      <c r="H142" s="999" t="n"/>
      <c r="I142" s="1001" t="n"/>
      <c r="J142" s="999" t="n"/>
      <c r="K142" s="999" t="n"/>
      <c r="L142" s="999" t="n"/>
      <c r="M142" s="992" t="n"/>
      <c r="N142" s="985" t="n"/>
    </row>
    <row r="143" ht="15" customHeight="1" s="650">
      <c r="A143" s="655" t="n"/>
      <c r="B143" s="1015">
        <f>B142</f>
        <v/>
      </c>
      <c r="C143" s="1003">
        <f>WORLDCUP!AA114</f>
        <v/>
      </c>
      <c r="E143" s="999" t="n"/>
      <c r="F143" s="999" t="n"/>
      <c r="G143" s="999" t="n"/>
      <c r="H143" s="999" t="n"/>
      <c r="I143" s="1001" t="n"/>
      <c r="J143" s="999" t="n"/>
      <c r="K143" s="999" t="n"/>
      <c r="L143" s="999" t="n"/>
      <c r="M143" s="992" t="n"/>
      <c r="N143" s="985" t="n"/>
    </row>
    <row r="144" ht="15" customHeight="1" s="650">
      <c r="A144" s="655" t="n"/>
      <c r="B144" s="1015">
        <f>B143</f>
        <v/>
      </c>
      <c r="C144" s="1003">
        <f>WORLDCUP!AA115</f>
        <v/>
      </c>
      <c r="E144" s="999" t="n"/>
      <c r="F144" s="999" t="n"/>
      <c r="G144" s="999" t="n"/>
      <c r="H144" s="999" t="n"/>
      <c r="I144" s="1001" t="n"/>
      <c r="J144" s="999" t="n"/>
      <c r="K144" s="999" t="n"/>
      <c r="L144" s="999" t="n"/>
      <c r="M144" s="992" t="n"/>
      <c r="N144" s="985" t="n"/>
    </row>
    <row r="145" ht="15" customHeight="1" s="650">
      <c r="A145" s="655" t="n"/>
      <c r="B145" s="1015">
        <f>B144</f>
        <v/>
      </c>
      <c r="C145" s="1003">
        <f>WORLDCUP!AA116</f>
        <v/>
      </c>
      <c r="E145" s="999" t="n"/>
      <c r="F145" s="999" t="n"/>
      <c r="G145" s="999" t="n"/>
      <c r="H145" s="999" t="n"/>
      <c r="I145" s="1001" t="n"/>
      <c r="J145" s="999" t="n"/>
      <c r="K145" s="999" t="n"/>
      <c r="L145" s="999" t="n"/>
      <c r="M145" s="992" t="n"/>
      <c r="N145" s="985" t="n"/>
    </row>
    <row r="146" ht="15" customHeight="1" s="650">
      <c r="A146" s="655" t="n"/>
      <c r="B146" s="1015">
        <f>Idiomas!$D$188</f>
        <v/>
      </c>
      <c r="C146" s="1003">
        <f>WORLDCUP!AF101</f>
        <v/>
      </c>
      <c r="E146" s="999" t="n"/>
      <c r="F146" s="999" t="n"/>
      <c r="G146" s="999" t="n"/>
      <c r="H146" s="999" t="n"/>
      <c r="I146" s="1001" t="n"/>
      <c r="J146" s="999" t="n"/>
      <c r="K146" s="999" t="n"/>
      <c r="L146" s="999" t="n"/>
      <c r="M146" s="992" t="n"/>
      <c r="N146" s="985" t="n"/>
    </row>
    <row r="147" ht="15" customHeight="1" s="650">
      <c r="A147" s="655" t="n"/>
      <c r="B147" s="1015">
        <f>B146</f>
        <v/>
      </c>
      <c r="C147" s="1003">
        <f>WORLDCUP!AF102</f>
        <v/>
      </c>
      <c r="E147" s="999" t="n"/>
      <c r="F147" s="999" t="n"/>
      <c r="G147" s="999" t="n"/>
      <c r="H147" s="999" t="n"/>
      <c r="I147" s="1001" t="n"/>
      <c r="J147" s="999" t="n"/>
      <c r="K147" s="999" t="n"/>
      <c r="L147" s="999" t="n"/>
      <c r="M147" s="992" t="n"/>
      <c r="N147" s="985" t="n"/>
    </row>
    <row r="148" ht="15" customHeight="1" s="650">
      <c r="A148" s="655" t="n"/>
      <c r="B148" s="1015">
        <f>B147</f>
        <v/>
      </c>
      <c r="C148" s="1003">
        <f>WORLDCUP!AF103</f>
        <v/>
      </c>
      <c r="E148" s="999" t="n"/>
      <c r="F148" s="999" t="n"/>
      <c r="G148" s="999" t="n"/>
      <c r="H148" s="999" t="n"/>
      <c r="I148" s="1001" t="n"/>
      <c r="J148" s="999" t="n"/>
      <c r="K148" s="999" t="n"/>
      <c r="L148" s="999" t="n"/>
      <c r="M148" s="992" t="n"/>
      <c r="N148" s="985" t="n"/>
    </row>
    <row r="149" ht="15" customHeight="1" s="650">
      <c r="A149" s="655" t="n"/>
      <c r="B149" s="1015">
        <f>B148</f>
        <v/>
      </c>
      <c r="C149" s="1003">
        <f>WORLDCUP!AF104</f>
        <v/>
      </c>
      <c r="E149" s="999" t="n"/>
      <c r="F149" s="999" t="n"/>
      <c r="G149" s="999" t="n"/>
      <c r="H149" s="999" t="n"/>
      <c r="I149" s="1001" t="n"/>
      <c r="J149" s="999" t="n"/>
      <c r="K149" s="999" t="n"/>
      <c r="L149" s="999" t="n"/>
      <c r="M149" s="992" t="n"/>
      <c r="N149" s="985" t="n"/>
    </row>
    <row r="150" ht="15" customHeight="1" s="650">
      <c r="A150" s="655" t="n"/>
      <c r="B150" s="1015">
        <f>B149</f>
        <v/>
      </c>
      <c r="C150" s="1003">
        <f>WORLDCUP!AF105</f>
        <v/>
      </c>
      <c r="E150" s="999" t="n"/>
      <c r="F150" s="999" t="n"/>
      <c r="G150" s="999" t="n"/>
      <c r="H150" s="999" t="n"/>
      <c r="I150" s="1001" t="n"/>
      <c r="J150" s="999" t="n"/>
      <c r="K150" s="999" t="n"/>
      <c r="L150" s="999" t="n"/>
      <c r="M150" s="992" t="n"/>
      <c r="N150" s="985" t="n"/>
    </row>
    <row r="151" ht="15" customHeight="1" s="650">
      <c r="A151" s="655" t="n"/>
      <c r="B151" s="1015">
        <f>B150</f>
        <v/>
      </c>
      <c r="C151" s="1003">
        <f>WORLDCUP!AF106</f>
        <v/>
      </c>
      <c r="E151" s="999" t="n"/>
      <c r="F151" s="999" t="n"/>
      <c r="G151" s="999" t="n"/>
      <c r="H151" s="999" t="n"/>
      <c r="I151" s="1001" t="n"/>
      <c r="J151" s="999" t="n"/>
      <c r="K151" s="999" t="n"/>
      <c r="L151" s="999" t="n"/>
      <c r="M151" s="992" t="n"/>
      <c r="N151" s="985" t="n"/>
    </row>
    <row r="152" ht="15" customHeight="1" s="650">
      <c r="A152" s="655" t="n"/>
      <c r="B152" s="1015">
        <f>B151</f>
        <v/>
      </c>
      <c r="C152" s="1003">
        <f>WORLDCUP!AF107</f>
        <v/>
      </c>
      <c r="E152" s="999" t="n"/>
      <c r="F152" s="999" t="n"/>
      <c r="G152" s="999" t="n"/>
      <c r="H152" s="999" t="n"/>
      <c r="I152" s="1001" t="n"/>
      <c r="J152" s="999" t="n"/>
      <c r="K152" s="999" t="n"/>
      <c r="L152" s="999" t="n"/>
      <c r="M152" s="992" t="n"/>
      <c r="N152" s="985" t="n"/>
    </row>
    <row r="153" ht="15" customHeight="1" s="650">
      <c r="A153" s="655" t="n"/>
      <c r="B153" s="1015">
        <f>B152</f>
        <v/>
      </c>
      <c r="C153" s="1003">
        <f>WORLDCUP!AF108</f>
        <v/>
      </c>
      <c r="E153" s="999" t="n"/>
      <c r="F153" s="999" t="n"/>
      <c r="G153" s="999" t="n"/>
      <c r="H153" s="999" t="n"/>
      <c r="I153" s="1001" t="n"/>
      <c r="J153" s="999" t="n"/>
      <c r="K153" s="999" t="n"/>
      <c r="L153" s="999" t="n"/>
      <c r="M153" s="992" t="n"/>
      <c r="N153" s="985" t="n"/>
    </row>
    <row r="154" ht="15" customHeight="1" s="650">
      <c r="A154" s="655" t="n"/>
      <c r="B154" s="1015">
        <f>B153</f>
        <v/>
      </c>
      <c r="C154" s="1003">
        <f>WORLDCUP!AF109</f>
        <v/>
      </c>
      <c r="E154" s="999" t="n"/>
      <c r="F154" s="999" t="n"/>
      <c r="G154" s="999" t="n"/>
      <c r="H154" s="999" t="n"/>
      <c r="I154" s="1001" t="n"/>
      <c r="J154" s="999" t="n"/>
      <c r="K154" s="999" t="n"/>
      <c r="L154" s="999" t="n"/>
      <c r="M154" s="992" t="n"/>
      <c r="N154" s="985" t="n"/>
    </row>
    <row r="155" ht="15" customHeight="1" s="650">
      <c r="A155" s="655" t="n"/>
      <c r="B155" s="1015">
        <f>B154</f>
        <v/>
      </c>
      <c r="C155" s="1003">
        <f>WORLDCUP!AF110</f>
        <v/>
      </c>
      <c r="E155" s="999" t="n"/>
      <c r="F155" s="999" t="n"/>
      <c r="G155" s="999" t="n"/>
      <c r="H155" s="999" t="n"/>
      <c r="I155" s="1001" t="n"/>
      <c r="J155" s="999" t="n"/>
      <c r="K155" s="999" t="n"/>
      <c r="L155" s="999" t="n"/>
      <c r="M155" s="992" t="n"/>
      <c r="N155" s="985" t="n"/>
    </row>
    <row r="156" ht="15" customHeight="1" s="650">
      <c r="A156" s="655" t="n"/>
      <c r="B156" s="1015">
        <f>B155</f>
        <v/>
      </c>
      <c r="C156" s="1003">
        <f>WORLDCUP!AF111</f>
        <v/>
      </c>
      <c r="E156" s="999" t="n"/>
      <c r="F156" s="999" t="n"/>
      <c r="G156" s="999" t="n"/>
      <c r="H156" s="999" t="n"/>
      <c r="I156" s="1001" t="n"/>
      <c r="J156" s="999" t="n"/>
      <c r="K156" s="999" t="n"/>
      <c r="L156" s="999" t="n"/>
      <c r="M156" s="992" t="n"/>
      <c r="N156" s="985" t="n"/>
    </row>
    <row r="157" ht="15" customHeight="1" s="650">
      <c r="A157" s="655" t="n"/>
      <c r="B157" s="1015">
        <f>B156</f>
        <v/>
      </c>
      <c r="C157" s="1003">
        <f>WORLDCUP!AF112</f>
        <v/>
      </c>
      <c r="E157" s="999" t="n"/>
      <c r="F157" s="999" t="n"/>
      <c r="G157" s="999" t="n"/>
      <c r="H157" s="999" t="n"/>
      <c r="I157" s="1001" t="n"/>
      <c r="J157" s="999" t="n"/>
      <c r="K157" s="999" t="n"/>
      <c r="L157" s="999" t="n"/>
      <c r="M157" s="992" t="n"/>
      <c r="N157" s="985" t="n"/>
    </row>
    <row r="158" ht="15" customHeight="1" s="650">
      <c r="A158" s="655" t="n"/>
      <c r="B158" s="1015">
        <f>B157</f>
        <v/>
      </c>
      <c r="C158" s="1003">
        <f>WORLDCUP!AF113</f>
        <v/>
      </c>
      <c r="E158" s="999" t="n"/>
      <c r="F158" s="999" t="n"/>
      <c r="G158" s="999" t="n"/>
      <c r="H158" s="999" t="n"/>
      <c r="I158" s="1001" t="n"/>
      <c r="J158" s="999" t="n"/>
      <c r="K158" s="999" t="n"/>
      <c r="L158" s="999" t="n"/>
      <c r="M158" s="992" t="n"/>
      <c r="N158" s="985" t="n"/>
    </row>
    <row r="159" ht="15" customHeight="1" s="650">
      <c r="A159" s="655" t="n"/>
      <c r="B159" s="1015">
        <f>B158</f>
        <v/>
      </c>
      <c r="C159" s="1003">
        <f>WORLDCUP!AF114</f>
        <v/>
      </c>
      <c r="E159" s="999" t="n"/>
      <c r="F159" s="999" t="n"/>
      <c r="G159" s="999" t="n"/>
      <c r="H159" s="999" t="n"/>
      <c r="I159" s="1001" t="n"/>
      <c r="J159" s="999" t="n"/>
      <c r="K159" s="999" t="n"/>
      <c r="L159" s="999" t="n"/>
      <c r="M159" s="992" t="n"/>
      <c r="N159" s="985" t="n"/>
    </row>
    <row r="160" ht="15" customHeight="1" s="650">
      <c r="A160" s="655" t="n"/>
      <c r="B160" s="1015">
        <f>B159</f>
        <v/>
      </c>
      <c r="C160" s="1003">
        <f>WORLDCUP!AF115</f>
        <v/>
      </c>
      <c r="E160" s="999" t="n"/>
      <c r="F160" s="999" t="n"/>
      <c r="G160" s="999" t="n"/>
      <c r="H160" s="999" t="n"/>
      <c r="I160" s="1001" t="n"/>
      <c r="J160" s="999" t="n"/>
      <c r="K160" s="999" t="n"/>
      <c r="L160" s="999" t="n"/>
      <c r="M160" s="992" t="n"/>
      <c r="N160" s="985" t="n"/>
    </row>
    <row r="161" ht="15" customHeight="1" s="650">
      <c r="A161" s="655" t="n"/>
      <c r="B161" s="1015">
        <f>B160</f>
        <v/>
      </c>
      <c r="C161" s="1003">
        <f>WORLDCUP!AF116</f>
        <v/>
      </c>
      <c r="D161" s="1004" t="n"/>
      <c r="E161" s="1005" t="n"/>
      <c r="F161" s="1005" t="n"/>
      <c r="G161" s="1005" t="n"/>
      <c r="H161" s="1005" t="n"/>
      <c r="I161" s="1007" t="n"/>
      <c r="J161" s="1016" t="n"/>
      <c r="K161" s="1005" t="n"/>
      <c r="L161" s="1005" t="n"/>
      <c r="M161" s="1017" t="n"/>
      <c r="N161" s="985" t="n"/>
    </row>
    <row r="162" ht="19.5" customHeight="1" s="650">
      <c r="A162" s="986" t="n"/>
      <c r="B162" s="986" t="n"/>
      <c r="C162" s="1009" t="n"/>
      <c r="D162" s="999" t="n"/>
      <c r="E162" s="1018">
        <f>Idiomas!D113</f>
        <v/>
      </c>
      <c r="F162" s="1004" t="n"/>
      <c r="G162" s="1004" t="n"/>
      <c r="H162" s="1004" t="n"/>
      <c r="I162" s="1004" t="n"/>
      <c r="J162" s="1004" t="n"/>
      <c r="K162" s="1004" t="n"/>
      <c r="L162" s="1019" t="n"/>
      <c r="M162" s="1020" t="n"/>
      <c r="N162" s="985" t="n"/>
    </row>
    <row r="163" ht="22.5" customHeight="1" s="650">
      <c r="A163" s="986" t="n"/>
      <c r="B163" s="1010">
        <f>Idiomas!D128</f>
        <v/>
      </c>
      <c r="C163" s="1009" t="n"/>
      <c r="D163" s="999" t="n"/>
      <c r="E163" s="1021">
        <f>Idiomas!D114</f>
        <v/>
      </c>
      <c r="F163" s="990" t="n"/>
      <c r="G163" s="990" t="n"/>
      <c r="H163" s="990" t="n"/>
      <c r="I163" s="990" t="n"/>
      <c r="J163" s="990" t="n"/>
      <c r="K163" s="990" t="n"/>
      <c r="L163" s="1022" t="n"/>
      <c r="M163" s="1023" t="n"/>
      <c r="N163" s="985" t="n"/>
    </row>
    <row r="164" ht="15" customHeight="1" s="650">
      <c r="A164" s="1014" t="inlineStr">
        <is>
          <t>1/16</t>
        </is>
      </c>
      <c r="B164" s="1015">
        <f>CONCATENATE(WORLDCUP!AA101,"-",WORLDCUP!AF101)</f>
        <v/>
      </c>
      <c r="C164" s="1003">
        <f>CONCATENATE(WORLDCUP!AA101,"-",WORLDCUP!AF101,"·",IF(WORLDCUP!AC101&gt;WORLDCUP!AD101,1,IF(WORLDCUP!AC101&lt;WORLDCUP!AD101,2,IF(AND(WORLDCUP!AC101=WORLDCUP!AD101,WORLDCUP!AC101&lt;&gt;"",WORLDCUP!AD101&lt;&gt;""),"X",0))),"|",WORLDCUP!AC101,"-",WORLDCUP!AD101)</f>
        <v/>
      </c>
      <c r="D164" s="1024" t="inlineStr">
        <is>
          <t>1/16</t>
        </is>
      </c>
      <c r="E164" s="1025">
        <f>Idiomas!D115</f>
        <v/>
      </c>
      <c r="F164" s="984" t="n"/>
      <c r="G164" s="984" t="n"/>
      <c r="H164" s="984" t="n"/>
      <c r="I164" s="1026" t="n"/>
      <c r="J164" s="999" t="n"/>
      <c r="K164" s="999" t="n"/>
      <c r="L164" s="999" t="n"/>
      <c r="M164" s="1023" t="n"/>
      <c r="N164" s="985" t="n"/>
    </row>
    <row r="165" ht="15" customHeight="1" s="650">
      <c r="A165" s="655" t="n"/>
      <c r="B165" s="1015">
        <f>CONCATENATE(WORLDCUP!AA102,"-",WORLDCUP!AF102)</f>
        <v/>
      </c>
      <c r="C165" s="1003">
        <f>CONCATENATE(WORLDCUP!AA102,"-",WORLDCUP!AF102,"·",IF(WORLDCUP!AC102&gt;WORLDCUP!AD102,1,IF(WORLDCUP!AC102&lt;WORLDCUP!AD102,2,IF(AND(WORLDCUP!AC102=WORLDCUP!AD102,WORLDCUP!AC102&lt;&gt;"",WORLDCUP!AD102&lt;&gt;""),"X",0))),"|",WORLDCUP!AC102,"-",WORLDCUP!AD102)</f>
        <v/>
      </c>
      <c r="D165" s="655" t="n"/>
      <c r="I165" s="1026" t="n"/>
      <c r="J165" s="999" t="n"/>
      <c r="K165" s="999" t="n"/>
      <c r="L165" s="999" t="n"/>
      <c r="M165" s="1023" t="n"/>
      <c r="N165" s="985" t="n"/>
    </row>
    <row r="166" ht="15" customHeight="1" s="650">
      <c r="A166" s="655" t="n"/>
      <c r="B166" s="1015">
        <f>CONCATENATE(WORLDCUP!AA103,"-",WORLDCUP!AF103)</f>
        <v/>
      </c>
      <c r="C166" s="1003">
        <f>CONCATENATE(WORLDCUP!AA103,"-",WORLDCUP!AF103,"·",IF(WORLDCUP!AC103&gt;WORLDCUP!AD103,1,IF(WORLDCUP!AC103&lt;WORLDCUP!AD103,2,IF(AND(WORLDCUP!AC103=WORLDCUP!AD103,WORLDCUP!AC103&lt;&gt;"",WORLDCUP!AD103&lt;&gt;""),"X",0))),"|",WORLDCUP!AC103,"-",WORLDCUP!AD103)</f>
        <v/>
      </c>
      <c r="D166" s="655" t="n"/>
      <c r="I166" s="1026" t="n"/>
      <c r="J166" s="999" t="n"/>
      <c r="K166" s="999" t="n"/>
      <c r="L166" s="999" t="n"/>
      <c r="M166" s="1023" t="n"/>
      <c r="N166" s="985" t="n"/>
    </row>
    <row r="167" ht="15" customHeight="1" s="650">
      <c r="A167" s="655" t="n"/>
      <c r="B167" s="1015">
        <f>CONCATENATE(WORLDCUP!AA104,"-",WORLDCUP!AF104)</f>
        <v/>
      </c>
      <c r="C167" s="1003">
        <f>CONCATENATE(WORLDCUP!AA104,"-",WORLDCUP!AF104,"·",IF(WORLDCUP!AC104&gt;WORLDCUP!AD104,1,IF(WORLDCUP!AC104&lt;WORLDCUP!AD104,2,IF(AND(WORLDCUP!AC104=WORLDCUP!AD104,WORLDCUP!AC104&lt;&gt;"",WORLDCUP!AD104&lt;&gt;""),"X",0))),"|",WORLDCUP!AC104,"-",WORLDCUP!AD104)</f>
        <v/>
      </c>
      <c r="D167" s="655" t="n"/>
      <c r="I167" s="1026" t="n"/>
      <c r="J167" s="999" t="n"/>
      <c r="K167" s="999" t="n"/>
      <c r="L167" s="999" t="n"/>
      <c r="M167" s="1023" t="n"/>
      <c r="N167" s="985" t="n"/>
    </row>
    <row r="168" ht="15" customHeight="1" s="650">
      <c r="A168" s="655" t="n"/>
      <c r="B168" s="1015">
        <f>CONCATENATE(WORLDCUP!AA105,"-",WORLDCUP!AF105)</f>
        <v/>
      </c>
      <c r="C168" s="1003">
        <f>CONCATENATE(WORLDCUP!AA105,"-",WORLDCUP!AF105,"·",IF(WORLDCUP!AC105&gt;WORLDCUP!AD105,1,IF(WORLDCUP!AC105&lt;WORLDCUP!AD105,2,IF(AND(WORLDCUP!AC105=WORLDCUP!AD105,WORLDCUP!AC105&lt;&gt;"",WORLDCUP!AD105&lt;&gt;""),"X",0))),"|",WORLDCUP!AC105,"-",WORLDCUP!AD105)</f>
        <v/>
      </c>
      <c r="D168" s="655" t="n"/>
      <c r="E168" s="999" t="n"/>
      <c r="F168" s="999" t="n"/>
      <c r="G168" s="999" t="n"/>
      <c r="H168" s="999" t="n"/>
      <c r="I168" s="1026" t="n"/>
      <c r="J168" s="999" t="n"/>
      <c r="K168" s="999" t="n"/>
      <c r="L168" s="999" t="n"/>
      <c r="M168" s="1023" t="n"/>
      <c r="N168" s="985" t="n"/>
    </row>
    <row r="169" ht="15" customHeight="1" s="650">
      <c r="A169" s="655" t="n"/>
      <c r="B169" s="1015">
        <f>CONCATENATE(WORLDCUP!AA106,"-",WORLDCUP!AF106)</f>
        <v/>
      </c>
      <c r="C169" s="1003">
        <f>CONCATENATE(WORLDCUP!AA106,"-",WORLDCUP!AF106,"·",IF(WORLDCUP!AC106&gt;WORLDCUP!AD106,1,IF(WORLDCUP!AC106&lt;WORLDCUP!AD106,2,IF(AND(WORLDCUP!AC106=WORLDCUP!AD106,WORLDCUP!AC106&lt;&gt;"",WORLDCUP!AD106&lt;&gt;""),"X",0))),"|",WORLDCUP!AC106,"-",WORLDCUP!AD106)</f>
        <v/>
      </c>
      <c r="D169" s="655" t="n"/>
      <c r="E169" s="999" t="n"/>
      <c r="F169" s="999" t="n"/>
      <c r="G169" s="999" t="n"/>
      <c r="H169" s="999" t="n"/>
      <c r="I169" s="1026" t="n"/>
      <c r="J169" s="999" t="n"/>
      <c r="K169" s="999" t="n"/>
      <c r="L169" s="999" t="n"/>
      <c r="M169" s="1023" t="n"/>
      <c r="N169" s="985" t="n"/>
    </row>
    <row r="170" ht="15" customHeight="1" s="650">
      <c r="A170" s="655" t="n"/>
      <c r="B170" s="1015">
        <f>CONCATENATE(WORLDCUP!AA107,"-",WORLDCUP!AF107)</f>
        <v/>
      </c>
      <c r="C170" s="1003">
        <f>CONCATENATE(WORLDCUP!AA107,"-",WORLDCUP!AF107,"·",IF(WORLDCUP!AC107&gt;WORLDCUP!AD107,1,IF(WORLDCUP!AC107&lt;WORLDCUP!AD107,2,IF(AND(WORLDCUP!AC107=WORLDCUP!AD107,WORLDCUP!AC107&lt;&gt;"",WORLDCUP!AD107&lt;&gt;""),"X",0))),"|",WORLDCUP!AC107,"-",WORLDCUP!AD107)</f>
        <v/>
      </c>
      <c r="D170" s="655" t="n"/>
      <c r="E170" s="999" t="n"/>
      <c r="F170" s="999" t="n"/>
      <c r="G170" s="999" t="n"/>
      <c r="H170" s="999" t="n"/>
      <c r="I170" s="1026" t="n"/>
      <c r="J170" s="999" t="n"/>
      <c r="K170" s="999" t="n"/>
      <c r="L170" s="999" t="n"/>
      <c r="M170" s="1023" t="n"/>
      <c r="N170" s="985" t="n"/>
    </row>
    <row r="171" ht="15" customHeight="1" s="650">
      <c r="A171" s="655" t="n"/>
      <c r="B171" s="1015">
        <f>CONCATENATE(WORLDCUP!AA108,"-",WORLDCUP!AF108)</f>
        <v/>
      </c>
      <c r="C171" s="1003">
        <f>CONCATENATE(WORLDCUP!AA108,"-",WORLDCUP!AF108,"·",IF(WORLDCUP!AC108&gt;WORLDCUP!AD108,1,IF(WORLDCUP!AC108&lt;WORLDCUP!AD108,2,IF(AND(WORLDCUP!AC108=WORLDCUP!AD108,WORLDCUP!AC108&lt;&gt;"",WORLDCUP!AD108&lt;&gt;""),"X",0))),"|",WORLDCUP!AC108,"-",WORLDCUP!AD108)</f>
        <v/>
      </c>
      <c r="D171" s="655" t="n"/>
      <c r="E171" s="999" t="n"/>
      <c r="F171" s="999" t="n"/>
      <c r="G171" s="999" t="n"/>
      <c r="H171" s="999" t="n"/>
      <c r="I171" s="1026" t="n"/>
      <c r="J171" s="999" t="n"/>
      <c r="K171" s="999" t="n"/>
      <c r="L171" s="999" t="n"/>
      <c r="M171" s="1023" t="n"/>
      <c r="N171" s="985" t="n"/>
    </row>
    <row r="172" ht="15" customHeight="1" s="650">
      <c r="A172" s="655" t="n"/>
      <c r="B172" s="1015">
        <f>CONCATENATE(WORLDCUP!AA109,"-",WORLDCUP!AF109)</f>
        <v/>
      </c>
      <c r="C172" s="1003">
        <f>CONCATENATE(WORLDCUP!AA109,"-",WORLDCUP!AF109,"·",IF(WORLDCUP!AC109&gt;WORLDCUP!AD109,1,IF(WORLDCUP!AC109&lt;WORLDCUP!AD109,2,IF(AND(WORLDCUP!AC109=WORLDCUP!AD109,WORLDCUP!AC109&lt;&gt;"",WORLDCUP!AD109&lt;&gt;""),"X",0))),"|",WORLDCUP!AC109,"-",WORLDCUP!AD109)</f>
        <v/>
      </c>
      <c r="D172" s="655" t="n"/>
      <c r="E172" s="999" t="n"/>
      <c r="F172" s="999" t="n"/>
      <c r="G172" s="999" t="n"/>
      <c r="H172" s="999" t="n"/>
      <c r="I172" s="1026" t="n"/>
      <c r="J172" s="999" t="n"/>
      <c r="K172" s="999" t="n"/>
      <c r="L172" s="999" t="n"/>
      <c r="M172" s="1023" t="n"/>
      <c r="N172" s="985" t="n"/>
    </row>
    <row r="173" ht="15" customHeight="1" s="650">
      <c r="A173" s="655" t="n"/>
      <c r="B173" s="1015">
        <f>CONCATENATE(WORLDCUP!AA110,"-",WORLDCUP!AF110)</f>
        <v/>
      </c>
      <c r="C173" s="1003">
        <f>CONCATENATE(WORLDCUP!AA110,"-",WORLDCUP!AF110,"·",IF(WORLDCUP!AC110&gt;WORLDCUP!AD110,1,IF(WORLDCUP!AC110&lt;WORLDCUP!AD110,2,IF(AND(WORLDCUP!AC110=WORLDCUP!AD110,WORLDCUP!AC110&lt;&gt;"",WORLDCUP!AD110&lt;&gt;""),"X",0))),"|",WORLDCUP!AC110,"-",WORLDCUP!AD110)</f>
        <v/>
      </c>
      <c r="D173" s="655" t="n"/>
      <c r="E173" s="999" t="n"/>
      <c r="F173" s="999" t="n"/>
      <c r="G173" s="999" t="n"/>
      <c r="H173" s="999" t="n"/>
      <c r="I173" s="1026" t="n"/>
      <c r="J173" s="999" t="n"/>
      <c r="K173" s="999" t="n"/>
      <c r="L173" s="999" t="n"/>
      <c r="M173" s="1023" t="n"/>
      <c r="N173" s="985" t="n"/>
    </row>
    <row r="174" ht="15" customHeight="1" s="650">
      <c r="A174" s="655" t="n"/>
      <c r="B174" s="1015">
        <f>CONCATENATE(WORLDCUP!AA111,"-",WORLDCUP!AF111)</f>
        <v/>
      </c>
      <c r="C174" s="1003">
        <f>CONCATENATE(WORLDCUP!AA111,"-",WORLDCUP!AF111,"·",IF(WORLDCUP!AC111&gt;WORLDCUP!AD111,1,IF(WORLDCUP!AC111&lt;WORLDCUP!AD111,2,IF(AND(WORLDCUP!AC111=WORLDCUP!AD111,WORLDCUP!AC111&lt;&gt;"",WORLDCUP!AD111&lt;&gt;""),"X",0))),"|",WORLDCUP!AC111,"-",WORLDCUP!AD111)</f>
        <v/>
      </c>
      <c r="D174" s="655" t="n"/>
      <c r="E174" s="999" t="n"/>
      <c r="F174" s="999" t="n"/>
      <c r="G174" s="999" t="n"/>
      <c r="H174" s="999" t="n"/>
      <c r="I174" s="1026" t="n"/>
      <c r="J174" s="999" t="n"/>
      <c r="K174" s="999" t="n"/>
      <c r="L174" s="999" t="n"/>
      <c r="M174" s="1023" t="n"/>
      <c r="N174" s="985" t="n"/>
    </row>
    <row r="175" ht="15" customHeight="1" s="650">
      <c r="A175" s="655" t="n"/>
      <c r="B175" s="1015">
        <f>CONCATENATE(WORLDCUP!AA112,"-",WORLDCUP!AF112)</f>
        <v/>
      </c>
      <c r="C175" s="1003">
        <f>CONCATENATE(WORLDCUP!AA112,"-",WORLDCUP!AF112,"·",IF(WORLDCUP!AC112&gt;WORLDCUP!AD112,1,IF(WORLDCUP!AC112&lt;WORLDCUP!AD112,2,IF(AND(WORLDCUP!AC112=WORLDCUP!AD112,WORLDCUP!AC112&lt;&gt;"",WORLDCUP!AD112&lt;&gt;""),"X",0))),"|",WORLDCUP!AC112,"-",WORLDCUP!AD112)</f>
        <v/>
      </c>
      <c r="D175" s="655" t="n"/>
      <c r="E175" s="999" t="n"/>
      <c r="F175" s="999" t="n"/>
      <c r="G175" s="999" t="n"/>
      <c r="H175" s="999" t="n"/>
      <c r="I175" s="1026" t="n"/>
      <c r="J175" s="999" t="n"/>
      <c r="K175" s="999" t="n"/>
      <c r="L175" s="999" t="n"/>
      <c r="M175" s="1023" t="n"/>
      <c r="N175" s="985" t="n"/>
    </row>
    <row r="176" ht="15" customHeight="1" s="650">
      <c r="A176" s="655" t="n"/>
      <c r="B176" s="1015">
        <f>CONCATENATE(WORLDCUP!AA113,"-",WORLDCUP!AF113)</f>
        <v/>
      </c>
      <c r="C176" s="1003">
        <f>CONCATENATE(WORLDCUP!AA113,"-",WORLDCUP!AF113,"·",IF(WORLDCUP!AC113&gt;WORLDCUP!AD113,1,IF(WORLDCUP!AC113&lt;WORLDCUP!AD113,2,IF(AND(WORLDCUP!AC113=WORLDCUP!AD113,WORLDCUP!AC113&lt;&gt;"",WORLDCUP!AD113&lt;&gt;""),"X",0))),"|",WORLDCUP!AC113,"-",WORLDCUP!AD113)</f>
        <v/>
      </c>
      <c r="D176" s="655" t="n"/>
      <c r="E176" s="999" t="n"/>
      <c r="F176" s="999" t="n"/>
      <c r="G176" s="999" t="n"/>
      <c r="H176" s="999" t="n"/>
      <c r="I176" s="1026" t="n"/>
      <c r="J176" s="999" t="n"/>
      <c r="K176" s="999" t="n"/>
      <c r="L176" s="999" t="n"/>
      <c r="M176" s="1023" t="n"/>
      <c r="N176" s="985" t="n"/>
    </row>
    <row r="177" ht="15" customHeight="1" s="650">
      <c r="A177" s="655" t="n"/>
      <c r="B177" s="1015">
        <f>CONCATENATE(WORLDCUP!AA114,"-",WORLDCUP!AF114)</f>
        <v/>
      </c>
      <c r="C177" s="1003">
        <f>CONCATENATE(WORLDCUP!AA114,"-",WORLDCUP!AF114,"·",IF(WORLDCUP!AC114&gt;WORLDCUP!AD114,1,IF(WORLDCUP!AC114&lt;WORLDCUP!AD114,2,IF(AND(WORLDCUP!AC114=WORLDCUP!AD114,WORLDCUP!AC114&lt;&gt;"",WORLDCUP!AD114&lt;&gt;""),"X",0))),"|",WORLDCUP!AC114,"-",WORLDCUP!AD114)</f>
        <v/>
      </c>
      <c r="D177" s="655" t="n"/>
      <c r="E177" s="999" t="n"/>
      <c r="F177" s="999" t="n"/>
      <c r="G177" s="999" t="n"/>
      <c r="H177" s="999" t="n"/>
      <c r="I177" s="1026" t="n"/>
      <c r="J177" s="999" t="n"/>
      <c r="K177" s="999" t="n"/>
      <c r="L177" s="999" t="n"/>
      <c r="M177" s="1023" t="n"/>
      <c r="N177" s="985" t="n"/>
    </row>
    <row r="178" ht="15" customHeight="1" s="650">
      <c r="A178" s="655" t="n"/>
      <c r="B178" s="1015">
        <f>CONCATENATE(WORLDCUP!AA115,"-",WORLDCUP!AF115)</f>
        <v/>
      </c>
      <c r="C178" s="1003">
        <f>CONCATENATE(WORLDCUP!AA115,"-",WORLDCUP!AF115,"·",IF(WORLDCUP!AC115&gt;WORLDCUP!AD115,1,IF(WORLDCUP!AC115&lt;WORLDCUP!AD115,2,IF(AND(WORLDCUP!AC115=WORLDCUP!AD115,WORLDCUP!AC115&lt;&gt;"",WORLDCUP!AD115&lt;&gt;""),"X",0))),"|",WORLDCUP!AC115,"-",WORLDCUP!AD115)</f>
        <v/>
      </c>
      <c r="D178" s="655" t="n"/>
      <c r="E178" s="999" t="n"/>
      <c r="F178" s="999" t="n"/>
      <c r="G178" s="999" t="n"/>
      <c r="H178" s="999" t="n"/>
      <c r="I178" s="1026" t="n"/>
      <c r="J178" s="999" t="n"/>
      <c r="K178" s="999" t="n"/>
      <c r="L178" s="999" t="n"/>
      <c r="M178" s="1023" t="n"/>
      <c r="N178" s="985" t="n"/>
    </row>
    <row r="179" ht="15" customHeight="1" s="650">
      <c r="A179" s="655" t="n"/>
      <c r="B179" s="1015">
        <f>CONCATENATE(WORLDCUP!AA116,"-",WORLDCUP!AF116)</f>
        <v/>
      </c>
      <c r="C179" s="1003">
        <f>CONCATENATE(WORLDCUP!AA116,"-",WORLDCUP!AF116,"·",IF(WORLDCUP!AC116&gt;WORLDCUP!AD116,1,IF(WORLDCUP!AC116&lt;WORLDCUP!AD116,2,IF(AND(WORLDCUP!AC116=WORLDCUP!AD116,WORLDCUP!AC116&lt;&gt;"",WORLDCUP!AD116&lt;&gt;""),"X",0))),"|",WORLDCUP!AC116,"-",WORLDCUP!AD116)</f>
        <v/>
      </c>
      <c r="D179" s="655" t="n"/>
      <c r="E179" s="999" t="n"/>
      <c r="F179" s="999" t="n"/>
      <c r="G179" s="999" t="n"/>
      <c r="H179" s="999" t="n"/>
      <c r="I179" s="1026" t="n"/>
      <c r="J179" s="999" t="n"/>
      <c r="K179" s="999" t="n"/>
      <c r="L179" s="999" t="n"/>
      <c r="M179" s="1023" t="n"/>
      <c r="N179" s="985" t="n"/>
    </row>
    <row r="180" ht="15" customHeight="1" s="650">
      <c r="A180" s="986" t="n"/>
      <c r="B180" s="986" t="n"/>
      <c r="C180" s="1009" t="n"/>
      <c r="D180" s="655" t="n"/>
      <c r="E180" s="999" t="n"/>
      <c r="F180" s="999" t="n"/>
      <c r="G180" s="999" t="n"/>
      <c r="H180" s="999" t="n"/>
      <c r="I180" s="1026" t="n"/>
      <c r="J180" s="999" t="n"/>
      <c r="K180" s="999" t="n"/>
      <c r="L180" s="999" t="n"/>
      <c r="M180" s="1023" t="n"/>
      <c r="N180" s="985" t="n"/>
    </row>
    <row r="181" ht="18.75" customHeight="1" s="650">
      <c r="A181" s="986" t="n"/>
      <c r="B181" s="1010">
        <f>Idiomas!D129</f>
        <v/>
      </c>
      <c r="C181" s="1009" t="n"/>
      <c r="D181" s="655" t="n"/>
      <c r="E181" s="999" t="n"/>
      <c r="F181" s="999" t="n"/>
      <c r="G181" s="999" t="n"/>
      <c r="H181" s="999" t="n"/>
      <c r="I181" s="1026" t="n"/>
      <c r="J181" s="999" t="n"/>
      <c r="K181" s="999" t="n"/>
      <c r="L181" s="999" t="n"/>
      <c r="M181" s="1023" t="n"/>
      <c r="N181" s="985" t="n"/>
    </row>
    <row r="182" ht="15" customHeight="1" s="650">
      <c r="A182" s="1014" t="inlineStr">
        <is>
          <t>1/8</t>
        </is>
      </c>
      <c r="B182" s="1015">
        <f>Idiomas!$D$189</f>
        <v/>
      </c>
      <c r="C182" s="1003">
        <f>WORLDCUP!AA120</f>
        <v/>
      </c>
      <c r="D182" s="655" t="n"/>
      <c r="E182" s="999" t="n"/>
      <c r="F182" s="999" t="n"/>
      <c r="G182" s="999" t="n"/>
      <c r="H182" s="999" t="n"/>
      <c r="I182" s="1026" t="n"/>
      <c r="J182" s="999" t="n"/>
      <c r="K182" s="999" t="n"/>
      <c r="L182" s="999" t="n"/>
      <c r="M182" s="1023" t="n"/>
      <c r="N182" s="985" t="n"/>
    </row>
    <row r="183" ht="15" customHeight="1" s="650">
      <c r="A183" s="655" t="n"/>
      <c r="B183" s="1015">
        <f>B182</f>
        <v/>
      </c>
      <c r="C183" s="1003">
        <f>WORLDCUP!AA121</f>
        <v/>
      </c>
      <c r="D183" s="655" t="n"/>
      <c r="E183" s="999" t="n"/>
      <c r="F183" s="999" t="n"/>
      <c r="G183" s="999" t="n"/>
      <c r="H183" s="999" t="n"/>
      <c r="I183" s="1026" t="n"/>
      <c r="J183" s="999" t="n"/>
      <c r="K183" s="999" t="n"/>
      <c r="L183" s="999" t="n"/>
      <c r="M183" s="1023" t="n"/>
      <c r="N183" s="985" t="n"/>
    </row>
    <row r="184" ht="15" customHeight="1" s="650">
      <c r="A184" s="655" t="n"/>
      <c r="B184" s="1015">
        <f>B183</f>
        <v/>
      </c>
      <c r="C184" s="1003">
        <f>WORLDCUP!AA122</f>
        <v/>
      </c>
      <c r="D184" s="655" t="n"/>
      <c r="E184" s="999" t="n"/>
      <c r="F184" s="999" t="n"/>
      <c r="G184" s="999" t="n"/>
      <c r="H184" s="999" t="n"/>
      <c r="I184" s="1026" t="n"/>
      <c r="J184" s="999" t="n"/>
      <c r="K184" s="999" t="n"/>
      <c r="L184" s="999" t="n"/>
      <c r="M184" s="1023" t="n"/>
      <c r="N184" s="985" t="n"/>
    </row>
    <row r="185" ht="15" customHeight="1" s="650">
      <c r="A185" s="655" t="n"/>
      <c r="B185" s="1015">
        <f>B184</f>
        <v/>
      </c>
      <c r="C185" s="1003">
        <f>WORLDCUP!AA123</f>
        <v/>
      </c>
      <c r="D185" s="655" t="n"/>
      <c r="E185" s="999" t="n"/>
      <c r="F185" s="999" t="n"/>
      <c r="G185" s="999" t="n"/>
      <c r="H185" s="999" t="n"/>
      <c r="I185" s="1026" t="n"/>
      <c r="J185" s="999" t="n"/>
      <c r="K185" s="999" t="n"/>
      <c r="L185" s="999" t="n"/>
      <c r="M185" s="1023" t="n"/>
      <c r="N185" s="985" t="n"/>
    </row>
    <row r="186" ht="15" customHeight="1" s="650">
      <c r="A186" s="655" t="n"/>
      <c r="B186" s="1015">
        <f>B185</f>
        <v/>
      </c>
      <c r="C186" s="1003">
        <f>WORLDCUP!AA124</f>
        <v/>
      </c>
      <c r="D186" s="655" t="n"/>
      <c r="E186" s="999" t="n"/>
      <c r="F186" s="999" t="n"/>
      <c r="G186" s="999" t="n"/>
      <c r="H186" s="999" t="n"/>
      <c r="I186" s="1026" t="n"/>
      <c r="J186" s="999" t="n"/>
      <c r="K186" s="999" t="n"/>
      <c r="L186" s="999" t="n"/>
      <c r="M186" s="1023" t="n"/>
      <c r="N186" s="985" t="n"/>
    </row>
    <row r="187" ht="15" customHeight="1" s="650">
      <c r="A187" s="655" t="n"/>
      <c r="B187" s="1015">
        <f>B186</f>
        <v/>
      </c>
      <c r="C187" s="1003">
        <f>WORLDCUP!AA125</f>
        <v/>
      </c>
      <c r="D187" s="655" t="n"/>
      <c r="E187" s="999" t="n"/>
      <c r="F187" s="999" t="n"/>
      <c r="G187" s="999" t="n"/>
      <c r="H187" s="999" t="n"/>
      <c r="I187" s="1026" t="n"/>
      <c r="J187" s="999" t="n"/>
      <c r="K187" s="999" t="n"/>
      <c r="L187" s="999" t="n"/>
      <c r="M187" s="1023" t="n"/>
      <c r="N187" s="985" t="n"/>
    </row>
    <row r="188" ht="15" customHeight="1" s="650">
      <c r="A188" s="655" t="n"/>
      <c r="B188" s="1015">
        <f>B187</f>
        <v/>
      </c>
      <c r="C188" s="1003">
        <f>WORLDCUP!AA126</f>
        <v/>
      </c>
      <c r="D188" s="655" t="n"/>
      <c r="E188" s="999" t="n"/>
      <c r="F188" s="999" t="n"/>
      <c r="G188" s="999" t="n"/>
      <c r="H188" s="999" t="n"/>
      <c r="I188" s="1026" t="n"/>
      <c r="J188" s="999" t="n"/>
      <c r="K188" s="999" t="n"/>
      <c r="L188" s="999" t="n"/>
      <c r="M188" s="1023" t="n"/>
      <c r="N188" s="985" t="n"/>
    </row>
    <row r="189" ht="15" customHeight="1" s="650">
      <c r="A189" s="655" t="n"/>
      <c r="B189" s="1015">
        <f>B188</f>
        <v/>
      </c>
      <c r="C189" s="1003">
        <f>WORLDCUP!AA127</f>
        <v/>
      </c>
      <c r="D189" s="655" t="n"/>
      <c r="E189" s="999" t="n"/>
      <c r="F189" s="999" t="n"/>
      <c r="G189" s="999" t="n"/>
      <c r="H189" s="999" t="n"/>
      <c r="I189" s="1026" t="n"/>
      <c r="J189" s="999" t="n"/>
      <c r="K189" s="999" t="n"/>
      <c r="L189" s="999" t="n"/>
      <c r="M189" s="1023" t="n"/>
      <c r="N189" s="985" t="n"/>
    </row>
    <row r="190" ht="15" customHeight="1" s="650">
      <c r="A190" s="655" t="n"/>
      <c r="B190" s="1015">
        <f>B189</f>
        <v/>
      </c>
      <c r="C190" s="1003">
        <f>WORLDCUP!AF120</f>
        <v/>
      </c>
      <c r="D190" s="655" t="n"/>
      <c r="E190" s="999" t="n"/>
      <c r="F190" s="999" t="n"/>
      <c r="G190" s="999" t="n"/>
      <c r="H190" s="999" t="n"/>
      <c r="I190" s="1026" t="n"/>
      <c r="J190" s="999" t="n"/>
      <c r="K190" s="999" t="n"/>
      <c r="L190" s="999" t="n"/>
      <c r="M190" s="1023" t="n"/>
      <c r="N190" s="985" t="n"/>
    </row>
    <row r="191" ht="15" customHeight="1" s="650">
      <c r="A191" s="655" t="n"/>
      <c r="B191" s="1015">
        <f>B190</f>
        <v/>
      </c>
      <c r="C191" s="1003">
        <f>WORLDCUP!AF121</f>
        <v/>
      </c>
      <c r="D191" s="655" t="n"/>
      <c r="E191" s="999" t="n"/>
      <c r="F191" s="999" t="n"/>
      <c r="G191" s="999" t="n"/>
      <c r="H191" s="999" t="n"/>
      <c r="I191" s="1026" t="n"/>
      <c r="J191" s="999" t="n"/>
      <c r="K191" s="999" t="n"/>
      <c r="L191" s="999" t="n"/>
      <c r="M191" s="1023" t="n"/>
      <c r="N191" s="985" t="n"/>
    </row>
    <row r="192" ht="15" customHeight="1" s="650">
      <c r="A192" s="655" t="n"/>
      <c r="B192" s="1015">
        <f>B191</f>
        <v/>
      </c>
      <c r="C192" s="1003">
        <f>WORLDCUP!AF122</f>
        <v/>
      </c>
      <c r="D192" s="655" t="n"/>
      <c r="E192" s="999" t="n"/>
      <c r="F192" s="999" t="n"/>
      <c r="G192" s="999" t="n"/>
      <c r="H192" s="999" t="n"/>
      <c r="I192" s="1026" t="n"/>
      <c r="J192" s="999" t="n"/>
      <c r="K192" s="999" t="n"/>
      <c r="L192" s="999" t="n"/>
      <c r="M192" s="1023" t="n"/>
      <c r="N192" s="985" t="n"/>
    </row>
    <row r="193" ht="15" customHeight="1" s="650">
      <c r="A193" s="655" t="n"/>
      <c r="B193" s="1015">
        <f>B192</f>
        <v/>
      </c>
      <c r="C193" s="1003">
        <f>WORLDCUP!AF123</f>
        <v/>
      </c>
      <c r="D193" s="655" t="n"/>
      <c r="E193" s="999" t="n"/>
      <c r="F193" s="999" t="n"/>
      <c r="G193" s="999" t="n"/>
      <c r="H193" s="999" t="n"/>
      <c r="I193" s="1026" t="n"/>
      <c r="J193" s="999" t="n"/>
      <c r="K193" s="999" t="n"/>
      <c r="L193" s="999" t="n"/>
      <c r="M193" s="1023" t="n"/>
      <c r="N193" s="985" t="n"/>
    </row>
    <row r="194" ht="15" customHeight="1" s="650">
      <c r="A194" s="655" t="n"/>
      <c r="B194" s="1015">
        <f>B193</f>
        <v/>
      </c>
      <c r="C194" s="1003">
        <f>WORLDCUP!AF124</f>
        <v/>
      </c>
      <c r="D194" s="655" t="n"/>
      <c r="E194" s="999" t="n"/>
      <c r="F194" s="999" t="n"/>
      <c r="G194" s="999" t="n"/>
      <c r="H194" s="999" t="n"/>
      <c r="I194" s="1026" t="n"/>
      <c r="J194" s="999" t="n"/>
      <c r="K194" s="999" t="n"/>
      <c r="L194" s="999" t="n"/>
      <c r="M194" s="1023" t="n"/>
      <c r="N194" s="985" t="n"/>
    </row>
    <row r="195" ht="15" customHeight="1" s="650">
      <c r="A195" s="655" t="n"/>
      <c r="B195" s="1015">
        <f>B194</f>
        <v/>
      </c>
      <c r="C195" s="1003">
        <f>WORLDCUP!AF125</f>
        <v/>
      </c>
      <c r="D195" s="655" t="n"/>
      <c r="E195" s="999" t="n"/>
      <c r="F195" s="999" t="n"/>
      <c r="G195" s="999" t="n"/>
      <c r="H195" s="999" t="n"/>
      <c r="I195" s="1026" t="n"/>
      <c r="J195" s="999" t="n"/>
      <c r="K195" s="999" t="n"/>
      <c r="L195" s="999" t="n"/>
      <c r="M195" s="1023" t="n"/>
      <c r="N195" s="985" t="n"/>
    </row>
    <row r="196" ht="15" customHeight="1" s="650">
      <c r="A196" s="655" t="n"/>
      <c r="B196" s="1015">
        <f>B195</f>
        <v/>
      </c>
      <c r="C196" s="1003">
        <f>WORLDCUP!AF126</f>
        <v/>
      </c>
      <c r="D196" s="655" t="n"/>
      <c r="E196" s="999" t="n"/>
      <c r="F196" s="999" t="n"/>
      <c r="G196" s="999" t="n"/>
      <c r="H196" s="999" t="n"/>
      <c r="I196" s="1026" t="n"/>
      <c r="J196" s="999" t="n"/>
      <c r="K196" s="999" t="n"/>
      <c r="L196" s="999" t="n"/>
      <c r="M196" s="1023" t="n"/>
      <c r="N196" s="985" t="n"/>
    </row>
    <row r="197" ht="15" customHeight="1" s="650">
      <c r="A197" s="655" t="n"/>
      <c r="B197" s="1015">
        <f>B196</f>
        <v/>
      </c>
      <c r="C197" s="1003">
        <f>WORLDCUP!AF127</f>
        <v/>
      </c>
      <c r="D197" s="655" t="n"/>
      <c r="E197" s="1027" t="n"/>
      <c r="F197" s="1027" t="n"/>
      <c r="G197" s="1027" t="n"/>
      <c r="H197" s="1027" t="n"/>
      <c r="I197" s="1026" t="n"/>
      <c r="J197" s="999" t="n"/>
      <c r="K197" s="999" t="n"/>
      <c r="L197" s="999" t="n"/>
      <c r="M197" s="1023" t="n"/>
      <c r="N197" s="985" t="n"/>
    </row>
    <row r="198" ht="15" customHeight="1" s="650">
      <c r="A198" s="986" t="n"/>
      <c r="B198" s="986" t="n"/>
      <c r="C198" s="1009" t="n"/>
      <c r="D198" s="999" t="n"/>
      <c r="E198" s="999" t="n"/>
      <c r="F198" s="999" t="n"/>
      <c r="G198" s="999" t="n"/>
      <c r="H198" s="999" t="n"/>
      <c r="I198" s="1028" t="n"/>
      <c r="J198" s="999" t="n"/>
      <c r="K198" s="999" t="n"/>
      <c r="L198" s="999" t="n"/>
      <c r="M198" s="1023" t="n"/>
      <c r="N198" s="985" t="n"/>
    </row>
    <row r="199" ht="18.75" customHeight="1" s="650">
      <c r="A199" s="986" t="n"/>
      <c r="B199" s="1010">
        <f>Idiomas!D130</f>
        <v/>
      </c>
      <c r="C199" s="1009" t="n"/>
      <c r="D199" s="999" t="n"/>
      <c r="E199" s="999" t="n"/>
      <c r="F199" s="999" t="n"/>
      <c r="G199" s="999" t="n"/>
      <c r="H199" s="999" t="n"/>
      <c r="I199" s="1029" t="n"/>
      <c r="J199" s="999" t="n"/>
      <c r="K199" s="999" t="n"/>
      <c r="L199" s="999" t="n"/>
      <c r="M199" s="1023" t="n"/>
      <c r="N199" s="985" t="n"/>
    </row>
    <row r="200" ht="15" customHeight="1" s="650">
      <c r="A200" s="1014" t="inlineStr">
        <is>
          <t>1/8</t>
        </is>
      </c>
      <c r="B200" s="1015">
        <f>CONCATENATE(WORLDCUP!AA120,"-",WORLDCUP!AF120)</f>
        <v/>
      </c>
      <c r="C200" s="1003">
        <f>CONCATENATE(WORLDCUP!AA120,"-",WORLDCUP!AF120,"·",IF(WORLDCUP!AC120&gt;WORLDCUP!AD120,1,IF(WORLDCUP!AC120&lt;WORLDCUP!AD120,2,IF(AND(WORLDCUP!AC120=WORLDCUP!AD120,WORLDCUP!AC120&lt;&gt;"",WORLDCUP!AD120&lt;&gt;""),"X",0))),"|",WORLDCUP!AC120,"-",WORLDCUP!AD120)</f>
        <v/>
      </c>
      <c r="D200" s="1030" t="inlineStr">
        <is>
          <t>1/8</t>
        </is>
      </c>
      <c r="E200" s="1031">
        <f>Idiomas!D116</f>
        <v/>
      </c>
      <c r="I200" s="1026" t="n"/>
      <c r="J200" s="999" t="n"/>
      <c r="K200" s="999" t="n"/>
      <c r="L200" s="999" t="n"/>
      <c r="M200" s="1023" t="n"/>
      <c r="N200" s="985" t="n"/>
    </row>
    <row r="201" ht="15" customHeight="1" s="650">
      <c r="A201" s="655" t="n"/>
      <c r="B201" s="1015">
        <f>CONCATENATE(WORLDCUP!AA121,"-",WORLDCUP!AF121)</f>
        <v/>
      </c>
      <c r="C201" s="1003">
        <f>CONCATENATE(WORLDCUP!AA121,"-",WORLDCUP!AF121,"·",IF(WORLDCUP!AC121&gt;WORLDCUP!AD121,1,IF(WORLDCUP!AC121&lt;WORLDCUP!AD121,2,IF(AND(WORLDCUP!AC121=WORLDCUP!AD121,WORLDCUP!AC121&lt;&gt;"",WORLDCUP!AD121&lt;&gt;""),"X",0))),"|",WORLDCUP!AC121,"-",WORLDCUP!AD121)</f>
        <v/>
      </c>
      <c r="D201" s="655" t="n"/>
      <c r="I201" s="1026" t="n"/>
      <c r="J201" s="999" t="n"/>
      <c r="K201" s="999" t="n"/>
      <c r="L201" s="999" t="n"/>
      <c r="M201" s="1023" t="n"/>
      <c r="N201" s="985" t="n"/>
    </row>
    <row r="202" ht="15" customHeight="1" s="650">
      <c r="A202" s="655" t="n"/>
      <c r="B202" s="1015">
        <f>CONCATENATE(WORLDCUP!AA122,"-",WORLDCUP!AF122)</f>
        <v/>
      </c>
      <c r="C202" s="1003">
        <f>CONCATENATE(WORLDCUP!AA122,"-",WORLDCUP!AF122,"·",IF(WORLDCUP!AC122&gt;WORLDCUP!AD122,1,IF(WORLDCUP!AC122&lt;WORLDCUP!AD122,2,IF(AND(WORLDCUP!AC122=WORLDCUP!AD122,WORLDCUP!AC122&lt;&gt;"",WORLDCUP!AD122&lt;&gt;""),"X",0))),"|",WORLDCUP!AC122,"-",WORLDCUP!AD122)</f>
        <v/>
      </c>
      <c r="D202" s="655" t="n"/>
      <c r="I202" s="1026" t="n"/>
      <c r="J202" s="999" t="n"/>
      <c r="K202" s="999" t="n"/>
      <c r="L202" s="999" t="n"/>
      <c r="M202" s="1023" t="n"/>
      <c r="N202" s="985" t="n"/>
    </row>
    <row r="203" ht="15" customHeight="1" s="650">
      <c r="A203" s="655" t="n"/>
      <c r="B203" s="1015">
        <f>CONCATENATE(WORLDCUP!AA123,"-",WORLDCUP!AF123)</f>
        <v/>
      </c>
      <c r="C203" s="1003">
        <f>CONCATENATE(WORLDCUP!AA123,"-",WORLDCUP!AF123,"·",IF(WORLDCUP!AC123&gt;WORLDCUP!AD123,1,IF(WORLDCUP!AC123&lt;WORLDCUP!AD123,2,IF(AND(WORLDCUP!AC123=WORLDCUP!AD123,WORLDCUP!AC123&lt;&gt;"",WORLDCUP!AD123&lt;&gt;""),"X",0))),"|",WORLDCUP!AC123,"-",WORLDCUP!AD123)</f>
        <v/>
      </c>
      <c r="D203" s="655" t="n"/>
      <c r="I203" s="1026" t="n"/>
      <c r="J203" s="999" t="n"/>
      <c r="K203" s="999" t="n"/>
      <c r="L203" s="999" t="n"/>
      <c r="M203" s="1023" t="n"/>
      <c r="N203" s="985" t="n"/>
    </row>
    <row r="204" ht="15" customHeight="1" s="650">
      <c r="A204" s="655" t="n"/>
      <c r="B204" s="1015">
        <f>CONCATENATE(WORLDCUP!AA124,"-",WORLDCUP!AF124)</f>
        <v/>
      </c>
      <c r="C204" s="1003">
        <f>CONCATENATE(WORLDCUP!AA124,"-",WORLDCUP!AF124,"·",IF(WORLDCUP!AC124&gt;WORLDCUP!AD124,1,IF(WORLDCUP!AC124&lt;WORLDCUP!AD124,2,IF(AND(WORLDCUP!AC124=WORLDCUP!AD124,WORLDCUP!AC124&lt;&gt;"",WORLDCUP!AD124&lt;&gt;""),"X",0))),"|",WORLDCUP!AC124,"-",WORLDCUP!AD124)</f>
        <v/>
      </c>
      <c r="D204" s="655" t="n"/>
      <c r="E204" s="1026" t="n"/>
      <c r="F204" s="1026" t="n"/>
      <c r="G204" s="1026" t="n"/>
      <c r="H204" s="1026" t="n"/>
      <c r="I204" s="1026" t="n"/>
      <c r="J204" s="999" t="n"/>
      <c r="K204" s="999" t="n"/>
      <c r="L204" s="999" t="n"/>
      <c r="M204" s="1023" t="n"/>
      <c r="N204" s="985" t="n"/>
    </row>
    <row r="205" ht="15" customHeight="1" s="650">
      <c r="A205" s="655" t="n"/>
      <c r="B205" s="1015">
        <f>CONCATENATE(WORLDCUP!AA125,"-",WORLDCUP!AF125)</f>
        <v/>
      </c>
      <c r="C205" s="1003">
        <f>CONCATENATE(WORLDCUP!AA125,"-",WORLDCUP!AF125,"·",IF(WORLDCUP!AC125&gt;WORLDCUP!AD125,1,IF(WORLDCUP!AC125&lt;WORLDCUP!AD125,2,IF(AND(WORLDCUP!AC125=WORLDCUP!AD125,WORLDCUP!AC125&lt;&gt;"",WORLDCUP!AD125&lt;&gt;""),"X",0))),"|",WORLDCUP!AC125,"-",WORLDCUP!AD125)</f>
        <v/>
      </c>
      <c r="D205" s="655" t="n"/>
      <c r="E205" s="1026" t="n"/>
      <c r="F205" s="1026" t="n"/>
      <c r="G205" s="1026" t="n"/>
      <c r="H205" s="1026" t="n"/>
      <c r="I205" s="1026" t="n"/>
      <c r="J205" s="999" t="n"/>
      <c r="K205" s="999" t="n"/>
      <c r="L205" s="999" t="n"/>
      <c r="M205" s="1023" t="n"/>
      <c r="N205" s="985" t="n"/>
    </row>
    <row r="206" ht="15" customHeight="1" s="650">
      <c r="A206" s="655" t="n"/>
      <c r="B206" s="1015">
        <f>CONCATENATE(WORLDCUP!AA126,"-",WORLDCUP!AF126)</f>
        <v/>
      </c>
      <c r="C206" s="1003">
        <f>CONCATENATE(WORLDCUP!AA126,"-",WORLDCUP!AF126,"·",IF(WORLDCUP!AC126&gt;WORLDCUP!AD126,1,IF(WORLDCUP!AC126&lt;WORLDCUP!AD126,2,IF(AND(WORLDCUP!AC126=WORLDCUP!AD126,WORLDCUP!AC126&lt;&gt;"",WORLDCUP!AD126&lt;&gt;""),"X",0))),"|",WORLDCUP!AC126,"-",WORLDCUP!AD126)</f>
        <v/>
      </c>
      <c r="D206" s="655" t="n"/>
      <c r="E206" s="1026" t="n"/>
      <c r="F206" s="1026" t="n"/>
      <c r="G206" s="1026" t="n"/>
      <c r="H206" s="1026" t="n"/>
      <c r="I206" s="1026" t="n"/>
      <c r="J206" s="999" t="n"/>
      <c r="K206" s="999" t="n"/>
      <c r="L206" s="999" t="n"/>
      <c r="M206" s="1023" t="n"/>
      <c r="N206" s="985" t="n"/>
    </row>
    <row r="207" ht="15" customHeight="1" s="650">
      <c r="A207" s="655" t="n"/>
      <c r="B207" s="1015">
        <f>CONCATENATE(WORLDCUP!AA127,"-",WORLDCUP!AF127)</f>
        <v/>
      </c>
      <c r="C207" s="1003">
        <f>CONCATENATE(WORLDCUP!AA127,"-",WORLDCUP!AF127,"·",IF(WORLDCUP!AC127&gt;WORLDCUP!AD127,1,IF(WORLDCUP!AC127&lt;WORLDCUP!AD127,2,IF(AND(WORLDCUP!AC127=WORLDCUP!AD127,WORLDCUP!AC127&lt;&gt;"",WORLDCUP!AD127&lt;&gt;""),"X",0))),"|",WORLDCUP!AC127,"-",WORLDCUP!AD127)</f>
        <v/>
      </c>
      <c r="D207" s="655" t="n"/>
      <c r="E207" s="1026" t="n"/>
      <c r="F207" s="1026" t="n"/>
      <c r="G207" s="1026" t="n"/>
      <c r="H207" s="1026" t="n"/>
      <c r="I207" s="1026" t="n"/>
      <c r="J207" s="999" t="n"/>
      <c r="K207" s="999" t="n"/>
      <c r="L207" s="999" t="n"/>
      <c r="M207" s="1023" t="n"/>
      <c r="N207" s="985" t="n"/>
    </row>
    <row r="208" ht="15" customHeight="1" s="650">
      <c r="A208" s="986" t="n"/>
      <c r="B208" s="986" t="n"/>
      <c r="C208" s="1009" t="n"/>
      <c r="D208" s="655" t="n"/>
      <c r="E208" s="999" t="n"/>
      <c r="F208" s="999" t="n"/>
      <c r="G208" s="999" t="n"/>
      <c r="H208" s="999" t="n"/>
      <c r="I208" s="1026" t="n"/>
      <c r="J208" s="999" t="n"/>
      <c r="K208" s="999" t="n"/>
      <c r="L208" s="999" t="n"/>
      <c r="M208" s="1023" t="n"/>
      <c r="N208" s="985" t="n"/>
    </row>
    <row r="209" ht="18.75" customHeight="1" s="650">
      <c r="A209" s="986" t="n"/>
      <c r="B209" s="1010">
        <f>Idiomas!D131</f>
        <v/>
      </c>
      <c r="C209" s="1009" t="n"/>
      <c r="D209" s="655" t="n"/>
      <c r="E209" s="999" t="n"/>
      <c r="F209" s="999" t="n"/>
      <c r="G209" s="999" t="n"/>
      <c r="H209" s="999" t="n"/>
      <c r="I209" s="1026" t="n"/>
      <c r="J209" s="999" t="n"/>
      <c r="K209" s="999" t="n"/>
      <c r="L209" s="999" t="n"/>
      <c r="M209" s="1023" t="n"/>
      <c r="N209" s="985" t="n"/>
    </row>
    <row r="210" ht="15" customHeight="1" s="650">
      <c r="A210" s="1014" t="inlineStr">
        <is>
          <t>1/4</t>
        </is>
      </c>
      <c r="B210" s="1015">
        <f>Idiomas!$D$190</f>
        <v/>
      </c>
      <c r="C210" s="1003">
        <f>WORLDCUP!AA131</f>
        <v/>
      </c>
      <c r="D210" s="655" t="n"/>
      <c r="E210" s="999" t="n"/>
      <c r="F210" s="999" t="n"/>
      <c r="G210" s="999" t="n"/>
      <c r="H210" s="999" t="n"/>
      <c r="I210" s="1026" t="n"/>
      <c r="J210" s="999" t="n"/>
      <c r="K210" s="999" t="n"/>
      <c r="L210" s="999" t="n"/>
      <c r="M210" s="1023" t="n"/>
      <c r="N210" s="985" t="n"/>
    </row>
    <row r="211" ht="15" customHeight="1" s="650">
      <c r="A211" s="655" t="n"/>
      <c r="B211" s="1015">
        <f>B210</f>
        <v/>
      </c>
      <c r="C211" s="1003">
        <f>WORLDCUP!AA132</f>
        <v/>
      </c>
      <c r="D211" s="655" t="n"/>
      <c r="E211" s="999" t="n"/>
      <c r="F211" s="999" t="n"/>
      <c r="G211" s="999" t="n"/>
      <c r="H211" s="999" t="n"/>
      <c r="I211" s="1026" t="n"/>
      <c r="J211" s="999" t="n"/>
      <c r="K211" s="999" t="n"/>
      <c r="L211" s="999" t="n"/>
      <c r="M211" s="1023" t="n"/>
      <c r="N211" s="985" t="n"/>
    </row>
    <row r="212" ht="15" customHeight="1" s="650">
      <c r="A212" s="655" t="n"/>
      <c r="B212" s="1015">
        <f>B211</f>
        <v/>
      </c>
      <c r="C212" s="1003">
        <f>WORLDCUP!AA133</f>
        <v/>
      </c>
      <c r="D212" s="655" t="n"/>
      <c r="E212" s="999" t="n"/>
      <c r="F212" s="999" t="n"/>
      <c r="G212" s="999" t="n"/>
      <c r="H212" s="999" t="n"/>
      <c r="I212" s="1026" t="n"/>
      <c r="J212" s="999" t="n"/>
      <c r="K212" s="999" t="n"/>
      <c r="L212" s="999" t="n"/>
      <c r="M212" s="1023" t="n"/>
      <c r="N212" s="985" t="n"/>
    </row>
    <row r="213" ht="15" customHeight="1" s="650">
      <c r="A213" s="655" t="n"/>
      <c r="B213" s="1015">
        <f>B212</f>
        <v/>
      </c>
      <c r="C213" s="1003">
        <f>WORLDCUP!AA134</f>
        <v/>
      </c>
      <c r="D213" s="655" t="n"/>
      <c r="E213" s="999" t="n"/>
      <c r="F213" s="999" t="n"/>
      <c r="G213" s="999" t="n"/>
      <c r="H213" s="999" t="n"/>
      <c r="I213" s="1026" t="n"/>
      <c r="J213" s="999" t="n"/>
      <c r="K213" s="999" t="n"/>
      <c r="L213" s="999" t="n"/>
      <c r="M213" s="1023" t="n"/>
      <c r="N213" s="985" t="n"/>
    </row>
    <row r="214" ht="15" customHeight="1" s="650">
      <c r="A214" s="655" t="n"/>
      <c r="B214" s="1015">
        <f>B213</f>
        <v/>
      </c>
      <c r="C214" s="1003">
        <f>WORLDCUP!AF131</f>
        <v/>
      </c>
      <c r="D214" s="655" t="n"/>
      <c r="E214" s="999" t="n"/>
      <c r="F214" s="999" t="n"/>
      <c r="G214" s="999" t="n"/>
      <c r="H214" s="999" t="n"/>
      <c r="I214" s="1026" t="n"/>
      <c r="J214" s="999" t="n"/>
      <c r="K214" s="999" t="n"/>
      <c r="L214" s="999" t="n"/>
      <c r="M214" s="1023" t="n"/>
      <c r="N214" s="985" t="n"/>
    </row>
    <row r="215" ht="15" customHeight="1" s="650">
      <c r="A215" s="655" t="n"/>
      <c r="B215" s="1015">
        <f>B214</f>
        <v/>
      </c>
      <c r="C215" s="1003">
        <f>WORLDCUP!AF132</f>
        <v/>
      </c>
      <c r="D215" s="655" t="n"/>
      <c r="E215" s="999" t="n"/>
      <c r="F215" s="999" t="n"/>
      <c r="G215" s="999" t="n"/>
      <c r="H215" s="999" t="n"/>
      <c r="I215" s="1026" t="n"/>
      <c r="J215" s="999" t="n"/>
      <c r="K215" s="999" t="n"/>
      <c r="L215" s="999" t="n"/>
      <c r="M215" s="1023" t="n"/>
      <c r="N215" s="985" t="n"/>
    </row>
    <row r="216" ht="15" customHeight="1" s="650">
      <c r="A216" s="655" t="n"/>
      <c r="B216" s="1015">
        <f>B215</f>
        <v/>
      </c>
      <c r="C216" s="1003">
        <f>WORLDCUP!AF133</f>
        <v/>
      </c>
      <c r="D216" s="655" t="n"/>
      <c r="E216" s="999" t="n"/>
      <c r="F216" s="999" t="n"/>
      <c r="G216" s="999" t="n"/>
      <c r="H216" s="999" t="n"/>
      <c r="I216" s="1026" t="n"/>
      <c r="J216" s="999" t="n"/>
      <c r="K216" s="999" t="n"/>
      <c r="L216" s="999" t="n"/>
      <c r="M216" s="1023" t="n"/>
      <c r="N216" s="985" t="n"/>
    </row>
    <row r="217" ht="15" customHeight="1" s="650">
      <c r="A217" s="655" t="n"/>
      <c r="B217" s="1015">
        <f>B216</f>
        <v/>
      </c>
      <c r="C217" s="1003">
        <f>WORLDCUP!AF134</f>
        <v/>
      </c>
      <c r="D217" s="655" t="n"/>
      <c r="E217" s="1027" t="n"/>
      <c r="F217" s="1027" t="n"/>
      <c r="G217" s="1027" t="n"/>
      <c r="H217" s="1027" t="n"/>
      <c r="I217" s="1026" t="n"/>
      <c r="J217" s="999" t="n"/>
      <c r="K217" s="999" t="n"/>
      <c r="L217" s="999" t="n"/>
      <c r="M217" s="1023" t="n"/>
      <c r="N217" s="985" t="n"/>
    </row>
    <row r="218" ht="15" customHeight="1" s="650">
      <c r="A218" s="986" t="n"/>
      <c r="B218" s="986" t="n"/>
      <c r="C218" s="1009" t="n"/>
      <c r="D218" s="999" t="n"/>
      <c r="E218" s="999" t="n"/>
      <c r="F218" s="999" t="n"/>
      <c r="G218" s="999" t="n"/>
      <c r="H218" s="999" t="n"/>
      <c r="I218" s="1028" t="n"/>
      <c r="J218" s="999" t="n"/>
      <c r="K218" s="999" t="n"/>
      <c r="L218" s="999" t="n"/>
      <c r="M218" s="1023" t="n"/>
      <c r="N218" s="985" t="n"/>
    </row>
    <row r="219" ht="17.35" customHeight="1" s="650">
      <c r="A219" s="986" t="n"/>
      <c r="B219" s="1010">
        <f>Idiomas!D132</f>
        <v/>
      </c>
      <c r="C219" s="1009" t="n"/>
      <c r="D219" s="999" t="n"/>
      <c r="E219" s="999" t="n"/>
      <c r="F219" s="999" t="n"/>
      <c r="G219" s="999" t="n"/>
      <c r="H219" s="999" t="n"/>
      <c r="I219" s="1029" t="n"/>
      <c r="J219" s="999" t="n"/>
      <c r="K219" s="999" t="n"/>
      <c r="L219" s="999" t="n"/>
      <c r="M219" s="1023" t="n"/>
      <c r="N219" s="985" t="n"/>
    </row>
    <row r="220" ht="15" customHeight="1" s="650">
      <c r="A220" s="1014" t="inlineStr">
        <is>
          <t>1/4</t>
        </is>
      </c>
      <c r="B220" s="1015">
        <f>CONCATENATE(WORLDCUP!AA131,"-",WORLDCUP!AF131)</f>
        <v/>
      </c>
      <c r="C220" s="1003">
        <f>CONCATENATE(WORLDCUP!AA131,"-",WORLDCUP!AF131,"·",IF(WORLDCUP!AC131&gt;WORLDCUP!AD131,1,IF(WORLDCUP!AC131&lt;WORLDCUP!AD131,2,IF(AND(WORLDCUP!AC131=WORLDCUP!AD131,WORLDCUP!AC131&lt;&gt;"",WORLDCUP!AD131&lt;&gt;""),"X",0))),"|",WORLDCUP!AC131,"-",WORLDCUP!AD131)</f>
        <v/>
      </c>
      <c r="D220" s="1024" t="inlineStr">
        <is>
          <t>1/4</t>
        </is>
      </c>
      <c r="E220" s="1031">
        <f>Idiomas!D117</f>
        <v/>
      </c>
      <c r="I220" s="1026" t="n"/>
      <c r="J220" s="999" t="n"/>
      <c r="K220" s="999" t="n"/>
      <c r="L220" s="999" t="n"/>
      <c r="M220" s="1023" t="n"/>
      <c r="N220" s="985" t="n"/>
    </row>
    <row r="221" ht="15" customHeight="1" s="650">
      <c r="A221" s="655" t="n"/>
      <c r="B221" s="1015">
        <f>CONCATENATE(WORLDCUP!AA132,"-",WORLDCUP!AF132)</f>
        <v/>
      </c>
      <c r="C221" s="1003">
        <f>CONCATENATE(WORLDCUP!AA132,"-",WORLDCUP!AF132,"·",IF(WORLDCUP!AC132&gt;WORLDCUP!AD132,1,IF(WORLDCUP!AC132&lt;WORLDCUP!AD132,2,IF(AND(WORLDCUP!AC132=WORLDCUP!AD132,WORLDCUP!AC132&lt;&gt;"",WORLDCUP!AD132&lt;&gt;""),"X",0))),"|",WORLDCUP!AC132,"-",WORLDCUP!AD132)</f>
        <v/>
      </c>
      <c r="D221" s="655" t="n"/>
      <c r="I221" s="1026" t="n"/>
      <c r="J221" s="999" t="n"/>
      <c r="K221" s="999" t="n"/>
      <c r="L221" s="999" t="n"/>
      <c r="M221" s="1023" t="n"/>
      <c r="N221" s="985" t="n"/>
    </row>
    <row r="222" ht="15" customHeight="1" s="650">
      <c r="A222" s="655" t="n"/>
      <c r="B222" s="1015">
        <f>CONCATENATE(WORLDCUP!AA133,"-",WORLDCUP!AF133)</f>
        <v/>
      </c>
      <c r="C222" s="1003">
        <f>CONCATENATE(WORLDCUP!AA133,"-",WORLDCUP!AF133,"·",IF(WORLDCUP!AC133&gt;WORLDCUP!AD133,1,IF(WORLDCUP!AC133&lt;WORLDCUP!AD133,2,IF(AND(WORLDCUP!AC133=WORLDCUP!AD133,WORLDCUP!AC133&lt;&gt;"",WORLDCUP!AD133&lt;&gt;""),"X",0))),"|",WORLDCUP!AC133,"-",WORLDCUP!AD133)</f>
        <v/>
      </c>
      <c r="D222" s="655" t="n"/>
      <c r="I222" s="1026" t="n"/>
      <c r="J222" s="999" t="n"/>
      <c r="K222" s="999" t="n"/>
      <c r="L222" s="999" t="n"/>
      <c r="M222" s="1023" t="n"/>
      <c r="N222" s="985" t="n"/>
    </row>
    <row r="223" ht="15" customHeight="1" s="650">
      <c r="A223" s="655" t="n"/>
      <c r="B223" s="1015">
        <f>CONCATENATE(WORLDCUP!AA134,"-",WORLDCUP!AF134)</f>
        <v/>
      </c>
      <c r="C223" s="1003">
        <f>CONCATENATE(WORLDCUP!AA134,"-",WORLDCUP!AF134,"·",IF(WORLDCUP!AC134&gt;WORLDCUP!AD134,1,IF(WORLDCUP!AC134&lt;WORLDCUP!AD134,2,IF(AND(WORLDCUP!AC134=WORLDCUP!AD134,WORLDCUP!AC134&lt;&gt;"",WORLDCUP!AD134&lt;&gt;""),"X",0))),"|",WORLDCUP!AC134,"-",WORLDCUP!AD134)</f>
        <v/>
      </c>
      <c r="D223" s="655" t="n"/>
      <c r="I223" s="1026" t="n"/>
      <c r="J223" s="999" t="n"/>
      <c r="K223" s="999" t="n"/>
      <c r="L223" s="999" t="n"/>
      <c r="M223" s="1023" t="n"/>
      <c r="N223" s="985" t="n"/>
    </row>
    <row r="224" ht="15" customHeight="1" s="650">
      <c r="A224" s="986" t="n"/>
      <c r="B224" s="986" t="n"/>
      <c r="C224" s="1009" t="n"/>
      <c r="D224" s="655" t="n"/>
      <c r="E224" s="1026" t="n"/>
      <c r="F224" s="1026" t="n"/>
      <c r="G224" s="1026" t="n"/>
      <c r="H224" s="1026" t="n"/>
      <c r="I224" s="1026" t="n"/>
      <c r="J224" s="999" t="n"/>
      <c r="K224" s="999" t="n"/>
      <c r="L224" s="999" t="n"/>
      <c r="M224" s="1023" t="n"/>
      <c r="N224" s="985" t="n"/>
    </row>
    <row r="225" ht="17.35" customHeight="1" s="650">
      <c r="A225" s="986" t="n"/>
      <c r="B225" s="1010">
        <f>Idiomas!D133</f>
        <v/>
      </c>
      <c r="C225" s="1009" t="n"/>
      <c r="D225" s="655" t="n"/>
      <c r="E225" s="999" t="n"/>
      <c r="F225" s="999" t="n"/>
      <c r="G225" s="999" t="n"/>
      <c r="H225" s="999" t="n"/>
      <c r="I225" s="1026" t="n"/>
      <c r="J225" s="999" t="n"/>
      <c r="K225" s="999" t="n"/>
      <c r="L225" s="999" t="n"/>
      <c r="M225" s="1023" t="n"/>
      <c r="N225" s="985" t="n"/>
    </row>
    <row r="226" ht="15" customHeight="1" s="650">
      <c r="A226" s="1014" t="inlineStr">
        <is>
          <t>1/2</t>
        </is>
      </c>
      <c r="B226" s="1015">
        <f>Idiomas!$D$191</f>
        <v/>
      </c>
      <c r="C226" s="1003">
        <f>WORLDCUP!AA138</f>
        <v/>
      </c>
      <c r="D226" s="655" t="n"/>
      <c r="E226" s="999" t="n"/>
      <c r="F226" s="999" t="n"/>
      <c r="G226" s="999" t="n"/>
      <c r="H226" s="999" t="n"/>
      <c r="I226" s="1026" t="n"/>
      <c r="J226" s="999" t="n"/>
      <c r="K226" s="999" t="n"/>
      <c r="L226" s="999" t="n"/>
      <c r="M226" s="1023" t="n"/>
      <c r="N226" s="985" t="n"/>
    </row>
    <row r="227" ht="15" customHeight="1" s="650">
      <c r="A227" s="655" t="n"/>
      <c r="B227" s="1015">
        <f>Idiomas!$D$191</f>
        <v/>
      </c>
      <c r="C227" s="1003">
        <f>WORLDCUP!AA139</f>
        <v/>
      </c>
      <c r="D227" s="655" t="n"/>
      <c r="E227" s="999" t="n"/>
      <c r="F227" s="999" t="n"/>
      <c r="G227" s="999" t="n"/>
      <c r="H227" s="999" t="n"/>
      <c r="I227" s="1026" t="n"/>
      <c r="J227" s="999" t="n"/>
      <c r="K227" s="999" t="n"/>
      <c r="L227" s="999" t="n"/>
      <c r="M227" s="1023" t="n"/>
      <c r="N227" s="985" t="n"/>
    </row>
    <row r="228" ht="15" customHeight="1" s="650">
      <c r="A228" s="655" t="n"/>
      <c r="B228" s="1015">
        <f>Idiomas!$D$191</f>
        <v/>
      </c>
      <c r="C228" s="1003">
        <f>WORLDCUP!AF138</f>
        <v/>
      </c>
      <c r="D228" s="655" t="n"/>
      <c r="E228" s="999" t="n"/>
      <c r="F228" s="999" t="n"/>
      <c r="G228" s="999" t="n"/>
      <c r="H228" s="999" t="n"/>
      <c r="I228" s="1026" t="n"/>
      <c r="J228" s="999" t="n"/>
      <c r="K228" s="999" t="n"/>
      <c r="L228" s="999" t="n"/>
      <c r="M228" s="1023" t="n"/>
      <c r="N228" s="985" t="n"/>
    </row>
    <row r="229" ht="15" customHeight="1" s="650">
      <c r="A229" s="655" t="n"/>
      <c r="B229" s="1015">
        <f>Idiomas!$D$191</f>
        <v/>
      </c>
      <c r="C229" s="1003">
        <f>WORLDCUP!AF139</f>
        <v/>
      </c>
      <c r="D229" s="655" t="n"/>
      <c r="E229" s="1027" t="n"/>
      <c r="F229" s="1027" t="n"/>
      <c r="G229" s="1027" t="n"/>
      <c r="H229" s="1027" t="n"/>
      <c r="I229" s="1026" t="n"/>
      <c r="J229" s="999" t="n"/>
      <c r="K229" s="999" t="n"/>
      <c r="L229" s="999" t="n"/>
      <c r="M229" s="1023" t="n"/>
      <c r="N229" s="985" t="n"/>
    </row>
    <row r="230" ht="15" customHeight="1" s="650">
      <c r="A230" s="986" t="n"/>
      <c r="B230" s="986" t="n"/>
      <c r="C230" s="1009" t="n"/>
      <c r="D230" s="999" t="n"/>
      <c r="E230" s="999" t="n"/>
      <c r="F230" s="999" t="n"/>
      <c r="G230" s="999" t="n"/>
      <c r="H230" s="999" t="n"/>
      <c r="I230" s="1029" t="n"/>
      <c r="J230" s="999" t="n"/>
      <c r="K230" s="999" t="n"/>
      <c r="L230" s="999" t="n"/>
      <c r="M230" s="1023" t="n"/>
      <c r="N230" s="985" t="n"/>
    </row>
    <row r="231" ht="18.75" customHeight="1" s="650">
      <c r="A231" s="986" t="n"/>
      <c r="B231" s="1010">
        <f>Idiomas!D134</f>
        <v/>
      </c>
      <c r="C231" s="1009" t="n"/>
      <c r="D231" s="999" t="n"/>
      <c r="E231" s="999" t="n"/>
      <c r="F231" s="999" t="n"/>
      <c r="G231" s="999" t="n"/>
      <c r="H231" s="999" t="n"/>
      <c r="I231" s="1029" t="n"/>
      <c r="J231" s="999" t="n"/>
      <c r="K231" s="999" t="n"/>
      <c r="L231" s="999" t="n"/>
      <c r="M231" s="1023" t="n"/>
      <c r="N231" s="985" t="n"/>
    </row>
    <row r="232" ht="15" customHeight="1" s="650">
      <c r="A232" s="1032" t="inlineStr">
        <is>
          <t>1/2</t>
        </is>
      </c>
      <c r="B232" s="1015">
        <f>CONCATENATE(WORLDCUP!AA138,"-",WORLDCUP!AF138)</f>
        <v/>
      </c>
      <c r="C232" s="1003">
        <f>CONCATENATE(WORLDCUP!AA138,"-",WORLDCUP!AF138,"·",IF(WORLDCUP!AC138&gt;WORLDCUP!AD138,1,IF(WORLDCUP!AC138&lt;WORLDCUP!AD138,2,IF(AND(WORLDCUP!AC138=WORLDCUP!AD138,WORLDCUP!AC138&lt;&gt;"",WORLDCUP!AD138&lt;&gt;""),"X",0))),"|",WORLDCUP!AC138,"-",WORLDCUP!AD138)</f>
        <v/>
      </c>
      <c r="D232" s="1030" t="inlineStr">
        <is>
          <t>1/2</t>
        </is>
      </c>
      <c r="E232" s="1031">
        <f>Idiomas!D118</f>
        <v/>
      </c>
      <c r="I232" s="1026" t="n"/>
      <c r="J232" s="999" t="n"/>
      <c r="K232" s="999" t="n"/>
      <c r="L232" s="999" t="n"/>
      <c r="M232" s="1023" t="n"/>
      <c r="N232" s="985" t="n"/>
    </row>
    <row r="233" ht="15" customHeight="1" s="650">
      <c r="A233" s="655" t="n"/>
      <c r="B233" s="1015">
        <f>CONCATENATE(WORLDCUP!AA139,"-",WORLDCUP!AF139)</f>
        <v/>
      </c>
      <c r="C233" s="1003">
        <f>CONCATENATE(WORLDCUP!AA139,"-",WORLDCUP!AF139,"·",IF(WORLDCUP!AC139&gt;WORLDCUP!AD139,1,IF(WORLDCUP!AC139&lt;WORLDCUP!AD139,2,IF(AND(WORLDCUP!AC139=WORLDCUP!AD139,WORLDCUP!AC139&lt;&gt;"",WORLDCUP!AD139&lt;&gt;""),"X",0))),"|",WORLDCUP!AC139,"-",WORLDCUP!AD139)</f>
        <v/>
      </c>
      <c r="D233" s="655" t="n"/>
      <c r="I233" s="1026" t="n"/>
      <c r="J233" s="999" t="n"/>
      <c r="K233" s="999" t="n"/>
      <c r="L233" s="999" t="n"/>
      <c r="M233" s="1023" t="n"/>
      <c r="N233" s="985" t="n"/>
    </row>
    <row r="234" ht="15" customHeight="1" s="650">
      <c r="A234" s="986" t="n"/>
      <c r="B234" s="986" t="n"/>
      <c r="C234" s="1009" t="n"/>
      <c r="D234" s="655" t="n"/>
      <c r="I234" s="1026" t="n"/>
      <c r="J234" s="999" t="n"/>
      <c r="K234" s="999" t="n"/>
      <c r="L234" s="999" t="n"/>
      <c r="M234" s="1023" t="n"/>
      <c r="N234" s="985" t="n"/>
    </row>
    <row r="235" ht="17.35" customHeight="1" s="650">
      <c r="A235" s="986" t="n"/>
      <c r="B235" s="1010">
        <f>Idiomas!D135</f>
        <v/>
      </c>
      <c r="C235" s="1009" t="n"/>
      <c r="D235" s="655" t="n"/>
      <c r="I235" s="1026" t="n"/>
      <c r="J235" s="999" t="n"/>
      <c r="K235" s="999" t="n"/>
      <c r="L235" s="999" t="n"/>
      <c r="M235" s="1023" t="n"/>
      <c r="N235" s="985" t="n"/>
    </row>
    <row r="236" ht="15" customHeight="1" s="650">
      <c r="A236" s="1032" t="inlineStr">
        <is>
          <t>3-4</t>
        </is>
      </c>
      <c r="B236" s="1015">
        <f>Idiomas!D192</f>
        <v/>
      </c>
      <c r="C236" s="1003">
        <f>WORLDCUP!AA143</f>
        <v/>
      </c>
      <c r="D236" s="655" t="n"/>
      <c r="E236" s="1033" t="n"/>
      <c r="F236" s="1033" t="n"/>
      <c r="G236" s="1033" t="n"/>
      <c r="H236" s="1033" t="n"/>
      <c r="I236" s="1026" t="n"/>
      <c r="J236" s="999" t="n"/>
      <c r="K236" s="999" t="n"/>
      <c r="L236" s="999" t="n"/>
      <c r="M236" s="1023" t="n"/>
      <c r="N236" s="985" t="n"/>
    </row>
    <row r="237" ht="15" customHeight="1" s="650">
      <c r="A237" s="655" t="n"/>
      <c r="B237" s="1015">
        <f>Idiomas!D192</f>
        <v/>
      </c>
      <c r="C237" s="1003">
        <f>WORLDCUP!AF143</f>
        <v/>
      </c>
      <c r="D237" s="655" t="n"/>
      <c r="E237" s="1033" t="n"/>
      <c r="F237" s="1033" t="n"/>
      <c r="G237" s="1033" t="n"/>
      <c r="H237" s="1033" t="n"/>
      <c r="I237" s="1026" t="n"/>
      <c r="J237" s="999" t="n"/>
      <c r="K237" s="999" t="n"/>
      <c r="L237" s="999" t="n"/>
      <c r="M237" s="1023" t="n"/>
      <c r="N237" s="985" t="n"/>
    </row>
    <row r="238" ht="15" customHeight="1" s="650">
      <c r="A238" s="986" t="n"/>
      <c r="B238" s="986" t="n"/>
      <c r="C238" s="1009" t="n"/>
      <c r="D238" s="655" t="n"/>
      <c r="E238" s="1033" t="n"/>
      <c r="F238" s="1033" t="n"/>
      <c r="G238" s="1033" t="n"/>
      <c r="H238" s="1033" t="n"/>
      <c r="I238" s="1026" t="n"/>
      <c r="J238" s="999" t="n"/>
      <c r="K238" s="999" t="n"/>
      <c r="L238" s="999" t="n"/>
      <c r="M238" s="1023" t="n"/>
      <c r="N238" s="985" t="n"/>
    </row>
    <row r="239" ht="18.75" customHeight="1" s="650">
      <c r="A239" s="986" t="n"/>
      <c r="B239" s="1010">
        <f>Idiomas!D136</f>
        <v/>
      </c>
      <c r="C239" s="1009" t="n"/>
      <c r="D239" s="655" t="n"/>
      <c r="E239" s="1033" t="n"/>
      <c r="F239" s="1033" t="n"/>
      <c r="G239" s="1033" t="n"/>
      <c r="H239" s="1033" t="n"/>
      <c r="I239" s="1026" t="n"/>
      <c r="J239" s="999" t="n"/>
      <c r="K239" s="999" t="n"/>
      <c r="L239" s="999" t="n"/>
      <c r="M239" s="1023" t="n"/>
      <c r="N239" s="985" t="n"/>
    </row>
    <row r="240" ht="15" customHeight="1" s="650">
      <c r="A240" s="1032" t="inlineStr">
        <is>
          <t>F</t>
        </is>
      </c>
      <c r="B240" s="1015">
        <f>Idiomas!D193</f>
        <v/>
      </c>
      <c r="C240" s="1003">
        <f>WORLDCUP!AA147</f>
        <v/>
      </c>
      <c r="D240" s="655" t="n"/>
      <c r="E240" s="999" t="n"/>
      <c r="F240" s="999" t="n"/>
      <c r="G240" s="999" t="n"/>
      <c r="H240" s="999" t="n"/>
      <c r="I240" s="1026" t="n"/>
      <c r="J240" s="999" t="n"/>
      <c r="K240" s="999" t="n"/>
      <c r="L240" s="999" t="n"/>
      <c r="M240" s="1023" t="n"/>
      <c r="N240" s="985" t="n"/>
    </row>
    <row r="241" ht="15" customHeight="1" s="650">
      <c r="A241" s="655" t="n"/>
      <c r="B241" s="1015">
        <f>B240</f>
        <v/>
      </c>
      <c r="C241" s="1003">
        <f>WORLDCUP!AF147</f>
        <v/>
      </c>
      <c r="D241" s="655" t="n"/>
      <c r="E241" s="1034" t="n"/>
      <c r="F241" s="1034" t="n"/>
      <c r="G241" s="1034" t="n"/>
      <c r="H241" s="1035" t="n"/>
      <c r="I241" s="1036" t="n"/>
      <c r="J241" s="999" t="n"/>
      <c r="K241" s="999" t="n"/>
      <c r="L241" s="999" t="n"/>
      <c r="M241" s="1023" t="n"/>
      <c r="N241" s="985" t="n"/>
    </row>
    <row r="242" ht="15" customHeight="1" s="650">
      <c r="A242" s="986" t="n"/>
      <c r="B242" s="986" t="n"/>
      <c r="C242" s="1009" t="n"/>
      <c r="D242" s="999" t="n"/>
      <c r="E242" s="999" t="n"/>
      <c r="F242" s="999" t="n"/>
      <c r="G242" s="999" t="n"/>
      <c r="H242" s="999" t="n"/>
      <c r="I242" s="1028" t="n"/>
      <c r="J242" s="999" t="n"/>
      <c r="K242" s="999" t="n"/>
      <c r="L242" s="999" t="n"/>
      <c r="M242" s="1023" t="n"/>
      <c r="N242" s="985" t="n"/>
    </row>
    <row r="243" ht="17.35" customHeight="1" s="650">
      <c r="A243" s="986" t="n"/>
      <c r="B243" s="1010">
        <f>Idiomas!D137</f>
        <v/>
      </c>
      <c r="C243" s="1009" t="n"/>
      <c r="D243" s="999" t="n"/>
      <c r="E243" s="999" t="n"/>
      <c r="F243" s="999" t="n"/>
      <c r="G243" s="999" t="n"/>
      <c r="H243" s="999" t="n"/>
      <c r="I243" s="1029" t="n"/>
      <c r="J243" s="999" t="n"/>
      <c r="K243" s="999" t="n"/>
      <c r="L243" s="999" t="n"/>
      <c r="M243" s="1023" t="n"/>
      <c r="N243" s="985" t="n"/>
    </row>
    <row r="244" ht="15" customHeight="1" s="650">
      <c r="A244" s="1032" t="inlineStr">
        <is>
          <t>3-4</t>
        </is>
      </c>
      <c r="B244" s="1015">
        <f>CONCATENATE(WORLDCUP!AA143,"-",WORLDCUP!AF143)</f>
        <v/>
      </c>
      <c r="C244" s="1003">
        <f>CONCATENATE(WORLDCUP!AA143,"-",WORLDCUP!AF143,"·",IF(WORLDCUP!AC143&gt;WORLDCUP!AD143,1,IF(WORLDCUP!AC143&lt;WORLDCUP!AD143,2,IF(AND(WORLDCUP!AC143=WORLDCUP!AD143,WORLDCUP!AC143&lt;&gt;"",WORLDCUP!AD143&lt;&gt;""),"X",0))),"|",WORLDCUP!AC143,"-",WORLDCUP!AD143)</f>
        <v/>
      </c>
      <c r="D244" s="1037" t="inlineStr">
        <is>
          <t>3-4
&amp;
F</t>
        </is>
      </c>
      <c r="E244" s="1038">
        <f>Idiomas!D119</f>
        <v/>
      </c>
      <c r="I244" s="1001" t="n"/>
      <c r="J244" s="999" t="n"/>
      <c r="K244" s="999" t="n"/>
      <c r="L244" s="999" t="n"/>
      <c r="M244" s="1023" t="n"/>
      <c r="N244" s="985" t="n"/>
    </row>
    <row r="245" ht="15" customHeight="1" s="650">
      <c r="A245" s="986" t="n"/>
      <c r="B245" s="986" t="n"/>
      <c r="C245" s="1009" t="n"/>
      <c r="D245" s="655" t="n"/>
      <c r="I245" s="1001" t="n"/>
      <c r="J245" s="999" t="n"/>
      <c r="K245" s="999" t="n"/>
      <c r="L245" s="999" t="n"/>
      <c r="M245" s="1023" t="n"/>
      <c r="N245" s="985" t="n"/>
    </row>
    <row r="246" ht="21" customHeight="1" s="650">
      <c r="A246" s="986" t="n"/>
      <c r="B246" s="1010">
        <f>Idiomas!D138</f>
        <v/>
      </c>
      <c r="C246" s="1009" t="n"/>
      <c r="D246" s="655" t="n"/>
      <c r="I246" s="1001" t="n"/>
      <c r="J246" s="999" t="n"/>
      <c r="K246" s="999" t="n"/>
      <c r="L246" s="999" t="n"/>
      <c r="M246" s="1023" t="n"/>
      <c r="N246" s="985" t="n"/>
    </row>
    <row r="247" ht="15" customHeight="1" s="650">
      <c r="A247" s="1032" t="inlineStr">
        <is>
          <t>F</t>
        </is>
      </c>
      <c r="B247" s="1015">
        <f>CONCATENATE(WORLDCUP!AA147,"-",WORLDCUP!AF147)</f>
        <v/>
      </c>
      <c r="C247" s="1003">
        <f>CONCATENATE(WORLDCUP!AA147,"-",WORLDCUP!AF147,"·",IF(WORLDCUP!AC147&gt;WORLDCUP!AD147,1,IF(WORLDCUP!AC147&lt;WORLDCUP!AD147,2,IF(AND(WORLDCUP!AC147=WORLDCUP!AD147,WORLDCUP!AC147&lt;&gt;"",WORLDCUP!AD147&lt;&gt;""),"X",0))),"|",WORLDCUP!AC147,"-",WORLDCUP!AD147)</f>
        <v/>
      </c>
      <c r="D247" s="655" t="n"/>
      <c r="E247" s="1039" t="n"/>
      <c r="F247" s="1039" t="n"/>
      <c r="G247" s="1039" t="n"/>
      <c r="H247" s="1039" t="n"/>
      <c r="I247" s="1001" t="n"/>
      <c r="J247" s="999" t="n"/>
      <c r="K247" s="999" t="n"/>
      <c r="L247" s="999" t="n"/>
      <c r="M247" s="1023" t="n"/>
      <c r="N247" s="985" t="n"/>
    </row>
    <row r="248" ht="15" customHeight="1" s="650">
      <c r="A248" s="986" t="n"/>
      <c r="B248" s="986" t="n"/>
      <c r="C248" s="1009" t="n"/>
      <c r="D248" s="655" t="n"/>
      <c r="E248" s="1033" t="n"/>
      <c r="F248" s="1033" t="n"/>
      <c r="G248" s="1033" t="n"/>
      <c r="H248" s="1033" t="n"/>
      <c r="I248" s="1001" t="n"/>
      <c r="J248" s="999" t="n"/>
      <c r="K248" s="999" t="n"/>
      <c r="L248" s="999" t="n"/>
      <c r="M248" s="1023" t="n"/>
      <c r="N248" s="985" t="n"/>
    </row>
    <row r="249" ht="18.75" customHeight="1" s="650">
      <c r="A249" s="986" t="n"/>
      <c r="B249" s="1010">
        <f>Idiomas!D139</f>
        <v/>
      </c>
      <c r="C249" s="1009" t="n"/>
      <c r="D249" s="655" t="n"/>
      <c r="E249" s="1033" t="n"/>
      <c r="F249" s="1033" t="n"/>
      <c r="G249" s="1033" t="n"/>
      <c r="H249" s="1033" t="n"/>
      <c r="I249" s="1001" t="n"/>
      <c r="J249" s="999" t="n"/>
      <c r="K249" s="999" t="n"/>
      <c r="L249" s="999" t="n"/>
      <c r="M249" s="1023" t="n"/>
      <c r="N249" s="985" t="n"/>
    </row>
    <row r="250" ht="15" customHeight="1" s="650">
      <c r="A250" s="1040" t="n"/>
      <c r="B250" s="1015">
        <f>WORLDCUP!W150</f>
        <v/>
      </c>
      <c r="C250" s="1003">
        <f>WORLDCUP!AA150</f>
        <v/>
      </c>
      <c r="D250" s="655" t="n"/>
      <c r="E250" s="1033" t="n"/>
      <c r="F250" s="1033" t="n"/>
      <c r="G250" s="1033" t="n"/>
      <c r="H250" s="1033" t="n"/>
      <c r="I250" s="1001" t="n"/>
      <c r="J250" s="999" t="n"/>
      <c r="K250" s="999" t="n"/>
      <c r="L250" s="999" t="n"/>
      <c r="M250" s="1023" t="n"/>
      <c r="N250" s="985" t="n"/>
    </row>
    <row r="251" ht="15" customHeight="1" s="650">
      <c r="A251" s="1041" t="n"/>
      <c r="B251" s="1015">
        <f>WORLDCUP!W151</f>
        <v/>
      </c>
      <c r="C251" s="1003">
        <f>WORLDCUP!AA151</f>
        <v/>
      </c>
      <c r="D251" s="655" t="n"/>
      <c r="E251" s="1033" t="n"/>
      <c r="F251" s="1033" t="n"/>
      <c r="G251" s="1033" t="n"/>
      <c r="H251" s="1033" t="n"/>
      <c r="I251" s="1036" t="n"/>
      <c r="J251" s="1016" t="n"/>
      <c r="K251" s="1005" t="n"/>
      <c r="L251" s="1005" t="n"/>
      <c r="M251" s="1023" t="n"/>
      <c r="N251" s="985" t="n"/>
    </row>
    <row r="252" ht="15" customHeight="1" s="650">
      <c r="A252" s="1041" t="n"/>
      <c r="B252" s="1015">
        <f>WORLDCUP!W152</f>
        <v/>
      </c>
      <c r="C252" s="1003">
        <f>WORLDCUP!AA152</f>
        <v/>
      </c>
      <c r="D252" s="655" t="n"/>
      <c r="E252" s="999" t="n"/>
      <c r="F252" s="999" t="n"/>
      <c r="G252" s="999" t="n"/>
      <c r="H252" s="999" t="n"/>
      <c r="I252" s="1026" t="n"/>
      <c r="J252" s="999" t="n"/>
      <c r="K252" s="999" t="n"/>
      <c r="L252" s="999" t="n"/>
      <c r="M252" s="1042" t="n"/>
      <c r="N252" s="985" t="n"/>
    </row>
    <row r="253" ht="15" customHeight="1" s="650">
      <c r="A253" s="1043" t="n"/>
      <c r="B253" s="1015">
        <f>WORLDCUP!W154</f>
        <v/>
      </c>
      <c r="C253" s="1003">
        <f>WORLDCUP!AA154</f>
        <v/>
      </c>
      <c r="D253" s="1044" t="n"/>
      <c r="E253" s="1045">
        <f>Idiomas!D120</f>
        <v/>
      </c>
      <c r="F253" s="655" t="n"/>
      <c r="G253" s="655" t="n"/>
      <c r="H253" s="655" t="n"/>
      <c r="I253" s="1046" t="n"/>
      <c r="J253" s="1046" t="n"/>
      <c r="K253" s="1046" t="n"/>
      <c r="L253" s="1047" t="n"/>
      <c r="M253" s="1047" t="n"/>
      <c r="N253" s="985" t="n"/>
    </row>
    <row r="254" ht="15" customHeight="1" s="650">
      <c r="A254" s="1048" t="n"/>
      <c r="B254" s="1015">
        <f>WORLDCUP!W155</f>
        <v/>
      </c>
      <c r="C254" s="1003">
        <f>WORLDCUP!AA155</f>
        <v/>
      </c>
      <c r="D254" s="1044" t="n"/>
      <c r="E254" s="655" t="n"/>
      <c r="F254" s="655" t="n"/>
      <c r="G254" s="655" t="n"/>
      <c r="H254" s="655" t="n"/>
      <c r="I254" s="1046" t="n"/>
      <c r="J254" s="1046" t="n"/>
      <c r="K254" s="1046" t="n"/>
      <c r="L254" s="1047" t="n"/>
      <c r="M254" s="1047" t="n"/>
      <c r="N254" s="985" t="n"/>
    </row>
    <row r="255" ht="15" customHeight="1" s="650">
      <c r="A255" s="1048" t="n"/>
      <c r="B255" s="1015">
        <f>WORLDCUP!W156</f>
        <v/>
      </c>
      <c r="C255" s="1003">
        <f>WORLDCUP!AA156</f>
        <v/>
      </c>
      <c r="D255" s="1044" t="n"/>
      <c r="E255" s="655" t="n"/>
      <c r="F255" s="655" t="n"/>
      <c r="G255" s="655" t="n"/>
      <c r="H255" s="655" t="n"/>
      <c r="I255" s="1046" t="n"/>
      <c r="J255" s="1046" t="n"/>
      <c r="K255" s="1046" t="n"/>
      <c r="L255" s="1047" t="n"/>
      <c r="M255" s="1047" t="n"/>
      <c r="N255" s="985" t="n"/>
    </row>
    <row r="256" ht="15" customHeight="1" s="650">
      <c r="A256" s="1040" t="n"/>
      <c r="B256" s="1015">
        <f>WORLDCUP!W158</f>
        <v/>
      </c>
      <c r="C256" s="1003">
        <f>WORLDCUP!AA158</f>
        <v/>
      </c>
      <c r="D256" s="1044" t="n"/>
      <c r="E256" s="655" t="n"/>
      <c r="F256" s="655" t="n"/>
      <c r="G256" s="655" t="n"/>
      <c r="H256" s="655" t="n"/>
      <c r="I256" s="1046" t="n"/>
      <c r="J256" s="1046" t="n"/>
      <c r="K256" s="1046" t="n"/>
      <c r="L256" s="1047" t="n"/>
      <c r="M256" s="1047" t="n"/>
      <c r="N256" s="985" t="n"/>
    </row>
    <row r="257" ht="15" customHeight="1" s="650">
      <c r="A257" s="1041" t="n"/>
      <c r="B257" s="1015">
        <f>WORLDCUP!W159</f>
        <v/>
      </c>
      <c r="C257" s="1003">
        <f>WORLDCUP!AA159</f>
        <v/>
      </c>
      <c r="D257" s="1044" t="n"/>
      <c r="E257" s="1044" t="n"/>
      <c r="F257" s="1046" t="n"/>
      <c r="G257" s="1046" t="n"/>
      <c r="H257" s="1046" t="n"/>
      <c r="I257" s="1046" t="n"/>
      <c r="J257" s="1046" t="n"/>
      <c r="K257" s="1046" t="n"/>
      <c r="L257" s="1047" t="n"/>
      <c r="M257" s="1047" t="n"/>
      <c r="N257" s="985" t="n"/>
    </row>
    <row r="258" ht="15" customHeight="1" s="650">
      <c r="A258" s="1041" t="n"/>
      <c r="B258" s="1015">
        <f>WORLDCUP!W160</f>
        <v/>
      </c>
      <c r="C258" s="1003">
        <f>WORLDCUP!AA160</f>
        <v/>
      </c>
      <c r="D258" s="1044" t="n"/>
      <c r="E258" s="1044" t="n"/>
      <c r="F258" s="1046" t="n"/>
      <c r="G258" s="1046" t="n"/>
      <c r="H258" s="1046" t="n"/>
      <c r="I258" s="1046" t="n"/>
      <c r="J258" s="1046" t="n"/>
      <c r="K258" s="1046" t="n"/>
      <c r="L258" s="1047" t="n"/>
      <c r="M258" s="1047" t="n"/>
      <c r="N258" s="985" t="n"/>
    </row>
  </sheetData>
  <sheetProtection selectLockedCells="1" selectUnlockedCells="0" algorithmName="SHA-512" sheet="1" objects="1" insertRows="1" insertHyperlinks="1" autoFilter="1" scenarios="1" formatColumns="1" deleteColumns="1" insertColumns="1" pivotTables="1" deleteRows="1" formatCells="1" saltValue="X7rK1n/evFqJgnKE3baN5w==" formatRows="1" sort="1" spinCount="100000" hashValue="8HnR+MXF0u9oJJuctWfTEWca8F0IRsCb8aYynETcPGlLZUHtKrNKhbzd0N/pBJRxrbUghJBQ2GCchUB+w/M2jw=="/>
  <mergeCells count="45">
    <mergeCell ref="A232:A233"/>
    <mergeCell ref="D232:D241"/>
    <mergeCell ref="A164:A179"/>
    <mergeCell ref="A88:A91"/>
    <mergeCell ref="D244:D252"/>
    <mergeCell ref="D200:D217"/>
    <mergeCell ref="E253:H256"/>
    <mergeCell ref="A130:A161"/>
    <mergeCell ref="E200:H203"/>
    <mergeCell ref="E5:I5"/>
    <mergeCell ref="D164:D197"/>
    <mergeCell ref="E1:N2"/>
    <mergeCell ref="A84:A87"/>
    <mergeCell ref="A236:A237"/>
    <mergeCell ref="E220:H223"/>
    <mergeCell ref="E3:N3"/>
    <mergeCell ref="A108:A111"/>
    <mergeCell ref="A124:A127"/>
    <mergeCell ref="A80:A83"/>
    <mergeCell ref="E6:H9"/>
    <mergeCell ref="E244:H246"/>
    <mergeCell ref="A120:A123"/>
    <mergeCell ref="E30:H33"/>
    <mergeCell ref="E232:H235"/>
    <mergeCell ref="A240:A241"/>
    <mergeCell ref="A104:A107"/>
    <mergeCell ref="A100:A103"/>
    <mergeCell ref="A182:A197"/>
    <mergeCell ref="A116:A119"/>
    <mergeCell ref="D54:D161"/>
    <mergeCell ref="E54:H57"/>
    <mergeCell ref="A112:A115"/>
    <mergeCell ref="E163:L163"/>
    <mergeCell ref="D30:D53"/>
    <mergeCell ref="E162:L162"/>
    <mergeCell ref="A210:A217"/>
    <mergeCell ref="A96:A99"/>
    <mergeCell ref="A92:A95"/>
    <mergeCell ref="A200:A207"/>
    <mergeCell ref="E164:H167"/>
    <mergeCell ref="A226:A229"/>
    <mergeCell ref="D6:D29"/>
    <mergeCell ref="A220:A223"/>
    <mergeCell ref="E4:M4"/>
    <mergeCell ref="D220:D229"/>
  </mergeCells>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worksheet>
</file>

<file path=xl/worksheets/sheet4.xml><?xml version="1.0" encoding="utf-8"?>
<worksheet xmlns="http://schemas.openxmlformats.org/spreadsheetml/2006/main">
  <sheetPr filterMode="0">
    <outlinePr summaryBelow="1" summaryRight="1"/>
    <pageSetUpPr fitToPage="1"/>
  </sheetPr>
  <dimension ref="A1:BO105"/>
  <sheetViews>
    <sheetView showFormulas="0" showGridLines="0" showRowColHeaders="0" showZeros="1" rightToLeft="0" tabSelected="0" showOutlineSymbols="1" defaultGridColor="1" view="normal" topLeftCell="A1" colorId="64" zoomScale="85" zoomScaleNormal="85" zoomScalePageLayoutView="100" workbookViewId="0">
      <selection pane="topLeft" activeCell="A1" activeCellId="0" sqref="A1"/>
    </sheetView>
  </sheetViews>
  <sheetFormatPr baseColWidth="8" defaultColWidth="10.859375" defaultRowHeight="15" zeroHeight="0" outlineLevelRow="0"/>
  <cols>
    <col width="3.29" customWidth="1" style="966" min="1" max="1"/>
    <col width="2.71" customWidth="1" style="1049" min="2" max="2"/>
    <col width="5.71" customWidth="1" style="965" min="3" max="3"/>
    <col width="3.29" customWidth="1" style="965" min="4" max="5"/>
    <col width="6.14" customWidth="1" style="965" min="6" max="6"/>
    <col width="2.42" customWidth="1" style="965" min="7" max="7"/>
    <col width="3.86" customWidth="1" style="965" min="8" max="9"/>
    <col width="4.42" customWidth="1" style="965" min="10" max="10"/>
    <col width="5.29" customWidth="1" style="965" min="11" max="11"/>
    <col hidden="1" width="3.29" customWidth="1" style="965" min="12" max="12"/>
    <col width="1.71" customWidth="1" style="966" min="13" max="13"/>
    <col width="2.71" customWidth="1" style="1049" min="14" max="14"/>
    <col width="4.29" customWidth="1" style="965" min="15" max="15"/>
    <col width="3.29" customWidth="1" style="965" min="16" max="17"/>
    <col width="5.14" customWidth="1" style="965" min="18" max="18"/>
    <col width="2.42" customWidth="1" style="965" min="19" max="19"/>
    <col width="4.29" customWidth="1" style="965" min="20" max="20"/>
    <col width="3.71" customWidth="1" style="965" min="21" max="22"/>
    <col width="4.86" customWidth="1" style="965" min="23" max="23"/>
    <col hidden="1" width="4.29" customWidth="1" style="966" min="24" max="24"/>
    <col width="2.86" customWidth="1" style="1049" min="25" max="25"/>
    <col width="7.42" customWidth="1" style="1049" min="26" max="26"/>
    <col width="9.859999999999999" customWidth="1" style="965" min="27" max="27"/>
    <col width="4.29" customWidth="1" style="965" min="28" max="29"/>
    <col width="2.86" customWidth="1" style="1049" min="30" max="30"/>
    <col width="9.859999999999999" customWidth="1" style="965" min="31" max="31"/>
    <col width="4.29" customWidth="1" style="965" min="32" max="33"/>
    <col width="2.86" customWidth="1" style="1049" min="34" max="34"/>
    <col width="9.859999999999999" customWidth="1" style="965" min="35" max="35"/>
    <col width="4.29" customWidth="1" style="965" min="36" max="37"/>
    <col width="2.86" customWidth="1" style="1049" min="38" max="38"/>
    <col width="9.859999999999999" customWidth="1" style="965" min="39" max="39"/>
    <col width="4.29" customWidth="1" style="965" min="40" max="41"/>
    <col width="2.86" customWidth="1" style="1049" min="42" max="42"/>
    <col width="9.859999999999999" customWidth="1" style="965" min="43" max="43"/>
    <col width="4.29" customWidth="1" style="965" min="44" max="45"/>
    <col width="2.86" customWidth="1" style="1049" min="46" max="46"/>
    <col width="9.859999999999999" customWidth="1" style="965" min="47" max="47"/>
    <col width="4.29" customWidth="1" style="965" min="48" max="49"/>
    <col width="4" customWidth="1" style="965" min="50" max="50"/>
    <col width="3.29" customWidth="1" style="965" min="51" max="51"/>
    <col width="7.86" customWidth="1" style="965" min="52" max="54"/>
    <col width="3.29" customWidth="1" style="965" min="55" max="55"/>
    <col width="2.42" customWidth="1" style="965" min="56" max="58"/>
    <col width="20.85" customWidth="1" style="965" min="59" max="59"/>
    <col width="4.86" customWidth="1" style="965" min="60" max="67"/>
    <col width="10.85" customWidth="1" style="965" min="68" max="69"/>
    <col hidden="1" width="10.85" customWidth="1" style="965" min="70" max="16384"/>
  </cols>
  <sheetData>
    <row r="1" ht="7.5" customHeight="1" s="650">
      <c r="A1" s="736" t="n"/>
      <c r="B1" s="794" t="n"/>
      <c r="C1" s="878" t="n"/>
      <c r="D1" s="878" t="n"/>
      <c r="E1" s="878" t="n"/>
      <c r="F1" s="878" t="n"/>
      <c r="G1" s="878" t="n"/>
      <c r="H1" s="878" t="n"/>
      <c r="I1" s="878" t="n"/>
      <c r="J1" s="878" t="n"/>
      <c r="K1" s="878" t="n"/>
      <c r="L1" s="878" t="n"/>
      <c r="M1" s="736" t="n"/>
      <c r="N1" s="794" t="n"/>
      <c r="O1" s="878" t="n"/>
      <c r="P1" s="878" t="n"/>
      <c r="Q1" s="878" t="n"/>
      <c r="R1" s="878" t="n"/>
      <c r="S1" s="878" t="n"/>
      <c r="T1" s="878" t="n"/>
      <c r="U1" s="878" t="n"/>
      <c r="V1" s="878" t="n"/>
      <c r="W1" s="878" t="n"/>
      <c r="X1" s="736" t="n"/>
      <c r="Y1" s="794" t="n"/>
      <c r="Z1" s="794" t="n"/>
      <c r="AA1" s="878" t="n"/>
      <c r="AB1" s="878" t="n"/>
      <c r="AC1" s="878" t="n"/>
      <c r="AD1" s="736" t="n"/>
      <c r="AE1" s="878" t="n"/>
      <c r="AF1" s="878" t="n"/>
      <c r="AG1" s="878" t="n"/>
      <c r="AH1" s="794" t="n"/>
      <c r="AI1" s="878" t="n"/>
      <c r="AJ1" s="878" t="n"/>
      <c r="AK1" s="878" t="n"/>
      <c r="AL1" s="736" t="n"/>
      <c r="AM1" s="878" t="n"/>
      <c r="AN1" s="878" t="n"/>
      <c r="AO1" s="878" t="n"/>
      <c r="AP1" s="794" t="n"/>
      <c r="AQ1" s="878" t="n"/>
      <c r="AR1" s="878" t="n"/>
      <c r="AS1" s="878" t="n"/>
      <c r="AT1" s="736" t="n"/>
      <c r="AU1" s="878" t="n"/>
      <c r="AV1" s="878" t="n"/>
      <c r="AW1" s="878" t="n"/>
      <c r="AX1" s="878" t="n"/>
      <c r="AY1" s="878" t="n"/>
      <c r="AZ1" s="878" t="n"/>
      <c r="BA1" s="878" t="n"/>
      <c r="BB1" s="878" t="n"/>
      <c r="BC1" s="878" t="n"/>
      <c r="BD1" s="878" t="n"/>
      <c r="BE1" s="878" t="n"/>
    </row>
    <row r="2" ht="9.75" customHeight="1" s="650">
      <c r="A2" s="736" t="n"/>
      <c r="B2" s="794" t="n"/>
      <c r="C2" s="706" t="n"/>
      <c r="D2" s="706" t="n"/>
      <c r="E2" s="706" t="n"/>
      <c r="F2" s="706" t="n"/>
      <c r="G2" s="706" t="n"/>
      <c r="H2" s="706" t="n"/>
      <c r="I2" s="706" t="n"/>
      <c r="J2" s="706" t="n"/>
      <c r="K2" s="706" t="n"/>
      <c r="L2" s="706" t="n"/>
      <c r="M2" s="707" t="n"/>
      <c r="N2" s="1050" t="n"/>
      <c r="O2" s="1051" t="n"/>
      <c r="P2" s="706" t="n"/>
      <c r="Q2" s="878" t="n"/>
      <c r="R2" s="878" t="n"/>
      <c r="S2" s="706" t="n"/>
      <c r="T2" s="878" t="n"/>
      <c r="U2" s="706" t="n"/>
      <c r="V2" s="706" t="n"/>
      <c r="W2" s="706" t="n"/>
      <c r="X2" s="707" t="n"/>
      <c r="Y2" s="1050" t="n"/>
      <c r="Z2" s="1050" t="n"/>
      <c r="AA2" s="878" t="n"/>
      <c r="AB2" s="878" t="n"/>
      <c r="AC2" s="878" t="n"/>
      <c r="AD2" s="707" t="n"/>
      <c r="AE2" s="878" t="n"/>
      <c r="AF2" s="878" t="n"/>
      <c r="AG2" s="878" t="n"/>
      <c r="AH2" s="794" t="n"/>
      <c r="AI2" s="1052" t="n"/>
      <c r="AJ2" s="1052" t="n"/>
      <c r="AK2" s="1052" t="n"/>
      <c r="AL2" s="939" t="n"/>
      <c r="AM2" s="1052" t="n"/>
      <c r="AN2" s="1052" t="n"/>
      <c r="AO2" s="1052" t="n"/>
      <c r="AP2" s="736" t="n"/>
      <c r="AQ2" s="1052" t="n"/>
      <c r="AR2" s="1052" t="n"/>
      <c r="AS2" s="1052" t="n"/>
      <c r="AT2" s="736" t="n"/>
      <c r="AU2" s="1052" t="n"/>
      <c r="AV2" s="1052" t="n"/>
      <c r="AW2" s="1052" t="n"/>
      <c r="AX2" s="878" t="n"/>
      <c r="AY2" s="878" t="n"/>
      <c r="AZ2" s="878" t="n"/>
      <c r="BA2" s="878" t="n"/>
      <c r="BB2" s="878" t="n"/>
      <c r="BC2" s="878" t="n"/>
      <c r="BD2" s="878" t="n"/>
      <c r="BE2" s="878" t="n"/>
    </row>
    <row r="3" ht="15" customHeight="1" s="650">
      <c r="A3" s="736" t="n">
        <v>1</v>
      </c>
      <c r="B3" s="1053" t="inlineStr">
        <is>
          <t>A</t>
        </is>
      </c>
      <c r="C3" s="1054">
        <f>+MID(INDEX(WORLDCUP!$AA$4:$AA$147,MATCH(A3,WORLDCUP!$AH$4:$AH$147,0)),1,3)</f>
        <v/>
      </c>
      <c r="D3" s="1055">
        <f>IF(ISBLANK(INDEX(WORLDCUP!$AC$4:$AC$147,MATCH(A3,WORLDCUP!$AH$4:$AH$147,0))),"",INDEX(WORLDCUP!$AC$4:$AC$147,MATCH(A3,WORLDCUP!$AH$4:$AH$147,0)))</f>
        <v/>
      </c>
      <c r="E3" s="1055">
        <f>IF(ISBLANK(INDEX(WORLDCUP!$AD$4:$AD$147,MATCH(A3,WORLDCUP!$AH$4:$AH$147,0))),"",INDEX(WORLDCUP!$AD$4:$AD$147,MATCH(A3,WORLDCUP!$AH$4:$AH$147,0)))</f>
        <v/>
      </c>
      <c r="F3" s="1056">
        <f>+MID(INDEX(WORLDCUP!$AF$4:$AF$147,MATCH(A3,WORLDCUP!$AH$4:$AH$147,0)),1,3)</f>
        <v/>
      </c>
      <c r="G3" s="1057" t="n"/>
      <c r="H3" s="1058">
        <f>MID(WORLDCUP!AL5,1,3)</f>
        <v/>
      </c>
      <c r="I3" s="1059" t="inlineStr">
        <is>
          <t>Pts</t>
        </is>
      </c>
      <c r="J3" s="1059">
        <f>WORLDCUP!AT5</f>
        <v/>
      </c>
      <c r="K3" s="1060">
        <f>WORLDCUP!AR5&amp;"-"&amp;WORLDCUP!AS5</f>
        <v/>
      </c>
      <c r="L3" s="736" t="n"/>
      <c r="M3" s="736" t="n">
        <v>16</v>
      </c>
      <c r="N3" s="1061" t="inlineStr">
        <is>
          <t>G</t>
        </is>
      </c>
      <c r="O3" s="1054">
        <f>+MID(INDEX(WORLDCUP!$AA$4:$AA$147,MATCH(M3,WORLDCUP!$AH$4:$AH$147,0)),1,3)</f>
        <v/>
      </c>
      <c r="P3" s="1055">
        <f>IF(ISBLANK(INDEX(WORLDCUP!$AC$4:$AC$147,MATCH(M3,WORLDCUP!$AH$4:$AH$147,0))),"",INDEX(WORLDCUP!$AC$4:$AC$147,MATCH(M3,WORLDCUP!$AH$4:$AH$147,0)))</f>
        <v/>
      </c>
      <c r="Q3" s="1055">
        <f>IF(ISBLANK(INDEX(WORLDCUP!$AD$4:$AD$147,MATCH(M3,WORLDCUP!$AH$4:$AH$147,0))),"",INDEX(WORLDCUP!$AD$4:$AD$147,MATCH(M3,WORLDCUP!$AH$4:$AH$147,0)))</f>
        <v/>
      </c>
      <c r="R3" s="1056">
        <f>+MID(INDEX(WORLDCUP!$AF$4:$AF$147,MATCH(M3,WORLDCUP!$AH$4:$AH$147,0)),1,3)</f>
        <v/>
      </c>
      <c r="S3" s="1057" t="n"/>
      <c r="T3" s="1058">
        <f>+H43</f>
        <v/>
      </c>
      <c r="U3" s="1059">
        <f>+I43</f>
        <v/>
      </c>
      <c r="V3" s="1059">
        <f>+J43</f>
        <v/>
      </c>
      <c r="W3" s="1060">
        <f>+K43</f>
        <v/>
      </c>
      <c r="X3" s="736" t="n"/>
      <c r="Y3" s="736" t="n">
        <v>74</v>
      </c>
      <c r="Z3" s="1062" t="inlineStr">
        <is>
          <t>1E</t>
        </is>
      </c>
      <c r="AA3" s="1063">
        <f>+MID(INDEX(WORLDCUP!$AA$101:$AA$147,MATCH(Y3,WORLDCUP!$Z$101:$Z$147,0)),1,3)</f>
        <v/>
      </c>
      <c r="AB3" s="1064">
        <f>+IF(ISBLANK(INDEX(WORLDCUP!$AC$101:$AC$147,MATCH(Y3,WORLDCUP!$Z$101:$Z$147,0))),"",INDEX(WORLDCUP!$AC$101:$AC$147,MATCH(Y3,WORLDCUP!$Z$101:$Z$147,0)))</f>
        <v/>
      </c>
      <c r="AC3" s="1065">
        <f>+IF(ISBLANK(INDEX(WORLDCUP!$AB$101:$AB$147,MATCH(Y3,WORLDCUP!$Z$101:$Z$147,0))),"","( "&amp;INDEX(WORLDCUP!$AB$101:$AB$147,MATCH(Y3,WORLDCUP!$Z$101:$Z$147,0))&amp;" )")</f>
        <v/>
      </c>
      <c r="AD3" s="707" t="n"/>
      <c r="AE3" s="1066" t="n"/>
      <c r="AF3" s="1066" t="n"/>
      <c r="AG3" s="1066" t="n"/>
      <c r="AH3" s="736" t="n"/>
      <c r="AI3" s="1067" t="n"/>
      <c r="AJ3" s="1067" t="n"/>
      <c r="AK3" s="1067" t="n"/>
      <c r="AL3" s="939" t="n"/>
      <c r="AM3" s="1068" t="n"/>
      <c r="AN3" s="1068" t="n"/>
      <c r="AO3" s="1068" t="n"/>
      <c r="AP3" s="736" t="n"/>
      <c r="AQ3" s="1069" t="n"/>
      <c r="AR3" s="1069" t="n"/>
      <c r="AS3" s="1069" t="n"/>
      <c r="AT3" s="736" t="n"/>
      <c r="AU3" s="1070" t="n"/>
      <c r="AV3" s="1070" t="n"/>
      <c r="AW3" s="1070" t="n"/>
      <c r="AX3" s="736" t="n"/>
      <c r="AY3" s="878" t="n"/>
      <c r="AZ3" s="878" t="n"/>
      <c r="BA3" s="878" t="n"/>
      <c r="BB3" s="878" t="n"/>
      <c r="BC3" s="878" t="n"/>
      <c r="BD3" s="878" t="n"/>
      <c r="BE3" s="878" t="n"/>
      <c r="BG3" s="1071" t="n"/>
      <c r="BH3" s="1072" t="inlineStr">
        <is>
          <t>G</t>
        </is>
      </c>
      <c r="BI3" s="1073" t="inlineStr">
        <is>
          <t>1/16</t>
        </is>
      </c>
      <c r="BJ3" s="1074" t="inlineStr">
        <is>
          <t>1/8</t>
        </is>
      </c>
      <c r="BK3" s="1075" t="inlineStr">
        <is>
          <t>1/4</t>
        </is>
      </c>
      <c r="BL3" s="1076" t="inlineStr">
        <is>
          <t>1/2</t>
        </is>
      </c>
      <c r="BM3" s="1077" t="inlineStr">
        <is>
          <t>3º</t>
        </is>
      </c>
      <c r="BN3" s="1078" t="inlineStr">
        <is>
          <t>2º</t>
        </is>
      </c>
      <c r="BO3" s="1079" t="inlineStr">
        <is>
          <t>1º</t>
        </is>
      </c>
    </row>
    <row r="4" ht="15" customHeight="1" s="650">
      <c r="A4" s="736" t="n">
        <v>2</v>
      </c>
      <c r="B4" s="1080" t="n"/>
      <c r="C4" s="1081">
        <f>+MID(INDEX(WORLDCUP!$AA$4:$AA$147,MATCH(A4,WORLDCUP!$AH$4:$AH$147,0)),1,3)</f>
        <v/>
      </c>
      <c r="D4" s="1082">
        <f>IF(ISBLANK(INDEX(WORLDCUP!$AC$4:$AC$147,MATCH(A4,WORLDCUP!$AH$4:$AH$147,0))),"",INDEX(WORLDCUP!$AC$4:$AC$147,MATCH(A4,WORLDCUP!$AH$4:$AH$147,0)))</f>
        <v/>
      </c>
      <c r="E4" s="1082">
        <f>IF(ISBLANK(INDEX(WORLDCUP!$AD$4:$AD$147,MATCH(A4,WORLDCUP!$AH$4:$AH$147,0))),"",INDEX(WORLDCUP!$AD$4:$AD$147,MATCH(A4,WORLDCUP!$AH$4:$AH$147,0)))</f>
        <v/>
      </c>
      <c r="F4" s="1083">
        <f>+MID(INDEX(WORLDCUP!$AF$4:$AF$147,MATCH(A4,WORLDCUP!$AH$4:$AH$147,0)),1,3)</f>
        <v/>
      </c>
      <c r="G4" s="1084" t="n">
        <v>1</v>
      </c>
      <c r="H4" s="1085">
        <f>+MID(INDEX(WORLDCUP!$AL$6:$AL$97,MATCH(L4,WORLDCUP!$AI$6:$AI$97,0)),1,3)</f>
        <v/>
      </c>
      <c r="I4" s="1086">
        <f>+INDEX(WORLDCUP!$AM$6:$AM$97,MATCH(L4,WORLDCUP!$AI$6:$AI$97,0))</f>
        <v/>
      </c>
      <c r="J4" s="1087">
        <f>+INDEX(WORLDCUP!$AT$6:$AT$97,MATCH(L4,WORLDCUP!$AI$6:$AI$97,0))</f>
        <v/>
      </c>
      <c r="K4" s="1088">
        <f>+INDEX(WORLDCUP!$AR$6:$AR$97,MATCH(L4,WORLDCUP!$AI$6:$AI$97,0))&amp;"-"&amp;INDEX(WORLDCUP!$AS$6:$AS$97,MATCH(L4,WORLDCUP!$AI$6:$AI$97,0))</f>
        <v/>
      </c>
      <c r="L4" s="736" t="inlineStr">
        <is>
          <t>1A</t>
        </is>
      </c>
      <c r="M4" s="736" t="n">
        <v>15</v>
      </c>
      <c r="N4" s="1089" t="n"/>
      <c r="O4" s="1081">
        <f>+MID(INDEX(WORLDCUP!$AA$4:$AA$147,MATCH(M4,WORLDCUP!$AH$4:$AH$147,0)),1,3)</f>
        <v/>
      </c>
      <c r="P4" s="1082">
        <f>IF(ISBLANK(INDEX(WORLDCUP!$AC$4:$AC$147,MATCH(M4,WORLDCUP!$AH$4:$AH$147,0))),"",INDEX(WORLDCUP!$AC$4:$AC$147,MATCH(M4,WORLDCUP!$AH$4:$AH$147,0)))</f>
        <v/>
      </c>
      <c r="Q4" s="1082">
        <f>IF(ISBLANK(INDEX(WORLDCUP!$AD$4:$AD$147,MATCH(M4,WORLDCUP!$AH$4:$AH$147,0))),"",INDEX(WORLDCUP!$AD$4:$AD$147,MATCH(M4,WORLDCUP!$AH$4:$AH$147,0)))</f>
        <v/>
      </c>
      <c r="R4" s="1083">
        <f>+MID(INDEX(WORLDCUP!$AF$4:$AF$147,MATCH(M4,WORLDCUP!$AH$4:$AH$147,0)),1,3)</f>
        <v/>
      </c>
      <c r="S4" s="1084" t="n">
        <v>1</v>
      </c>
      <c r="T4" s="1085">
        <f>+MID(INDEX(WORLDCUP!$AL$6:$AL$97,MATCH(X4,WORLDCUP!$AI$6:$AI$97,0)),1,3)</f>
        <v/>
      </c>
      <c r="U4" s="1086">
        <f>+INDEX(WORLDCUP!$AM$6:$AM$97,MATCH(X4,WORLDCUP!$AI$6:$AI$97,0))</f>
        <v/>
      </c>
      <c r="V4" s="1087">
        <f>+INDEX(WORLDCUP!$AT$6:$AT$97,MATCH(X4,WORLDCUP!$AI$6:$AI$97,0))</f>
        <v/>
      </c>
      <c r="W4" s="1088">
        <f>+INDEX(WORLDCUP!$AR$6:$AR$97,MATCH(X4,WORLDCUP!$AI$6:$AI$97,0))&amp;"-"&amp;INDEX(WORLDCUP!$AS$6:$AS$97,MATCH(X4,WORLDCUP!$AI$6:$AI$97,0))</f>
        <v/>
      </c>
      <c r="X4" s="736" t="inlineStr">
        <is>
          <t>1G</t>
        </is>
      </c>
      <c r="Y4" s="736" t="n">
        <v>74</v>
      </c>
      <c r="Z4" s="1062" t="inlineStr">
        <is>
          <t>3ABCDF</t>
        </is>
      </c>
      <c r="AA4" s="1063">
        <f>+MID(INDEX(WORLDCUP!$AF$101:$AF$147,MATCH(Y4,WORLDCUP!$Z$101:$Z$147,0)),1,IF(WORLDCUP!$H$113&lt;144,6,3))</f>
        <v/>
      </c>
      <c r="AB4" s="1090">
        <f>+IF(ISBLANK(INDEX(WORLDCUP!$AD$101:$AD$147,MATCH(Y4,WORLDCUP!$Z$101:$Z$147,0))),"",INDEX(WORLDCUP!$AD$101:$AD$147,MATCH(Y4,WORLDCUP!$Z$101:$Z$147,0)))</f>
        <v/>
      </c>
      <c r="AC4" s="1091">
        <f>+IF(ISBLANK(INDEX(WORLDCUP!$AE$101:$AE$147,MATCH(Y4,WORLDCUP!$Z$101:$Z$147,0))),"","( "&amp;INDEX(WORLDCUP!$AE$101:$AE$147,MATCH(Y4,WORLDCUP!$Z$101:$Z$147,0))&amp;" )")</f>
        <v/>
      </c>
      <c r="AD4" s="1092" t="n">
        <v>89</v>
      </c>
      <c r="AE4" s="1093">
        <f>+MID(INDEX(WORLDCUP!$AA$101:$AA$147,MATCH(AD4,WORLDCUP!$Z$101:$Z$147,0)),1,3)</f>
        <v/>
      </c>
      <c r="AF4" s="1094">
        <f>+IF(ISBLANK(INDEX(WORLDCUP!$AC$101:$AC$147,MATCH(AD4,WORLDCUP!$Z$101:$Z$147,0))),"",INDEX(WORLDCUP!$AC$101:$AC$147,MATCH(AD4,WORLDCUP!$Z$101:$Z$147,0)))</f>
        <v/>
      </c>
      <c r="AG4" s="1095">
        <f>+IF(ISBLANK(INDEX(WORLDCUP!$AB$101:$AB$147,MATCH(AD4,WORLDCUP!$Z$101:$Z$147,0))),"","( "&amp;INDEX(WORLDCUP!$AB$101:$AB$147,MATCH(AD4,WORLDCUP!$Z$101:$Z$147,0))&amp;" )")</f>
        <v/>
      </c>
      <c r="AH4" s="736" t="n"/>
      <c r="AI4" s="1096" t="n"/>
      <c r="AJ4" s="1096" t="n"/>
      <c r="AK4" s="1096" t="n"/>
      <c r="AL4" s="939" t="n"/>
      <c r="AM4" s="1068" t="n"/>
      <c r="AN4" s="1068" t="n"/>
      <c r="AO4" s="1068" t="n"/>
      <c r="AP4" s="736" t="n"/>
      <c r="AQ4" s="1097" t="n"/>
      <c r="AR4" s="1097" t="n"/>
      <c r="AS4" s="1097" t="n"/>
      <c r="AT4" s="736" t="n"/>
      <c r="AU4" s="1070" t="n"/>
      <c r="AV4" s="1070" t="n"/>
      <c r="AW4" s="1070" t="n"/>
      <c r="AX4" s="736" t="n"/>
      <c r="AY4" s="1098" t="n"/>
      <c r="AZ4" s="878" t="n"/>
      <c r="BA4" s="878" t="n"/>
      <c r="BB4" s="878" t="n"/>
      <c r="BC4" s="878" t="n"/>
      <c r="BD4" s="878" t="n"/>
      <c r="BE4" s="878" t="n"/>
      <c r="BG4" s="1099">
        <f>Horarios!Q3</f>
        <v/>
      </c>
      <c r="BH4" s="1100">
        <f>1-SUM(BI4:BO4)</f>
        <v/>
      </c>
      <c r="BI4" s="1100">
        <f>COUNTIF(Pool!$C$130:$C$161,Fixture!BG4)-BJ4-BK4-BL4-BM4-BN4-BO4</f>
        <v/>
      </c>
      <c r="BJ4" s="1101">
        <f>COUNTIF(Pool!$C$182:$C$197,Fixture!BG4)-BK4-BL4-BM4-BN4-BO4</f>
        <v/>
      </c>
      <c r="BK4" s="1102">
        <f>COUNTIF(Pool!$C$210:$C$217,Fixture!BG4)-BL4-BM4-BN4-BO4</f>
        <v/>
      </c>
      <c r="BL4" s="1102">
        <f>COUNTIF(Pool!$C$226:$C$229,Fixture!BG4)-BM4-BN4-BO4</f>
        <v/>
      </c>
      <c r="BM4" s="1100">
        <f>COUNTIF(Pool!$C$252,Fixture!BG4)</f>
        <v/>
      </c>
      <c r="BN4" s="1100">
        <f>COUNTIF(Pool!$C$251,Fixture!BG4)</f>
        <v/>
      </c>
      <c r="BO4" s="1103">
        <f>COUNTIF(Pool!$C$250,Fixture!BG4)</f>
        <v/>
      </c>
    </row>
    <row r="5" ht="15" customHeight="1" s="650">
      <c r="A5" s="736" t="n">
        <v>25</v>
      </c>
      <c r="B5" s="1080" t="n"/>
      <c r="C5" s="1081">
        <f>+MID(INDEX(WORLDCUP!$AA$4:$AA$147,MATCH(A5,WORLDCUP!$AH$4:$AH$147,0)),1,3)</f>
        <v/>
      </c>
      <c r="D5" s="1082">
        <f>IF(ISBLANK(INDEX(WORLDCUP!$AC$4:$AC$147,MATCH(A5,WORLDCUP!$AH$4:$AH$147,0))),"",INDEX(WORLDCUP!$AC$4:$AC$147,MATCH(A5,WORLDCUP!$AH$4:$AH$147,0)))</f>
        <v/>
      </c>
      <c r="E5" s="1082">
        <f>IF(ISBLANK(INDEX(WORLDCUP!$AD$4:$AD$147,MATCH(A5,WORLDCUP!$AH$4:$AH$147,0))),"",INDEX(WORLDCUP!$AD$4:$AD$147,MATCH(A5,WORLDCUP!$AH$4:$AH$147,0)))</f>
        <v/>
      </c>
      <c r="F5" s="1083">
        <f>+MID(INDEX(WORLDCUP!$AF$4:$AF$147,MATCH(A5,WORLDCUP!$AH$4:$AH$147,0)),1,3)</f>
        <v/>
      </c>
      <c r="G5" s="1104" t="n">
        <v>2</v>
      </c>
      <c r="H5" s="1105">
        <f>+MID(INDEX(WORLDCUP!$AL$6:$AL$97,MATCH(L5,WORLDCUP!$AI$6:$AI$97,0)),1,3)</f>
        <v/>
      </c>
      <c r="I5" s="766">
        <f>+INDEX(WORLDCUP!$AM$6:$AM$97,MATCH(L5,WORLDCUP!$AI$6:$AI$97,0))</f>
        <v/>
      </c>
      <c r="J5" s="767">
        <f>+INDEX(WORLDCUP!$AT$6:$AT$97,MATCH(L5,WORLDCUP!$AI$6:$AI$97,0))</f>
        <v/>
      </c>
      <c r="K5" s="768">
        <f>+INDEX(WORLDCUP!$AR$6:$AR$97,MATCH(L5,WORLDCUP!$AI$6:$AI$97,0))&amp;"-"&amp;INDEX(WORLDCUP!$AS$6:$AS$97,MATCH(L5,WORLDCUP!$AI$6:$AI$97,0))</f>
        <v/>
      </c>
      <c r="L5" s="736" t="inlineStr">
        <is>
          <t>2A</t>
        </is>
      </c>
      <c r="M5" s="736" t="n">
        <v>39</v>
      </c>
      <c r="N5" s="1089" t="n"/>
      <c r="O5" s="1081">
        <f>+MID(INDEX(WORLDCUP!$AA$4:$AA$147,MATCH(M5,WORLDCUP!$AH$4:$AH$147,0)),1,3)</f>
        <v/>
      </c>
      <c r="P5" s="1082">
        <f>IF(ISBLANK(INDEX(WORLDCUP!$AC$4:$AC$147,MATCH(M5,WORLDCUP!$AH$4:$AH$147,0))),"",INDEX(WORLDCUP!$AC$4:$AC$147,MATCH(M5,WORLDCUP!$AH$4:$AH$147,0)))</f>
        <v/>
      </c>
      <c r="Q5" s="1082">
        <f>IF(ISBLANK(INDEX(WORLDCUP!$AD$4:$AD$147,MATCH(M5,WORLDCUP!$AH$4:$AH$147,0))),"",INDEX(WORLDCUP!$AD$4:$AD$147,MATCH(M5,WORLDCUP!$AH$4:$AH$147,0)))</f>
        <v/>
      </c>
      <c r="R5" s="1083">
        <f>+MID(INDEX(WORLDCUP!$AF$4:$AF$147,MATCH(M5,WORLDCUP!$AH$4:$AH$147,0)),1,3)</f>
        <v/>
      </c>
      <c r="S5" s="1104" t="n">
        <v>2</v>
      </c>
      <c r="T5" s="1105">
        <f>+MID(INDEX(WORLDCUP!$AL$6:$AL$97,MATCH(X5,WORLDCUP!$AI$6:$AI$97,0)),1,3)</f>
        <v/>
      </c>
      <c r="U5" s="766">
        <f>+INDEX(WORLDCUP!$AM$6:$AM$97,MATCH(X5,WORLDCUP!$AI$6:$AI$97,0))</f>
        <v/>
      </c>
      <c r="V5" s="767">
        <f>+INDEX(WORLDCUP!$AT$6:$AT$97,MATCH(X5,WORLDCUP!$AI$6:$AI$97,0))</f>
        <v/>
      </c>
      <c r="W5" s="768">
        <f>+INDEX(WORLDCUP!$AR$6:$AR$97,MATCH(X5,WORLDCUP!$AI$6:$AI$97,0))&amp;"-"&amp;INDEX(WORLDCUP!$AS$6:$AS$97,MATCH(X5,WORLDCUP!$AI$6:$AI$97,0))</f>
        <v/>
      </c>
      <c r="X5" s="736" t="inlineStr">
        <is>
          <t>2G</t>
        </is>
      </c>
      <c r="Y5" s="736" t="n"/>
      <c r="Z5" s="1062" t="n"/>
      <c r="AA5" s="1106" t="n"/>
      <c r="AB5" s="1106" t="n"/>
      <c r="AC5" s="1107" t="n"/>
      <c r="AD5" s="736" t="n">
        <v>89</v>
      </c>
      <c r="AE5" s="1093">
        <f>+MID(INDEX(WORLDCUP!$AF$101:$AF$147,MATCH(AD5,WORLDCUP!$Z$101:$Z$147,0)),1,3)</f>
        <v/>
      </c>
      <c r="AF5" s="1094">
        <f>+IF(ISBLANK(INDEX(WORLDCUP!$AD$101:$AD$147,MATCH(AD5,WORLDCUP!$Z$101:$Z$147,0))),"",INDEX(WORLDCUP!$AD$101:$AD$147,MATCH(AD5,WORLDCUP!$Z$101:$Z$147,0)))</f>
        <v/>
      </c>
      <c r="AG5" s="1108">
        <f>+IF(ISBLANK(INDEX(WORLDCUP!$AE$101:$AE$147,MATCH(AD5,WORLDCUP!$Z$101:$Z$147,0))),"","( "&amp;INDEX(WORLDCUP!$AE$101:$AE$147,MATCH(AD5,WORLDCUP!$Z$101:$Z$147,0))&amp;" )")</f>
        <v/>
      </c>
      <c r="AH5" s="736" t="n"/>
      <c r="AI5" s="1096" t="n"/>
      <c r="AJ5" s="1096" t="n"/>
      <c r="AK5" s="1096" t="n"/>
      <c r="AL5" s="939" t="n"/>
      <c r="AM5" s="1068" t="n"/>
      <c r="AN5" s="1068" t="n"/>
      <c r="AO5" s="1068" t="n"/>
      <c r="AP5" s="736" t="n"/>
      <c r="AQ5" s="1097" t="n"/>
      <c r="AR5" s="1097" t="n"/>
      <c r="AS5" s="1097" t="n"/>
      <c r="AT5" s="736" t="n"/>
      <c r="AU5" s="1070" t="n"/>
      <c r="AV5" s="1070" t="n"/>
      <c r="AW5" s="1070" t="n"/>
      <c r="AX5" s="736" t="n"/>
      <c r="AY5" s="878" t="n"/>
      <c r="AZ5" s="878" t="n"/>
      <c r="BA5" s="878" t="n"/>
      <c r="BB5" s="878" t="n"/>
      <c r="BC5" s="878" t="n"/>
      <c r="BD5" s="878" t="n"/>
      <c r="BE5" s="878" t="n"/>
      <c r="BG5" s="1099">
        <f>Horarios!Q4</f>
        <v/>
      </c>
      <c r="BH5" s="1100">
        <f>1-SUM(BI5:BO5)</f>
        <v/>
      </c>
      <c r="BI5" s="1100">
        <f>COUNTIF(Pool!$C$130:$C$161,Fixture!BG5)-BJ5-BK5-BL5-BM5-BN5-BO5</f>
        <v/>
      </c>
      <c r="BJ5" s="1101">
        <f>COUNTIF(Pool!$C$182:$C$197,Fixture!BG5)-BK5-BL5-BM5-BN5-BO5</f>
        <v/>
      </c>
      <c r="BK5" s="1102">
        <f>COUNTIF(Pool!$C$210:$C$217,Fixture!BG5)-BL5-BM5-BN5-BO5</f>
        <v/>
      </c>
      <c r="BL5" s="1102">
        <f>COUNTIF(Pool!$C$226:$C$229,Fixture!BG5)-BM5-BN5-BO5</f>
        <v/>
      </c>
      <c r="BM5" s="1100">
        <f>COUNTIF(Pool!$C$252,Fixture!BG5)</f>
        <v/>
      </c>
      <c r="BN5" s="1100">
        <f>COUNTIF(Pool!$C$251,Fixture!BG5)</f>
        <v/>
      </c>
      <c r="BO5" s="1103">
        <f>COUNTIF(Pool!$C$250,Fixture!BG5)</f>
        <v/>
      </c>
    </row>
    <row r="6" ht="15" customHeight="1" s="650">
      <c r="A6" s="736" t="n">
        <v>28</v>
      </c>
      <c r="B6" s="1080" t="n"/>
      <c r="C6" s="1081">
        <f>+MID(INDEX(WORLDCUP!$AA$4:$AA$147,MATCH(A6,WORLDCUP!$AH$4:$AH$147,0)),1,3)</f>
        <v/>
      </c>
      <c r="D6" s="1082">
        <f>IF(ISBLANK(INDEX(WORLDCUP!$AC$4:$AC$147,MATCH(A6,WORLDCUP!$AH$4:$AH$147,0))),"",INDEX(WORLDCUP!$AC$4:$AC$147,MATCH(A6,WORLDCUP!$AH$4:$AH$147,0)))</f>
        <v/>
      </c>
      <c r="E6" s="1082">
        <f>IF(ISBLANK(INDEX(WORLDCUP!$AD$4:$AD$147,MATCH(A6,WORLDCUP!$AH$4:$AH$147,0))),"",INDEX(WORLDCUP!$AD$4:$AD$147,MATCH(A6,WORLDCUP!$AH$4:$AH$147,0)))</f>
        <v/>
      </c>
      <c r="F6" s="1083">
        <f>+MID(INDEX(WORLDCUP!$AF$4:$AF$147,MATCH(A6,WORLDCUP!$AH$4:$AH$147,0)),1,3)</f>
        <v/>
      </c>
      <c r="G6" s="1104" t="n">
        <v>3</v>
      </c>
      <c r="H6" s="1105">
        <f>+MID(INDEX(WORLDCUP!$AL$6:$AL$97,MATCH(L6,WORLDCUP!$AI$6:$AI$97,0)),1,3)</f>
        <v/>
      </c>
      <c r="I6" s="766">
        <f>+INDEX(WORLDCUP!$AM$6:$AM$97,MATCH(L6,WORLDCUP!$AI$6:$AI$97,0))</f>
        <v/>
      </c>
      <c r="J6" s="767">
        <f>+INDEX(WORLDCUP!$AT$6:$AT$97,MATCH(L6,WORLDCUP!$AI$6:$AI$97,0))</f>
        <v/>
      </c>
      <c r="K6" s="768">
        <f>+INDEX(WORLDCUP!$AR$6:$AR$97,MATCH(L6,WORLDCUP!$AI$6:$AI$97,0))&amp;"-"&amp;INDEX(WORLDCUP!$AS$6:$AS$97,MATCH(L6,WORLDCUP!$AI$6:$AI$97,0))</f>
        <v/>
      </c>
      <c r="L6" s="736" t="inlineStr">
        <is>
          <t>3A</t>
        </is>
      </c>
      <c r="M6" s="736" t="n">
        <v>40</v>
      </c>
      <c r="N6" s="1089" t="n"/>
      <c r="O6" s="1081">
        <f>+MID(INDEX(WORLDCUP!$AA$4:$AA$147,MATCH(M6,WORLDCUP!$AH$4:$AH$147,0)),1,3)</f>
        <v/>
      </c>
      <c r="P6" s="1082">
        <f>IF(ISBLANK(INDEX(WORLDCUP!$AC$4:$AC$147,MATCH(M6,WORLDCUP!$AH$4:$AH$147,0))),"",INDEX(WORLDCUP!$AC$4:$AC$147,MATCH(M6,WORLDCUP!$AH$4:$AH$147,0)))</f>
        <v/>
      </c>
      <c r="Q6" s="1082">
        <f>IF(ISBLANK(INDEX(WORLDCUP!$AD$4:$AD$147,MATCH(M6,WORLDCUP!$AH$4:$AH$147,0))),"",INDEX(WORLDCUP!$AD$4:$AD$147,MATCH(M6,WORLDCUP!$AH$4:$AH$147,0)))</f>
        <v/>
      </c>
      <c r="R6" s="1083">
        <f>+MID(INDEX(WORLDCUP!$AF$4:$AF$147,MATCH(M6,WORLDCUP!$AH$4:$AH$147,0)),1,3)</f>
        <v/>
      </c>
      <c r="S6" s="1104" t="n">
        <v>3</v>
      </c>
      <c r="T6" s="1105">
        <f>+MID(INDEX(WORLDCUP!$AL$6:$AL$97,MATCH(X6,WORLDCUP!$AI$6:$AI$97,0)),1,3)</f>
        <v/>
      </c>
      <c r="U6" s="766">
        <f>+INDEX(WORLDCUP!$AM$6:$AM$97,MATCH(X6,WORLDCUP!$AI$6:$AI$97,0))</f>
        <v/>
      </c>
      <c r="V6" s="767">
        <f>+INDEX(WORLDCUP!$AT$6:$AT$97,MATCH(X6,WORLDCUP!$AI$6:$AI$97,0))</f>
        <v/>
      </c>
      <c r="W6" s="768">
        <f>+INDEX(WORLDCUP!$AR$6:$AR$97,MATCH(X6,WORLDCUP!$AI$6:$AI$97,0))&amp;"-"&amp;INDEX(WORLDCUP!$AS$6:$AS$97,MATCH(X6,WORLDCUP!$AI$6:$AI$97,0))</f>
        <v/>
      </c>
      <c r="X6" s="736" t="inlineStr">
        <is>
          <t>3G</t>
        </is>
      </c>
      <c r="Y6" s="736" t="n">
        <v>77</v>
      </c>
      <c r="Z6" s="1062" t="inlineStr">
        <is>
          <t>1I</t>
        </is>
      </c>
      <c r="AA6" s="1063">
        <f>+MID(INDEX(WORLDCUP!$AA$101:$AA$147,MATCH(Y6,WORLDCUP!$Z$101:$Z$147,0)),1,3)</f>
        <v/>
      </c>
      <c r="AB6" s="1109">
        <f>+IF(ISBLANK(INDEX(WORLDCUP!$AC$101:$AC$147,MATCH(Y6,WORLDCUP!$Z$101:$Z$147,0))),"",INDEX(WORLDCUP!$AC$101:$AC$147,MATCH(Y6,WORLDCUP!$Z$101:$Z$147,0)))</f>
        <v/>
      </c>
      <c r="AC6" s="1110">
        <f>+IF(ISBLANK(INDEX(WORLDCUP!$AB$101:$AB$147,MATCH(Y6,WORLDCUP!$Z$101:$Z$147,0))),"","( "&amp;INDEX(WORLDCUP!$AB$101:$AB$147,MATCH(Y6,WORLDCUP!$Z$101:$Z$147,0))&amp;" )")</f>
        <v/>
      </c>
      <c r="AD6" s="736" t="n"/>
      <c r="AE6" s="1111" t="n"/>
      <c r="AF6" s="1111" t="n"/>
      <c r="AG6" s="1112" t="n"/>
      <c r="AH6" s="736" t="n"/>
      <c r="AI6" s="1096" t="n"/>
      <c r="AJ6" s="1096" t="n"/>
      <c r="AK6" s="1096" t="n"/>
      <c r="AL6" s="939" t="n"/>
      <c r="AM6" s="1068" t="n"/>
      <c r="AN6" s="1068" t="n"/>
      <c r="AO6" s="1068" t="n"/>
      <c r="AP6" s="736" t="n"/>
      <c r="AQ6" s="1097" t="n"/>
      <c r="AR6" s="1097" t="n"/>
      <c r="AS6" s="1097" t="n"/>
      <c r="AT6" s="736" t="n"/>
      <c r="AU6" s="1070" t="n"/>
      <c r="AV6" s="1070" t="n"/>
      <c r="AW6" s="1070" t="n"/>
      <c r="AX6" s="736" t="n"/>
      <c r="AY6" s="878" t="n"/>
      <c r="AZ6" s="878" t="n"/>
      <c r="BA6" s="878" t="n"/>
      <c r="BB6" s="878" t="n"/>
      <c r="BC6" s="878" t="n"/>
      <c r="BD6" s="878" t="n"/>
      <c r="BE6" s="878" t="n"/>
      <c r="BG6" s="1099">
        <f>Horarios!Q5</f>
        <v/>
      </c>
      <c r="BH6" s="1100">
        <f>1-SUM(BI6:BO6)</f>
        <v/>
      </c>
      <c r="BI6" s="1100">
        <f>COUNTIF(Pool!$C$130:$C$161,Fixture!BG6)-BJ6-BK6-BL6-BM6-BN6-BO6</f>
        <v/>
      </c>
      <c r="BJ6" s="1101">
        <f>COUNTIF(Pool!$C$182:$C$197,Fixture!BG6)-BK6-BL6-BM6-BN6-BO6</f>
        <v/>
      </c>
      <c r="BK6" s="1102">
        <f>COUNTIF(Pool!$C$210:$C$217,Fixture!BG6)-BL6-BM6-BN6-BO6</f>
        <v/>
      </c>
      <c r="BL6" s="1102">
        <f>COUNTIF(Pool!$C$226:$C$229,Fixture!BG6)-BM6-BN6-BO6</f>
        <v/>
      </c>
      <c r="BM6" s="1100">
        <f>COUNTIF(Pool!$C$252,Fixture!BG6)</f>
        <v/>
      </c>
      <c r="BN6" s="1100">
        <f>COUNTIF(Pool!$C$251,Fixture!BG6)</f>
        <v/>
      </c>
      <c r="BO6" s="1103">
        <f>COUNTIF(Pool!$C$250,Fixture!BG6)</f>
        <v/>
      </c>
    </row>
    <row r="7" ht="15" customHeight="1" s="650">
      <c r="A7" s="736" t="n">
        <v>53</v>
      </c>
      <c r="B7" s="1080" t="n"/>
      <c r="C7" s="1081">
        <f>+MID(INDEX(WORLDCUP!$AA$4:$AA$147,MATCH(A7,WORLDCUP!$AH$4:$AH$147,0)),1,3)</f>
        <v/>
      </c>
      <c r="D7" s="1082">
        <f>IF(ISBLANK(INDEX(WORLDCUP!$AC$4:$AC$147,MATCH(A7,WORLDCUP!$AH$4:$AH$147,0))),"",INDEX(WORLDCUP!$AC$4:$AC$147,MATCH(A7,WORLDCUP!$AH$4:$AH$147,0)))</f>
        <v/>
      </c>
      <c r="E7" s="1082">
        <f>IF(ISBLANK(INDEX(WORLDCUP!$AD$4:$AD$147,MATCH(A7,WORLDCUP!$AH$4:$AH$147,0))),"",INDEX(WORLDCUP!$AD$4:$AD$147,MATCH(A7,WORLDCUP!$AH$4:$AH$147,0)))</f>
        <v/>
      </c>
      <c r="F7" s="1083">
        <f>+MID(INDEX(WORLDCUP!$AF$4:$AF$147,MATCH(A7,WORLDCUP!$AH$4:$AH$147,0)),1,3)</f>
        <v/>
      </c>
      <c r="G7" s="1104" t="n">
        <v>4</v>
      </c>
      <c r="H7" s="1113">
        <f>+MID(INDEX(WORLDCUP!$AL$6:$AL$97,MATCH(L7,WORLDCUP!$AI$6:$AI$97,0)),1,3)</f>
        <v/>
      </c>
      <c r="I7" s="1114">
        <f>+INDEX(WORLDCUP!$AM$6:$AM$97,MATCH(L7,WORLDCUP!$AI$6:$AI$97,0))</f>
        <v/>
      </c>
      <c r="J7" s="1115">
        <f>+INDEX(WORLDCUP!$AT$6:$AT$97,MATCH(L7,WORLDCUP!$AI$6:$AI$97,0))</f>
        <v/>
      </c>
      <c r="K7" s="1116">
        <f>+INDEX(WORLDCUP!$AR$6:$AR$97,MATCH(L7,WORLDCUP!$AI$6:$AI$97,0))&amp;"-"&amp;INDEX(WORLDCUP!$AS$6:$AS$97,MATCH(L7,WORLDCUP!$AI$6:$AI$97,0))</f>
        <v/>
      </c>
      <c r="L7" s="736" t="inlineStr">
        <is>
          <t>4A</t>
        </is>
      </c>
      <c r="M7" s="736" t="n">
        <v>63</v>
      </c>
      <c r="N7" s="1089" t="n"/>
      <c r="O7" s="1081">
        <f>+MID(INDEX(WORLDCUP!$AA$4:$AA$147,MATCH(M7,WORLDCUP!$AH$4:$AH$147,0)),1,3)</f>
        <v/>
      </c>
      <c r="P7" s="1082">
        <f>IF(ISBLANK(INDEX(WORLDCUP!$AC$4:$AC$147,MATCH(M7,WORLDCUP!$AH$4:$AH$147,0))),"",INDEX(WORLDCUP!$AC$4:$AC$147,MATCH(M7,WORLDCUP!$AH$4:$AH$147,0)))</f>
        <v/>
      </c>
      <c r="Q7" s="1082">
        <f>IF(ISBLANK(INDEX(WORLDCUP!$AD$4:$AD$147,MATCH(M7,WORLDCUP!$AH$4:$AH$147,0))),"",INDEX(WORLDCUP!$AD$4:$AD$147,MATCH(M7,WORLDCUP!$AH$4:$AH$147,0)))</f>
        <v/>
      </c>
      <c r="R7" s="1083">
        <f>+MID(INDEX(WORLDCUP!$AF$4:$AF$147,MATCH(M7,WORLDCUP!$AH$4:$AH$147,0)),1,3)</f>
        <v/>
      </c>
      <c r="S7" s="1104" t="n">
        <v>4</v>
      </c>
      <c r="T7" s="1113">
        <f>+MID(INDEX(WORLDCUP!$AL$6:$AL$97,MATCH(X7,WORLDCUP!$AI$6:$AI$97,0)),1,3)</f>
        <v/>
      </c>
      <c r="U7" s="1114">
        <f>+INDEX(WORLDCUP!$AM$6:$AM$97,MATCH(X7,WORLDCUP!$AI$6:$AI$97,0))</f>
        <v/>
      </c>
      <c r="V7" s="1115">
        <f>+INDEX(WORLDCUP!$AT$6:$AT$97,MATCH(X7,WORLDCUP!$AI$6:$AI$97,0))</f>
        <v/>
      </c>
      <c r="W7" s="1116">
        <f>+INDEX(WORLDCUP!$AR$6:$AR$97,MATCH(X7,WORLDCUP!$AI$6:$AI$97,0))&amp;"-"&amp;INDEX(WORLDCUP!$AS$6:$AS$97,MATCH(X7,WORLDCUP!$AI$6:$AI$97,0))</f>
        <v/>
      </c>
      <c r="X7" s="736" t="inlineStr">
        <is>
          <t>4G</t>
        </is>
      </c>
      <c r="Y7" s="736" t="n">
        <v>77</v>
      </c>
      <c r="Z7" s="1062" t="inlineStr">
        <is>
          <t>3CDFGH</t>
        </is>
      </c>
      <c r="AA7" s="1117">
        <f>+MID(INDEX(WORLDCUP!$AF$101:$AF$147,MATCH(Y7,WORLDCUP!$Z$101:$Z$147,0)),1,IF(WORLDCUP!$H$113&lt;144,6,3))</f>
        <v/>
      </c>
      <c r="AB7" s="1118">
        <f>+IF(ISBLANK(INDEX(WORLDCUP!$AD$101:$AD$147,MATCH(Y7,WORLDCUP!$Z$101:$Z$147,0))),"",INDEX(WORLDCUP!$AD$101:$AD$147,MATCH(Y7,WORLDCUP!$Z$101:$Z$147,0)))</f>
        <v/>
      </c>
      <c r="AC7" s="1119">
        <f>+IF(ISBLANK(INDEX(WORLDCUP!$AE$101:$AE$147,MATCH(Y7,WORLDCUP!$Z$101:$Z$147,0))),"","( "&amp;INDEX(WORLDCUP!$AE$101:$AE$147,MATCH(Y7,WORLDCUP!$Z$101:$Z$147,0))&amp;" )")</f>
        <v/>
      </c>
      <c r="AD7" s="736" t="n"/>
      <c r="AE7" s="1111" t="n"/>
      <c r="AF7" s="1111" t="n"/>
      <c r="AG7" s="1112" t="n"/>
      <c r="AH7" s="1092" t="n">
        <v>97</v>
      </c>
      <c r="AI7" s="1120">
        <f>+MID(INDEX(WORLDCUP!$AA$101:$AA$147,MATCH(AH7,WORLDCUP!$Z$101:$Z$147,0)),1,3)</f>
        <v/>
      </c>
      <c r="AJ7" s="1121">
        <f>+IF(ISBLANK(INDEX(WORLDCUP!$AC$101:$AC$147,MATCH(AH7,WORLDCUP!$Z$101:$Z$147,0))),"",INDEX(WORLDCUP!$AC$101:$AC$147,MATCH(AH7,WORLDCUP!$Z$101:$Z$147,0)))</f>
        <v/>
      </c>
      <c r="AK7" s="1122">
        <f>+IF(ISBLANK(INDEX(WORLDCUP!$AB$101:$AB$147,MATCH(AH7,WORLDCUP!$Z$101:$Z$147,0))),"","( "&amp;INDEX(WORLDCUP!$AB$101:$AB$147,MATCH(AH7,WORLDCUP!$Z$101:$Z$147,0))&amp;" )")</f>
        <v/>
      </c>
      <c r="AL7" s="939" t="n"/>
      <c r="AM7" s="1068" t="n"/>
      <c r="AN7" s="1068" t="n"/>
      <c r="AO7" s="1068" t="n"/>
      <c r="AP7" s="736" t="n"/>
      <c r="AQ7" s="1097" t="n"/>
      <c r="AR7" s="1097" t="n"/>
      <c r="AS7" s="1097" t="n"/>
      <c r="AT7" s="736" t="n"/>
      <c r="AU7" s="1070" t="n"/>
      <c r="AV7" s="1070" t="n"/>
      <c r="AW7" s="1070" t="n"/>
      <c r="AX7" s="736" t="n"/>
      <c r="AY7" s="878" t="n"/>
      <c r="AZ7" s="878" t="n"/>
      <c r="BA7" s="878" t="n"/>
      <c r="BB7" s="878" t="n"/>
      <c r="BC7" s="878" t="n"/>
      <c r="BD7" s="878" t="n"/>
      <c r="BE7" s="878" t="n"/>
      <c r="BG7" s="1099">
        <f>Horarios!Q6</f>
        <v/>
      </c>
      <c r="BH7" s="1100">
        <f>1-SUM(BI7:BO7)</f>
        <v/>
      </c>
      <c r="BI7" s="1100">
        <f>COUNTIF(Pool!$C$130:$C$161,Fixture!BG7)-BJ7-BK7-BL7-BM7-BN7-BO7</f>
        <v/>
      </c>
      <c r="BJ7" s="1101">
        <f>COUNTIF(Pool!$C$182:$C$197,Fixture!BG7)-BK7-BL7-BM7-BN7-BO7</f>
        <v/>
      </c>
      <c r="BK7" s="1102">
        <f>COUNTIF(Pool!$C$210:$C$217,Fixture!BG7)-BL7-BM7-BN7-BO7</f>
        <v/>
      </c>
      <c r="BL7" s="1102">
        <f>COUNTIF(Pool!$C$226:$C$229,Fixture!BG7)-BM7-BN7-BO7</f>
        <v/>
      </c>
      <c r="BM7" s="1100">
        <f>COUNTIF(Pool!$C$252,Fixture!BG7)</f>
        <v/>
      </c>
      <c r="BN7" s="1100">
        <f>COUNTIF(Pool!$C$251,Fixture!BG7)</f>
        <v/>
      </c>
      <c r="BO7" s="1103">
        <f>COUNTIF(Pool!$C$250,Fixture!BG7)</f>
        <v/>
      </c>
    </row>
    <row r="8" ht="15" customHeight="1" s="650">
      <c r="A8" s="736" t="n">
        <v>54</v>
      </c>
      <c r="B8" s="1123" t="n"/>
      <c r="C8" s="1124">
        <f>+MID(INDEX(WORLDCUP!$AA$4:$AA$147,MATCH(A8,WORLDCUP!$AH$4:$AH$147,0)),1,3)</f>
        <v/>
      </c>
      <c r="D8" s="1125">
        <f>IF(ISBLANK(INDEX(WORLDCUP!$AC$4:$AC$147,MATCH(A8,WORLDCUP!$AH$4:$AH$147,0))),"",INDEX(WORLDCUP!$AC$4:$AC$147,MATCH(A8,WORLDCUP!$AH$4:$AH$147,0)))</f>
        <v/>
      </c>
      <c r="E8" s="1125">
        <f>IF(ISBLANK(INDEX(WORLDCUP!$AD$4:$AD$147,MATCH(A8,WORLDCUP!$AH$4:$AH$147,0))),"",INDEX(WORLDCUP!$AD$4:$AD$147,MATCH(A8,WORLDCUP!$AH$4:$AH$147,0)))</f>
        <v/>
      </c>
      <c r="F8" s="1126">
        <f>+MID(INDEX(WORLDCUP!$AF$4:$AF$147,MATCH(A8,WORLDCUP!$AH$4:$AH$147,0)),1,3)</f>
        <v/>
      </c>
      <c r="G8" s="1127" t="n"/>
      <c r="H8" s="1127" t="n"/>
      <c r="I8" s="1128" t="n"/>
      <c r="J8" s="1128" t="n"/>
      <c r="K8" s="1129" t="n"/>
      <c r="L8" s="736" t="n"/>
      <c r="M8" s="736" t="n">
        <v>64</v>
      </c>
      <c r="N8" s="1130" t="n"/>
      <c r="O8" s="1124">
        <f>+MID(INDEX(WORLDCUP!$AA$4:$AA$147,MATCH(M8,WORLDCUP!$AH$4:$AH$147,0)),1,3)</f>
        <v/>
      </c>
      <c r="P8" s="1125">
        <f>IF(ISBLANK(INDEX(WORLDCUP!$AC$4:$AC$147,MATCH(M8,WORLDCUP!$AH$4:$AH$147,0))),"",INDEX(WORLDCUP!$AC$4:$AC$147,MATCH(M8,WORLDCUP!$AH$4:$AH$147,0)))</f>
        <v/>
      </c>
      <c r="Q8" s="1125">
        <f>IF(ISBLANK(INDEX(WORLDCUP!$AD$4:$AD$147,MATCH(M8,WORLDCUP!$AH$4:$AH$147,0))),"",INDEX(WORLDCUP!$AD$4:$AD$147,MATCH(M8,WORLDCUP!$AH$4:$AH$147,0)))</f>
        <v/>
      </c>
      <c r="R8" s="1126">
        <f>+MID(INDEX(WORLDCUP!$AF$4:$AF$147,MATCH(M8,WORLDCUP!$AH$4:$AH$147,0)),1,3)</f>
        <v/>
      </c>
      <c r="S8" s="1127" t="n"/>
      <c r="T8" s="1127" t="n"/>
      <c r="U8" s="1128" t="n"/>
      <c r="V8" s="1128" t="n"/>
      <c r="W8" s="1129" t="n"/>
      <c r="X8" s="736" t="n"/>
      <c r="Y8" s="736" t="n"/>
      <c r="Z8" s="1062" t="n"/>
      <c r="AA8" s="1131" t="n"/>
      <c r="AB8" s="1131" t="n"/>
      <c r="AC8" s="1131" t="n"/>
      <c r="AD8" s="736" t="n"/>
      <c r="AE8" s="1066" t="n"/>
      <c r="AF8" s="1066" t="n"/>
      <c r="AG8" s="1112" t="n"/>
      <c r="AH8" s="736" t="n">
        <v>97</v>
      </c>
      <c r="AI8" s="1120">
        <f>+MID(INDEX(WORLDCUP!$AF$101:$AF$147,MATCH(AH8,WORLDCUP!$Z$101:$Z$147,0)),1,3)</f>
        <v/>
      </c>
      <c r="AJ8" s="1121">
        <f>+IF(ISBLANK(INDEX(WORLDCUP!$AD$101:$AD$147,MATCH(AH8,WORLDCUP!$Z$101:$Z$147,0))),"",INDEX(WORLDCUP!$AD$101:$AD$147,MATCH(AH8,WORLDCUP!$Z$101:$Z$147,0)))</f>
        <v/>
      </c>
      <c r="AK8" s="1132">
        <f>+IF(ISBLANK(INDEX(WORLDCUP!$AE$101:$AE$147,MATCH(AH8,WORLDCUP!$Z$101:$Z$147,0))),"","( "&amp;INDEX(WORLDCUP!$AE$101:$AE$147,MATCH(AH8,WORLDCUP!$Z$101:$Z$147,0))&amp;" )")</f>
        <v/>
      </c>
      <c r="AL8" s="939" t="n"/>
      <c r="AM8" s="1068" t="n"/>
      <c r="AN8" s="1068" t="n"/>
      <c r="AO8" s="1068" t="n"/>
      <c r="AP8" s="736" t="n"/>
      <c r="AQ8" s="1097" t="n"/>
      <c r="AR8" s="1097" t="n"/>
      <c r="AS8" s="1097" t="n"/>
      <c r="AT8" s="736" t="n"/>
      <c r="AU8" s="1070" t="n"/>
      <c r="AV8" s="1070" t="n"/>
      <c r="AW8" s="1070" t="n"/>
      <c r="AX8" s="736" t="n"/>
      <c r="AY8" s="878" t="n"/>
      <c r="AZ8" s="878" t="n"/>
      <c r="BA8" s="878" t="n"/>
      <c r="BB8" s="878" t="n"/>
      <c r="BC8" s="878" t="n"/>
      <c r="BD8" s="878" t="n"/>
      <c r="BE8" s="878" t="n"/>
      <c r="BG8" s="1099">
        <f>Horarios!Q7</f>
        <v/>
      </c>
      <c r="BH8" s="1100">
        <f>1-SUM(BI8:BO8)</f>
        <v/>
      </c>
      <c r="BI8" s="1100">
        <f>COUNTIF(Pool!$C$130:$C$161,Fixture!BG8)-BJ8-BK8-BL8-BM8-BN8-BO8</f>
        <v/>
      </c>
      <c r="BJ8" s="1101">
        <f>COUNTIF(Pool!$C$182:$C$197,Fixture!BG8)-BK8-BL8-BM8-BN8-BO8</f>
        <v/>
      </c>
      <c r="BK8" s="1102">
        <f>COUNTIF(Pool!$C$210:$C$217,Fixture!BG8)-BL8-BM8-BN8-BO8</f>
        <v/>
      </c>
      <c r="BL8" s="1102">
        <f>COUNTIF(Pool!$C$226:$C$229,Fixture!BG8)-BM8-BN8-BO8</f>
        <v/>
      </c>
      <c r="BM8" s="1100">
        <f>COUNTIF(Pool!$C$252,Fixture!BG8)</f>
        <v/>
      </c>
      <c r="BN8" s="1100">
        <f>COUNTIF(Pool!$C$251,Fixture!BG8)</f>
        <v/>
      </c>
      <c r="BO8" s="1103">
        <f>COUNTIF(Pool!$C$250,Fixture!BG8)</f>
        <v/>
      </c>
    </row>
    <row r="9" ht="15" customHeight="1" s="650">
      <c r="A9" s="736" t="n"/>
      <c r="B9" s="1050" t="n"/>
      <c r="C9" s="1133" t="n"/>
      <c r="D9" s="1134" t="n"/>
      <c r="E9" s="1134" t="n"/>
      <c r="F9" s="878" t="n"/>
      <c r="G9" s="878" t="n"/>
      <c r="H9" s="1133" t="n"/>
      <c r="I9" s="878" t="n"/>
      <c r="J9" s="878" t="n"/>
      <c r="K9" s="878" t="n"/>
      <c r="L9" s="736" t="n"/>
      <c r="M9" s="736" t="n"/>
      <c r="N9" s="794" t="n"/>
      <c r="O9" s="1133" t="n"/>
      <c r="P9" s="1134" t="n"/>
      <c r="Q9" s="1134" t="n"/>
      <c r="R9" s="878" t="n"/>
      <c r="S9" s="878" t="n"/>
      <c r="T9" s="1133" t="n"/>
      <c r="U9" s="878" t="n"/>
      <c r="V9" s="878" t="n"/>
      <c r="W9" s="878" t="n"/>
      <c r="X9" s="736" t="n"/>
      <c r="Y9" s="736" t="n">
        <v>73</v>
      </c>
      <c r="Z9" s="1062" t="inlineStr">
        <is>
          <t>2A</t>
        </is>
      </c>
      <c r="AA9" s="1063">
        <f>+MID(INDEX(WORLDCUP!$AA$101:$AA$147,MATCH(Y9,WORLDCUP!$Z$101:$Z$147,0)),1,3)</f>
        <v/>
      </c>
      <c r="AB9" s="1064">
        <f>+IF(ISBLANK(INDEX(WORLDCUP!$AC$101:$AC$147,MATCH(Y9,WORLDCUP!$Z$101:$Z$147,0))),"",INDEX(WORLDCUP!$AC$101:$AC$147,MATCH(Y9,WORLDCUP!$Z$101:$Z$147,0)))</f>
        <v/>
      </c>
      <c r="AC9" s="1135">
        <f>+IF(ISBLANK(INDEX(WORLDCUP!$AB$101:$AB$147,MATCH(Y9,WORLDCUP!$Z$101:$Z$147,0))),"","( "&amp;INDEX(WORLDCUP!$AB$101:$AB$147,MATCH(Y9,WORLDCUP!$Z$101:$Z$147,0))&amp;" )")</f>
        <v/>
      </c>
      <c r="AD9" s="707" t="n"/>
      <c r="AE9" s="1066" t="n"/>
      <c r="AF9" s="1066" t="n"/>
      <c r="AG9" s="1112" t="n"/>
      <c r="AH9" s="736" t="n"/>
      <c r="AI9" s="1096" t="n"/>
      <c r="AJ9" s="1096" t="n"/>
      <c r="AK9" s="1136" t="n"/>
      <c r="AL9" s="939" t="n"/>
      <c r="AM9" s="1068" t="n"/>
      <c r="AN9" s="1068" t="n"/>
      <c r="AO9" s="1068" t="n"/>
      <c r="AP9" s="736" t="n"/>
      <c r="AQ9" s="1097" t="n"/>
      <c r="AR9" s="1097" t="n"/>
      <c r="AS9" s="1097" t="n"/>
      <c r="AT9" s="736" t="n"/>
      <c r="AU9" s="1070" t="n"/>
      <c r="AV9" s="1070" t="n"/>
      <c r="AW9" s="1070" t="n"/>
      <c r="AX9" s="736" t="n"/>
      <c r="AY9" s="878" t="n"/>
      <c r="AZ9" s="878" t="n"/>
      <c r="BA9" s="878" t="n"/>
      <c r="BB9" s="878" t="n"/>
      <c r="BC9" s="878" t="n"/>
      <c r="BD9" s="878" t="n"/>
      <c r="BE9" s="878" t="n"/>
      <c r="BG9" s="1099">
        <f>Horarios!Q8</f>
        <v/>
      </c>
      <c r="BH9" s="1100">
        <f>1-SUM(BI9:BO9)</f>
        <v/>
      </c>
      <c r="BI9" s="1100">
        <f>COUNTIF(Pool!$C$130:$C$161,Fixture!BG9)-BJ9-BK9-BL9-BM9-BN9-BO9</f>
        <v/>
      </c>
      <c r="BJ9" s="1101">
        <f>COUNTIF(Pool!$C$182:$C$197,Fixture!BG9)-BK9-BL9-BM9-BN9-BO9</f>
        <v/>
      </c>
      <c r="BK9" s="1102">
        <f>COUNTIF(Pool!$C$210:$C$217,Fixture!BG9)-BL9-BM9-BN9-BO9</f>
        <v/>
      </c>
      <c r="BL9" s="1102">
        <f>COUNTIF(Pool!$C$226:$C$229,Fixture!BG9)-BM9-BN9-BO9</f>
        <v/>
      </c>
      <c r="BM9" s="1100">
        <f>COUNTIF(Pool!$C$252,Fixture!BG9)</f>
        <v/>
      </c>
      <c r="BN9" s="1100">
        <f>COUNTIF(Pool!$C$251,Fixture!BG9)</f>
        <v/>
      </c>
      <c r="BO9" s="1103">
        <f>COUNTIF(Pool!$C$250,Fixture!BG9)</f>
        <v/>
      </c>
    </row>
    <row r="10" ht="15" customHeight="1" s="650">
      <c r="A10" s="736" t="n"/>
      <c r="B10" s="1050" t="n"/>
      <c r="C10" s="1133" t="n"/>
      <c r="D10" s="1134" t="n"/>
      <c r="E10" s="1134" t="n"/>
      <c r="F10" s="878" t="n"/>
      <c r="G10" s="878" t="n"/>
      <c r="H10" s="1133" t="n"/>
      <c r="I10" s="878" t="n"/>
      <c r="J10" s="878" t="n"/>
      <c r="K10" s="878" t="n"/>
      <c r="L10" s="736" t="n"/>
      <c r="M10" s="736" t="n"/>
      <c r="N10" s="794" t="n"/>
      <c r="O10" s="1133" t="n"/>
      <c r="P10" s="1134" t="n"/>
      <c r="Q10" s="1134" t="n"/>
      <c r="R10" s="878" t="n"/>
      <c r="S10" s="878" t="n"/>
      <c r="T10" s="1133" t="n"/>
      <c r="U10" s="878" t="n"/>
      <c r="V10" s="878" t="n"/>
      <c r="W10" s="878" t="n"/>
      <c r="X10" s="736" t="n"/>
      <c r="Y10" s="736" t="n">
        <v>73</v>
      </c>
      <c r="Z10" s="1062" t="inlineStr">
        <is>
          <t>2B</t>
        </is>
      </c>
      <c r="AA10" s="1063">
        <f>+MID(INDEX(WORLDCUP!$AF$101:$AF$147,MATCH(Y10,WORLDCUP!$Z$101:$Z$147,0)),1,3)</f>
        <v/>
      </c>
      <c r="AB10" s="1090">
        <f>+IF(ISBLANK(INDEX(WORLDCUP!$AD$101:$AD$147,MATCH(Y10,WORLDCUP!$Z$101:$Z$147,0))),"",INDEX(WORLDCUP!$AD$101:$AD$147,MATCH(Y10,WORLDCUP!$Z$101:$Z$147,0)))</f>
        <v/>
      </c>
      <c r="AC10" s="1091">
        <f>+IF(ISBLANK(INDEX(WORLDCUP!$AE$101:$AE$147,MATCH(Y10,WORLDCUP!$Z$101:$Z$147,0))),"","( "&amp;INDEX(WORLDCUP!$AE$101:$AE$147,MATCH(Y10,WORLDCUP!$Z$101:$Z$147,0))&amp;" )")</f>
        <v/>
      </c>
      <c r="AD10" s="1137" t="n">
        <v>90</v>
      </c>
      <c r="AE10" s="1093">
        <f>+MID(INDEX(WORLDCUP!$AA$101:$AA$147,MATCH(AD10,WORLDCUP!$Z$101:$Z$147,0)),1,3)</f>
        <v/>
      </c>
      <c r="AF10" s="1094">
        <f>+IF(ISBLANK(INDEX(WORLDCUP!$AC$101:$AC$147,MATCH(AD10,WORLDCUP!$Z$101:$Z$147,0))),"",INDEX(WORLDCUP!$AC$101:$AC$147,MATCH(AD10,WORLDCUP!$Z$101:$Z$147,0)))</f>
        <v/>
      </c>
      <c r="AG10" s="1138">
        <f>+IF(ISBLANK(INDEX(WORLDCUP!$AB$101:$AB$147,MATCH(AD10,WORLDCUP!$Z$101:$Z$147,0))),"","( "&amp;INDEX(WORLDCUP!$AB$101:$AB$147,MATCH(AD10,WORLDCUP!$Z$101:$Z$147,0))&amp;" )")</f>
        <v/>
      </c>
      <c r="AH10" s="736" t="n"/>
      <c r="AI10" s="1096" t="n"/>
      <c r="AJ10" s="1096" t="n"/>
      <c r="AK10" s="1136" t="n"/>
      <c r="AL10" s="939" t="n"/>
      <c r="AM10" s="1068" t="n"/>
      <c r="AN10" s="1068" t="n"/>
      <c r="AO10" s="1068" t="n"/>
      <c r="AP10" s="736" t="n"/>
      <c r="AQ10" s="1097" t="n"/>
      <c r="AR10" s="1097" t="n"/>
      <c r="AS10" s="1097" t="n"/>
      <c r="AT10" s="736" t="n"/>
      <c r="AU10" s="1070" t="n"/>
      <c r="AV10" s="1070" t="n"/>
      <c r="AW10" s="1070" t="n"/>
      <c r="AX10" s="736" t="n"/>
      <c r="AY10" s="878" t="n"/>
      <c r="AZ10" s="794" t="n"/>
      <c r="BA10" s="794" t="n"/>
      <c r="BB10" s="706" t="n"/>
      <c r="BC10" s="1133" t="n"/>
      <c r="BD10" s="1134" t="n"/>
      <c r="BE10" s="1134" t="n"/>
      <c r="BF10" s="1139" t="n"/>
      <c r="BG10" s="1099">
        <f>Horarios!Q9</f>
        <v/>
      </c>
      <c r="BH10" s="1100">
        <f>1-SUM(BI10:BO10)</f>
        <v/>
      </c>
      <c r="BI10" s="1100">
        <f>COUNTIF(Pool!$C$130:$C$161,Fixture!BG10)-BJ10-BK10-BL10-BM10-BN10-BO10</f>
        <v/>
      </c>
      <c r="BJ10" s="1101">
        <f>COUNTIF(Pool!$C$182:$C$197,Fixture!BG10)-BK10-BL10-BM10-BN10-BO10</f>
        <v/>
      </c>
      <c r="BK10" s="1102">
        <f>COUNTIF(Pool!$C$210:$C$217,Fixture!BG10)-BL10-BM10-BN10-BO10</f>
        <v/>
      </c>
      <c r="BL10" s="1102">
        <f>COUNTIF(Pool!$C$226:$C$229,Fixture!BG10)-BM10-BN10-BO10</f>
        <v/>
      </c>
      <c r="BM10" s="1100">
        <f>COUNTIF(Pool!$C$252,Fixture!BG10)</f>
        <v/>
      </c>
      <c r="BN10" s="1100">
        <f>COUNTIF(Pool!$C$251,Fixture!BG10)</f>
        <v/>
      </c>
      <c r="BO10" s="1103">
        <f>COUNTIF(Pool!$C$250,Fixture!BG10)</f>
        <v/>
      </c>
    </row>
    <row r="11" ht="15" customHeight="1" s="650">
      <c r="A11" s="736" t="n">
        <v>3</v>
      </c>
      <c r="B11" s="1140" t="inlineStr">
        <is>
          <t>B</t>
        </is>
      </c>
      <c r="C11" s="1054">
        <f>+MID(INDEX(WORLDCUP!$AA$4:$AA$147,MATCH(A11,WORLDCUP!$AH$4:$AH$147,0)),1,3)</f>
        <v/>
      </c>
      <c r="D11" s="1055">
        <f>IF(ISBLANK(INDEX(WORLDCUP!$AC$4:$AC$147,MATCH(A11,WORLDCUP!$AH$4:$AH$147,0))),"",INDEX(WORLDCUP!$AC$4:$AC$147,MATCH(A11,WORLDCUP!$AH$4:$AH$147,0)))</f>
        <v/>
      </c>
      <c r="E11" s="1055">
        <f>IF(ISBLANK(INDEX(WORLDCUP!$AD$4:$AD$147,MATCH(A11,WORLDCUP!$AH$4:$AH$147,0))),"",INDEX(WORLDCUP!$AD$4:$AD$147,MATCH(A11,WORLDCUP!$AH$4:$AH$147,0)))</f>
        <v/>
      </c>
      <c r="F11" s="1056">
        <f>+MID(INDEX(WORLDCUP!$AF$4:$AF$147,MATCH(A11,WORLDCUP!$AH$4:$AH$147,0)),1,3)</f>
        <v/>
      </c>
      <c r="G11" s="1057" t="n"/>
      <c r="H11" s="1058">
        <f>+H3</f>
        <v/>
      </c>
      <c r="I11" s="1059">
        <f>+I3</f>
        <v/>
      </c>
      <c r="J11" s="1059">
        <f>+J3</f>
        <v/>
      </c>
      <c r="K11" s="1060">
        <f>+K3</f>
        <v/>
      </c>
      <c r="L11" s="736" t="n"/>
      <c r="M11" s="736" t="n">
        <v>14</v>
      </c>
      <c r="N11" s="1141" t="inlineStr">
        <is>
          <t>H</t>
        </is>
      </c>
      <c r="O11" s="1054">
        <f>+MID(INDEX(WORLDCUP!$AA$4:$AA$147,MATCH(M11,WORLDCUP!$AH$4:$AH$147,0)),1,3)</f>
        <v/>
      </c>
      <c r="P11" s="1055">
        <f>IF(ISBLANK(INDEX(WORLDCUP!$AC$4:$AC$147,MATCH(M11,WORLDCUP!$AH$4:$AH$147,0))),"",INDEX(WORLDCUP!$AC$4:$AC$147,MATCH(M11,WORLDCUP!$AH$4:$AH$147,0)))</f>
        <v/>
      </c>
      <c r="Q11" s="1055">
        <f>IF(ISBLANK(INDEX(WORLDCUP!$AD$4:$AD$147,MATCH(M11,WORLDCUP!$AH$4:$AH$147,0))),"",INDEX(WORLDCUP!$AD$4:$AD$147,MATCH(M11,WORLDCUP!$AH$4:$AH$147,0)))</f>
        <v/>
      </c>
      <c r="R11" s="1056">
        <f>+MID(INDEX(WORLDCUP!$AF$4:$AF$147,MATCH(M11,WORLDCUP!$AH$4:$AH$147,0)),1,3)</f>
        <v/>
      </c>
      <c r="S11" s="1057" t="n"/>
      <c r="T11" s="1058">
        <f>+T3</f>
        <v/>
      </c>
      <c r="U11" s="1059">
        <f>+U3</f>
        <v/>
      </c>
      <c r="V11" s="1059">
        <f>+V3</f>
        <v/>
      </c>
      <c r="W11" s="1060">
        <f>+W3</f>
        <v/>
      </c>
      <c r="X11" s="736" t="n"/>
      <c r="Y11" s="736" t="n"/>
      <c r="Z11" s="1062" t="n"/>
      <c r="AA11" s="1106" t="n"/>
      <c r="AB11" s="1106" t="n"/>
      <c r="AC11" s="1107" t="n"/>
      <c r="AD11" s="736" t="n">
        <v>90</v>
      </c>
      <c r="AE11" s="1093">
        <f>+MID(INDEX(WORLDCUP!$AF$101:$AF$147,MATCH(AD11,WORLDCUP!$Z$101:$Z$147,0)),1,3)</f>
        <v/>
      </c>
      <c r="AF11" s="1094">
        <f>+IF(ISBLANK(INDEX(WORLDCUP!$AD$101:$AD$147,MATCH(AD11,WORLDCUP!$Z$101:$Z$147,0))),"",INDEX(WORLDCUP!$AD$101:$AD$147,MATCH(AD11,WORLDCUP!$Z$101:$Z$147,0)))</f>
        <v/>
      </c>
      <c r="AG11" s="1111">
        <f>+IF(ISBLANK(INDEX(WORLDCUP!$AE$101:$AE$147,MATCH(AD11,WORLDCUP!$Z$101:$Z$147,0))),"","( "&amp;INDEX(WORLDCUP!$AE$101:$AE$147,MATCH(AD11,WORLDCUP!$Z$101:$Z$147,0))&amp;" )")</f>
        <v/>
      </c>
      <c r="AH11" s="736" t="n"/>
      <c r="AI11" s="1096" t="n"/>
      <c r="AJ11" s="1096" t="n"/>
      <c r="AK11" s="1136" t="n"/>
      <c r="AL11" s="939" t="n"/>
      <c r="AM11" s="1068" t="n"/>
      <c r="AN11" s="1068" t="n"/>
      <c r="AO11" s="1068" t="n"/>
      <c r="AP11" s="736" t="n"/>
      <c r="AQ11" s="1097" t="n"/>
      <c r="AR11" s="1097" t="n"/>
      <c r="AS11" s="1097" t="n"/>
      <c r="AT11" s="736" t="n"/>
      <c r="AU11" s="1070" t="n"/>
      <c r="AV11" s="1070" t="n"/>
      <c r="AW11" s="1070" t="n"/>
      <c r="AX11" s="736" t="n"/>
      <c r="AY11" s="878" t="n"/>
      <c r="AZ11" s="878" t="n"/>
      <c r="BA11" s="878" t="n"/>
      <c r="BB11" s="878" t="n"/>
      <c r="BC11" s="878" t="n"/>
      <c r="BD11" s="878" t="n"/>
      <c r="BE11" s="878" t="n"/>
      <c r="BG11" s="1099">
        <f>Horarios!Q10</f>
        <v/>
      </c>
      <c r="BH11" s="1100">
        <f>1-SUM(BI11:BO11)</f>
        <v/>
      </c>
      <c r="BI11" s="1100">
        <f>COUNTIF(Pool!$C$130:$C$161,Fixture!BG11)-BJ11-BK11-BL11-BM11-BN11-BO11</f>
        <v/>
      </c>
      <c r="BJ11" s="1101">
        <f>COUNTIF(Pool!$C$182:$C$197,Fixture!BG11)-BK11-BL11-BM11-BN11-BO11</f>
        <v/>
      </c>
      <c r="BK11" s="1102">
        <f>COUNTIF(Pool!$C$210:$C$217,Fixture!BG11)-BL11-BM11-BN11-BO11</f>
        <v/>
      </c>
      <c r="BL11" s="1102">
        <f>COUNTIF(Pool!$C$226:$C$229,Fixture!BG11)-BM11-BN11-BO11</f>
        <v/>
      </c>
      <c r="BM11" s="1100">
        <f>COUNTIF(Pool!$C$252,Fixture!BG11)</f>
        <v/>
      </c>
      <c r="BN11" s="1100">
        <f>COUNTIF(Pool!$C$251,Fixture!BG11)</f>
        <v/>
      </c>
      <c r="BO11" s="1103">
        <f>COUNTIF(Pool!$C$250,Fixture!BG11)</f>
        <v/>
      </c>
    </row>
    <row r="12" ht="15" customHeight="1" s="650">
      <c r="A12" s="736" t="n">
        <v>8</v>
      </c>
      <c r="B12" s="1142" t="n"/>
      <c r="C12" s="1081">
        <f>+MID(INDEX(WORLDCUP!$AA$4:$AA$147,MATCH(A12,WORLDCUP!$AH$4:$AH$147,0)),1,3)</f>
        <v/>
      </c>
      <c r="D12" s="1082">
        <f>IF(ISBLANK(INDEX(WORLDCUP!$AC$4:$AC$147,MATCH(A12,WORLDCUP!$AH$4:$AH$147,0))),"",INDEX(WORLDCUP!$AC$4:$AC$147,MATCH(A12,WORLDCUP!$AH$4:$AH$147,0)))</f>
        <v/>
      </c>
      <c r="E12" s="1082">
        <f>IF(ISBLANK(INDEX(WORLDCUP!$AD$4:$AD$147,MATCH(A12,WORLDCUP!$AH$4:$AH$147,0))),"",INDEX(WORLDCUP!$AD$4:$AD$147,MATCH(A12,WORLDCUP!$AH$4:$AH$147,0)))</f>
        <v/>
      </c>
      <c r="F12" s="1083">
        <f>+MID(INDEX(WORLDCUP!$AF$4:$AF$147,MATCH(A12,WORLDCUP!$AH$4:$AH$147,0)),1,3)</f>
        <v/>
      </c>
      <c r="G12" s="1084" t="n">
        <v>1</v>
      </c>
      <c r="H12" s="1085">
        <f>+MID(INDEX(WORLDCUP!$AL$6:$AL$97,MATCH(L12,WORLDCUP!$AI$6:$AI$97,0)),1,3)</f>
        <v/>
      </c>
      <c r="I12" s="1086">
        <f>+INDEX(WORLDCUP!$AM$6:$AM$97,MATCH(L12,WORLDCUP!$AI$6:$AI$97,0))</f>
        <v/>
      </c>
      <c r="J12" s="1087">
        <f>+INDEX(WORLDCUP!$AT$6:$AT$97,MATCH(L12,WORLDCUP!$AI$6:$AI$97,0))</f>
        <v/>
      </c>
      <c r="K12" s="1088">
        <f>+INDEX(WORLDCUP!$AR$6:$AR$97,MATCH(L12,WORLDCUP!$AI$6:$AI$97,0))&amp;"-"&amp;INDEX(WORLDCUP!$AS$6:$AS$97,MATCH(L12,WORLDCUP!$AI$6:$AI$97,0))</f>
        <v/>
      </c>
      <c r="L12" s="736" t="inlineStr">
        <is>
          <t>1B</t>
        </is>
      </c>
      <c r="M12" s="736" t="n">
        <v>13</v>
      </c>
      <c r="N12" s="1143" t="n"/>
      <c r="O12" s="1081">
        <f>+MID(INDEX(WORLDCUP!$AA$4:$AA$147,MATCH(M12,WORLDCUP!$AH$4:$AH$147,0)),1,3)</f>
        <v/>
      </c>
      <c r="P12" s="1082">
        <f>IF(ISBLANK(INDEX(WORLDCUP!$AC$4:$AC$147,MATCH(M12,WORLDCUP!$AH$4:$AH$147,0))),"",INDEX(WORLDCUP!$AC$4:$AC$147,MATCH(M12,WORLDCUP!$AH$4:$AH$147,0)))</f>
        <v/>
      </c>
      <c r="Q12" s="1082">
        <f>IF(ISBLANK(INDEX(WORLDCUP!$AD$4:$AD$147,MATCH(M12,WORLDCUP!$AH$4:$AH$147,0))),"",INDEX(WORLDCUP!$AD$4:$AD$147,MATCH(M12,WORLDCUP!$AH$4:$AH$147,0)))</f>
        <v/>
      </c>
      <c r="R12" s="1083">
        <f>+MID(INDEX(WORLDCUP!$AF$4:$AF$147,MATCH(M12,WORLDCUP!$AH$4:$AH$147,0)),1,3)</f>
        <v/>
      </c>
      <c r="S12" s="1084" t="n">
        <v>1</v>
      </c>
      <c r="T12" s="1085">
        <f>+MID(INDEX(WORLDCUP!$AL$6:$AL$97,MATCH(X12,WORLDCUP!$AI$6:$AI$97,0)),1,3)</f>
        <v/>
      </c>
      <c r="U12" s="1086">
        <f>+INDEX(WORLDCUP!$AM$6:$AM$97,MATCH(X12,WORLDCUP!$AI$6:$AI$97,0))</f>
        <v/>
      </c>
      <c r="V12" s="1087">
        <f>+INDEX(WORLDCUP!$AT$6:$AT$97,MATCH(X12,WORLDCUP!$AI$6:$AI$97,0))</f>
        <v/>
      </c>
      <c r="W12" s="1088">
        <f>+INDEX(WORLDCUP!$AR$6:$AR$97,MATCH(X12,WORLDCUP!$AI$6:$AI$97,0))&amp;"-"&amp;INDEX(WORLDCUP!$AS$6:$AS$97,MATCH(X12,WORLDCUP!$AI$6:$AI$97,0))</f>
        <v/>
      </c>
      <c r="X12" s="736" t="inlineStr">
        <is>
          <t>1H</t>
        </is>
      </c>
      <c r="Y12" s="736" t="n">
        <v>75</v>
      </c>
      <c r="Z12" s="1062" t="inlineStr">
        <is>
          <t>1F</t>
        </is>
      </c>
      <c r="AA12" s="1063">
        <f>+MID(INDEX(WORLDCUP!$AA$101:$AA$147,MATCH(Y12,WORLDCUP!$Z$101:$Z$147,0)),1,3)</f>
        <v/>
      </c>
      <c r="AB12" s="1109">
        <f>+IF(ISBLANK(INDEX(WORLDCUP!$AC$101:$AC$147,MATCH(Y12,WORLDCUP!$Z$101:$Z$147,0))),"",INDEX(WORLDCUP!$AC$101:$AC$147,MATCH(Y12,WORLDCUP!$Z$101:$Z$147,0)))</f>
        <v/>
      </c>
      <c r="AC12" s="1144">
        <f>+IF(ISBLANK(INDEX(WORLDCUP!$AB$101:$AB$147,MATCH(Y12,WORLDCUP!$Z$101:$Z$147,0))),"","( "&amp;INDEX(WORLDCUP!$AB$101:$AB$147,MATCH(Y12,WORLDCUP!$Z$101:$Z$147,0))&amp;" )")</f>
        <v/>
      </c>
      <c r="AD12" s="736" t="n"/>
      <c r="AE12" s="1066" t="n"/>
      <c r="AF12" s="1066" t="n"/>
      <c r="AG12" s="1066" t="n"/>
      <c r="AH12" s="736" t="n"/>
      <c r="AI12" s="1096" t="n"/>
      <c r="AJ12" s="1096" t="n"/>
      <c r="AK12" s="1136" t="n"/>
      <c r="AL12" s="939" t="n"/>
      <c r="AM12" s="1068" t="n"/>
      <c r="AN12" s="1068" t="n"/>
      <c r="AO12" s="1068" t="n"/>
      <c r="AP12" s="736" t="n"/>
      <c r="AQ12" s="1097" t="n"/>
      <c r="AR12" s="1097" t="n"/>
      <c r="AS12" s="1097" t="n"/>
      <c r="AT12" s="736" t="n"/>
      <c r="AU12" s="1070" t="n"/>
      <c r="AV12" s="1070" t="n"/>
      <c r="AW12" s="1070" t="n"/>
      <c r="AX12" s="736" t="n"/>
      <c r="AY12" s="878" t="n"/>
      <c r="AZ12" s="878" t="n"/>
      <c r="BA12" s="878" t="n"/>
      <c r="BB12" s="878" t="n"/>
      <c r="BC12" s="878" t="n"/>
      <c r="BD12" s="878" t="n"/>
      <c r="BE12" s="878" t="n"/>
      <c r="BG12" s="1099">
        <f>Horarios!Q11</f>
        <v/>
      </c>
      <c r="BH12" s="1100">
        <f>1-SUM(BI12:BO12)</f>
        <v/>
      </c>
      <c r="BI12" s="1100">
        <f>COUNTIF(Pool!$C$130:$C$161,Fixture!BG12)-BJ12-BK12-BL12-BM12-BN12-BO12</f>
        <v/>
      </c>
      <c r="BJ12" s="1101">
        <f>COUNTIF(Pool!$C$182:$C$197,Fixture!BG12)-BK12-BL12-BM12-BN12-BO12</f>
        <v/>
      </c>
      <c r="BK12" s="1102">
        <f>COUNTIF(Pool!$C$210:$C$217,Fixture!BG12)-BL12-BM12-BN12-BO12</f>
        <v/>
      </c>
      <c r="BL12" s="1102">
        <f>COUNTIF(Pool!$C$226:$C$229,Fixture!BG12)-BM12-BN12-BO12</f>
        <v/>
      </c>
      <c r="BM12" s="1100">
        <f>COUNTIF(Pool!$C$252,Fixture!BG12)</f>
        <v/>
      </c>
      <c r="BN12" s="1100">
        <f>COUNTIF(Pool!$C$251,Fixture!BG12)</f>
        <v/>
      </c>
      <c r="BO12" s="1103">
        <f>COUNTIF(Pool!$C$250,Fixture!BG12)</f>
        <v/>
      </c>
    </row>
    <row r="13" ht="15" customHeight="1" s="650">
      <c r="A13" s="736" t="n">
        <v>26</v>
      </c>
      <c r="B13" s="1142" t="n"/>
      <c r="C13" s="1081">
        <f>+MID(INDEX(WORLDCUP!$AA$4:$AA$147,MATCH(A13,WORLDCUP!$AH$4:$AH$147,0)),1,3)</f>
        <v/>
      </c>
      <c r="D13" s="1082">
        <f>IF(ISBLANK(INDEX(WORLDCUP!$AC$4:$AC$147,MATCH(A13,WORLDCUP!$AH$4:$AH$147,0))),"",INDEX(WORLDCUP!$AC$4:$AC$147,MATCH(A13,WORLDCUP!$AH$4:$AH$147,0)))</f>
        <v/>
      </c>
      <c r="E13" s="1082">
        <f>IF(ISBLANK(INDEX(WORLDCUP!$AD$4:$AD$147,MATCH(A13,WORLDCUP!$AH$4:$AH$147,0))),"",INDEX(WORLDCUP!$AD$4:$AD$147,MATCH(A13,WORLDCUP!$AH$4:$AH$147,0)))</f>
        <v/>
      </c>
      <c r="F13" s="1083">
        <f>+MID(INDEX(WORLDCUP!$AF$4:$AF$147,MATCH(A13,WORLDCUP!$AH$4:$AH$147,0)),1,3)</f>
        <v/>
      </c>
      <c r="G13" s="1104" t="n">
        <v>2</v>
      </c>
      <c r="H13" s="1105">
        <f>+MID(INDEX(WORLDCUP!$AL$6:$AL$97,MATCH(L13,WORLDCUP!$AI$6:$AI$97,0)),1,3)</f>
        <v/>
      </c>
      <c r="I13" s="766">
        <f>+INDEX(WORLDCUP!$AM$6:$AM$97,MATCH(L13,WORLDCUP!$AI$6:$AI$97,0))</f>
        <v/>
      </c>
      <c r="J13" s="767">
        <f>+INDEX(WORLDCUP!$AT$6:$AT$97,MATCH(L13,WORLDCUP!$AI$6:$AI$97,0))</f>
        <v/>
      </c>
      <c r="K13" s="768">
        <f>+INDEX(WORLDCUP!$AR$6:$AR$97,MATCH(L13,WORLDCUP!$AI$6:$AI$97,0))&amp;"-"&amp;INDEX(WORLDCUP!$AS$6:$AS$97,MATCH(L13,WORLDCUP!$AI$6:$AI$97,0))</f>
        <v/>
      </c>
      <c r="L13" s="736" t="inlineStr">
        <is>
          <t>2B</t>
        </is>
      </c>
      <c r="M13" s="736" t="n">
        <v>38</v>
      </c>
      <c r="N13" s="1143" t="n"/>
      <c r="O13" s="1081">
        <f>+MID(INDEX(WORLDCUP!$AA$4:$AA$147,MATCH(M13,WORLDCUP!$AH$4:$AH$147,0)),1,3)</f>
        <v/>
      </c>
      <c r="P13" s="1082">
        <f>IF(ISBLANK(INDEX(WORLDCUP!$AC$4:$AC$147,MATCH(M13,WORLDCUP!$AH$4:$AH$147,0))),"",INDEX(WORLDCUP!$AC$4:$AC$147,MATCH(M13,WORLDCUP!$AH$4:$AH$147,0)))</f>
        <v/>
      </c>
      <c r="Q13" s="1082">
        <f>IF(ISBLANK(INDEX(WORLDCUP!$AD$4:$AD$147,MATCH(M13,WORLDCUP!$AH$4:$AH$147,0))),"",INDEX(WORLDCUP!$AD$4:$AD$147,MATCH(M13,WORLDCUP!$AH$4:$AH$147,0)))</f>
        <v/>
      </c>
      <c r="R13" s="1083">
        <f>+MID(INDEX(WORLDCUP!$AF$4:$AF$147,MATCH(M13,WORLDCUP!$AH$4:$AH$147,0)),1,3)</f>
        <v/>
      </c>
      <c r="S13" s="1104" t="n">
        <v>2</v>
      </c>
      <c r="T13" s="1105">
        <f>+MID(INDEX(WORLDCUP!$AL$6:$AL$97,MATCH(X13,WORLDCUP!$AI$6:$AI$97,0)),1,3)</f>
        <v/>
      </c>
      <c r="U13" s="766">
        <f>+INDEX(WORLDCUP!$AM$6:$AM$97,MATCH(X13,WORLDCUP!$AI$6:$AI$97,0))</f>
        <v/>
      </c>
      <c r="V13" s="767">
        <f>+INDEX(WORLDCUP!$AT$6:$AT$97,MATCH(X13,WORLDCUP!$AI$6:$AI$97,0))</f>
        <v/>
      </c>
      <c r="W13" s="768">
        <f>+INDEX(WORLDCUP!$AR$6:$AR$97,MATCH(X13,WORLDCUP!$AI$6:$AI$97,0))&amp;"-"&amp;INDEX(WORLDCUP!$AS$6:$AS$97,MATCH(X13,WORLDCUP!$AI$6:$AI$97,0))</f>
        <v/>
      </c>
      <c r="X13" s="736" t="inlineStr">
        <is>
          <t>2H</t>
        </is>
      </c>
      <c r="Y13" s="736" t="n">
        <v>75</v>
      </c>
      <c r="Z13" s="1062" t="inlineStr">
        <is>
          <t>2C</t>
        </is>
      </c>
      <c r="AA13" s="1117">
        <f>+MID(INDEX(WORLDCUP!$AF$101:$AF$147,MATCH(Y13,WORLDCUP!$Z$101:$Z$147,0)),1,3)</f>
        <v/>
      </c>
      <c r="AB13" s="1118">
        <f>+IF(ISBLANK(INDEX(WORLDCUP!$AD$101:$AD$147,MATCH(Y13,WORLDCUP!$Z$101:$Z$147,0))),"",INDEX(WORLDCUP!$AD$101:$AD$147,MATCH(Y13,WORLDCUP!$Z$101:$Z$147,0)))</f>
        <v/>
      </c>
      <c r="AC13" s="1145">
        <f>+IF(ISBLANK(INDEX(WORLDCUP!$AE$101:$AE$147,MATCH(Y13,WORLDCUP!$Z$101:$Z$147,0))),"","( "&amp;INDEX(WORLDCUP!$AE$101:$AE$147,MATCH(Y13,WORLDCUP!$Z$101:$Z$147,0))&amp;" )")</f>
        <v/>
      </c>
      <c r="AD13" s="736" t="n"/>
      <c r="AE13" s="1066" t="n"/>
      <c r="AF13" s="1066" t="n"/>
      <c r="AG13" s="1066" t="n"/>
      <c r="AH13" s="736" t="n"/>
      <c r="AI13" s="1096" t="n"/>
      <c r="AJ13" s="1096" t="n"/>
      <c r="AK13" s="1136" t="n"/>
      <c r="AL13" s="1137" t="n">
        <v>101</v>
      </c>
      <c r="AM13" s="1146">
        <f>+MID(INDEX(WORLDCUP!$AA$101:$AA$147,MATCH(AL13,WORLDCUP!$Z$101:$Z$147,0)),1,3)</f>
        <v/>
      </c>
      <c r="AN13" s="1147">
        <f>+IF(ISBLANK(INDEX(WORLDCUP!$AC$101:$AC$147,MATCH(AL13,WORLDCUP!$Z$101:$Z$147,0))),"",INDEX(WORLDCUP!$AC$101:$AC$147,MATCH(AL13,WORLDCUP!$Z$101:$Z$147,0)))</f>
        <v/>
      </c>
      <c r="AO13" s="1148">
        <f>+IF(ISBLANK(INDEX(WORLDCUP!$AB$101:$AB$147,MATCH(AL13,WORLDCUP!$Z$101:$Z$147,0))),"","( "&amp;INDEX(WORLDCUP!$AB$101:$AB$147,MATCH(AL13,WORLDCUP!$Z$101:$Z$147,0))&amp;" )")</f>
        <v/>
      </c>
      <c r="AP13" s="736" t="n"/>
      <c r="AQ13" s="1097" t="n"/>
      <c r="AR13" s="1097" t="n"/>
      <c r="AS13" s="1097" t="n"/>
      <c r="AT13" s="736" t="n"/>
      <c r="AU13" s="1070" t="n"/>
      <c r="AV13" s="1070" t="n"/>
      <c r="AW13" s="1070" t="n"/>
      <c r="AX13" s="736" t="n"/>
      <c r="AY13" s="878" t="n"/>
      <c r="AZ13" s="878" t="n"/>
      <c r="BA13" s="878" t="n"/>
      <c r="BB13" s="878" t="n"/>
      <c r="BC13" s="878" t="n"/>
      <c r="BD13" s="878" t="n"/>
      <c r="BE13" s="878" t="n"/>
      <c r="BG13" s="1099">
        <f>Horarios!Q12</f>
        <v/>
      </c>
      <c r="BH13" s="1100">
        <f>1-SUM(BI13:BO13)</f>
        <v/>
      </c>
      <c r="BI13" s="1100">
        <f>COUNTIF(Pool!$C$130:$C$161,Fixture!BG13)-BJ13-BK13-BL13-BM13-BN13-BO13</f>
        <v/>
      </c>
      <c r="BJ13" s="1101">
        <f>COUNTIF(Pool!$C$182:$C$197,Fixture!BG13)-BK13-BL13-BM13-BN13-BO13</f>
        <v/>
      </c>
      <c r="BK13" s="1102">
        <f>COUNTIF(Pool!$C$210:$C$217,Fixture!BG13)-BL13-BM13-BN13-BO13</f>
        <v/>
      </c>
      <c r="BL13" s="1102">
        <f>COUNTIF(Pool!$C$226:$C$229,Fixture!BG13)-BM13-BN13-BO13</f>
        <v/>
      </c>
      <c r="BM13" s="1100">
        <f>COUNTIF(Pool!$C$252,Fixture!BG13)</f>
        <v/>
      </c>
      <c r="BN13" s="1100">
        <f>COUNTIF(Pool!$C$251,Fixture!BG13)</f>
        <v/>
      </c>
      <c r="BO13" s="1103">
        <f>COUNTIF(Pool!$C$250,Fixture!BG13)</f>
        <v/>
      </c>
    </row>
    <row r="14" ht="15" customHeight="1" s="650">
      <c r="A14" s="736" t="n">
        <v>27</v>
      </c>
      <c r="B14" s="1142" t="n"/>
      <c r="C14" s="1081">
        <f>+MID(INDEX(WORLDCUP!$AA$4:$AA$147,MATCH(A14,WORLDCUP!$AH$4:$AH$147,0)),1,3)</f>
        <v/>
      </c>
      <c r="D14" s="1082">
        <f>IF(ISBLANK(INDEX(WORLDCUP!$AC$4:$AC$147,MATCH(A14,WORLDCUP!$AH$4:$AH$147,0))),"",INDEX(WORLDCUP!$AC$4:$AC$147,MATCH(A14,WORLDCUP!$AH$4:$AH$147,0)))</f>
        <v/>
      </c>
      <c r="E14" s="1082">
        <f>IF(ISBLANK(INDEX(WORLDCUP!$AD$4:$AD$147,MATCH(A14,WORLDCUP!$AH$4:$AH$147,0))),"",INDEX(WORLDCUP!$AD$4:$AD$147,MATCH(A14,WORLDCUP!$AH$4:$AH$147,0)))</f>
        <v/>
      </c>
      <c r="F14" s="1083">
        <f>+MID(INDEX(WORLDCUP!$AF$4:$AF$147,MATCH(A14,WORLDCUP!$AH$4:$AH$147,0)),1,3)</f>
        <v/>
      </c>
      <c r="G14" s="1104" t="n">
        <v>3</v>
      </c>
      <c r="H14" s="1105">
        <f>+MID(INDEX(WORLDCUP!$AL$6:$AL$97,MATCH(L14,WORLDCUP!$AI$6:$AI$97,0)),1,3)</f>
        <v/>
      </c>
      <c r="I14" s="766">
        <f>+INDEX(WORLDCUP!$AM$6:$AM$97,MATCH(L14,WORLDCUP!$AI$6:$AI$97,0))</f>
        <v/>
      </c>
      <c r="J14" s="767">
        <f>+INDEX(WORLDCUP!$AT$6:$AT$97,MATCH(L14,WORLDCUP!$AI$6:$AI$97,0))</f>
        <v/>
      </c>
      <c r="K14" s="768">
        <f>+INDEX(WORLDCUP!$AR$6:$AR$97,MATCH(L14,WORLDCUP!$AI$6:$AI$97,0))&amp;"-"&amp;INDEX(WORLDCUP!$AS$6:$AS$97,MATCH(L14,WORLDCUP!$AI$6:$AI$97,0))</f>
        <v/>
      </c>
      <c r="L14" s="736" t="inlineStr">
        <is>
          <t>3B</t>
        </is>
      </c>
      <c r="M14" s="736" t="n">
        <v>37</v>
      </c>
      <c r="N14" s="1143" t="n"/>
      <c r="O14" s="1081">
        <f>+MID(INDEX(WORLDCUP!$AA$4:$AA$147,MATCH(M14,WORLDCUP!$AH$4:$AH$147,0)),1,3)</f>
        <v/>
      </c>
      <c r="P14" s="1082">
        <f>IF(ISBLANK(INDEX(WORLDCUP!$AC$4:$AC$147,MATCH(M14,WORLDCUP!$AH$4:$AH$147,0))),"",INDEX(WORLDCUP!$AC$4:$AC$147,MATCH(M14,WORLDCUP!$AH$4:$AH$147,0)))</f>
        <v/>
      </c>
      <c r="Q14" s="1082">
        <f>IF(ISBLANK(INDEX(WORLDCUP!$AD$4:$AD$147,MATCH(M14,WORLDCUP!$AH$4:$AH$147,0))),"",INDEX(WORLDCUP!$AD$4:$AD$147,MATCH(M14,WORLDCUP!$AH$4:$AH$147,0)))</f>
        <v/>
      </c>
      <c r="R14" s="1083">
        <f>+MID(INDEX(WORLDCUP!$AF$4:$AF$147,MATCH(M14,WORLDCUP!$AH$4:$AH$147,0)),1,3)</f>
        <v/>
      </c>
      <c r="S14" s="1104" t="n">
        <v>3</v>
      </c>
      <c r="T14" s="1105">
        <f>+MID(INDEX(WORLDCUP!$AL$6:$AL$97,MATCH(X14,WORLDCUP!$AI$6:$AI$97,0)),1,3)</f>
        <v/>
      </c>
      <c r="U14" s="766">
        <f>+INDEX(WORLDCUP!$AM$6:$AM$97,MATCH(X14,WORLDCUP!$AI$6:$AI$97,0))</f>
        <v/>
      </c>
      <c r="V14" s="767">
        <f>+INDEX(WORLDCUP!$AT$6:$AT$97,MATCH(X14,WORLDCUP!$AI$6:$AI$97,0))</f>
        <v/>
      </c>
      <c r="W14" s="768">
        <f>+INDEX(WORLDCUP!$AR$6:$AR$97,MATCH(X14,WORLDCUP!$AI$6:$AI$97,0))&amp;"-"&amp;INDEX(WORLDCUP!$AS$6:$AS$97,MATCH(X14,WORLDCUP!$AI$6:$AI$97,0))</f>
        <v/>
      </c>
      <c r="X14" s="736" t="inlineStr">
        <is>
          <t>3H</t>
        </is>
      </c>
      <c r="Y14" s="736" t="n"/>
      <c r="Z14" s="1062" t="n"/>
      <c r="AA14" s="1131" t="n"/>
      <c r="AB14" s="1131" t="n"/>
      <c r="AC14" s="1131" t="n"/>
      <c r="AD14" s="736" t="n"/>
      <c r="AE14" s="1066" t="n"/>
      <c r="AF14" s="1066" t="n"/>
      <c r="AG14" s="1066" t="n"/>
      <c r="AH14" s="736" t="n"/>
      <c r="AI14" s="1096" t="n"/>
      <c r="AJ14" s="1096" t="n"/>
      <c r="AK14" s="1136" t="n"/>
      <c r="AL14" s="736" t="n">
        <v>101</v>
      </c>
      <c r="AM14" s="1146">
        <f>+MID(INDEX(WORLDCUP!$AF$101:$AF$147,MATCH(AL14,WORLDCUP!$Z$101:$Z$147,0)),1,3)</f>
        <v/>
      </c>
      <c r="AN14" s="1147">
        <f>+IF(ISBLANK(INDEX(WORLDCUP!$AD$101:$AD$147,MATCH(AL14,WORLDCUP!$Z$101:$Z$147,0))),"",INDEX(WORLDCUP!$AD$101:$AD$147,MATCH(AL14,WORLDCUP!$Z$101:$Z$147,0)))</f>
        <v/>
      </c>
      <c r="AO14" s="1149">
        <f>+IF(ISBLANK(INDEX(WORLDCUP!$AE$101:$AE$147,MATCH(AL14,WORLDCUP!$Z$101:$Z$147,0))),"","( "&amp;INDEX(WORLDCUP!$AE$101:$AE$147,MATCH(AL14,WORLDCUP!$Z$101:$Z$147,0))&amp;" )")</f>
        <v/>
      </c>
      <c r="AP14" s="736" t="n"/>
      <c r="AQ14" s="1097" t="n"/>
      <c r="AR14" s="1097" t="n"/>
      <c r="AS14" s="1097" t="n"/>
      <c r="AT14" s="736" t="n"/>
      <c r="AU14" s="1070" t="n"/>
      <c r="AV14" s="1070" t="n"/>
      <c r="AW14" s="1070" t="n"/>
      <c r="AX14" s="736" t="n"/>
      <c r="AY14" s="878" t="n"/>
      <c r="AZ14" s="878" t="n"/>
      <c r="BA14" s="878" t="n"/>
      <c r="BB14" s="878" t="n"/>
      <c r="BC14" s="878" t="n"/>
      <c r="BD14" s="878" t="n"/>
      <c r="BE14" s="878" t="n"/>
      <c r="BG14" s="1099">
        <f>Horarios!Q13</f>
        <v/>
      </c>
      <c r="BH14" s="1100">
        <f>1-SUM(BI14:BO14)</f>
        <v/>
      </c>
      <c r="BI14" s="1100">
        <f>COUNTIF(Pool!$C$130:$C$161,Fixture!BG14)-BJ14-BK14-BL14-BM14-BN14-BO14</f>
        <v/>
      </c>
      <c r="BJ14" s="1101">
        <f>COUNTIF(Pool!$C$182:$C$197,Fixture!BG14)-BK14-BL14-BM14-BN14-BO14</f>
        <v/>
      </c>
      <c r="BK14" s="1102">
        <f>COUNTIF(Pool!$C$210:$C$217,Fixture!BG14)-BL14-BM14-BN14-BO14</f>
        <v/>
      </c>
      <c r="BL14" s="1102">
        <f>COUNTIF(Pool!$C$226:$C$229,Fixture!BG14)-BM14-BN14-BO14</f>
        <v/>
      </c>
      <c r="BM14" s="1100">
        <f>COUNTIF(Pool!$C$252,Fixture!BG14)</f>
        <v/>
      </c>
      <c r="BN14" s="1100">
        <f>COUNTIF(Pool!$C$251,Fixture!BG14)</f>
        <v/>
      </c>
      <c r="BO14" s="1103">
        <f>COUNTIF(Pool!$C$250,Fixture!BG14)</f>
        <v/>
      </c>
    </row>
    <row r="15" ht="15" customHeight="1" s="650">
      <c r="A15" s="736" t="n">
        <v>51</v>
      </c>
      <c r="B15" s="1142" t="n"/>
      <c r="C15" s="1081">
        <f>+MID(INDEX(WORLDCUP!$AA$4:$AA$147,MATCH(A15,WORLDCUP!$AH$4:$AH$147,0)),1,3)</f>
        <v/>
      </c>
      <c r="D15" s="1082">
        <f>IF(ISBLANK(INDEX(WORLDCUP!$AC$4:$AC$147,MATCH(A15,WORLDCUP!$AH$4:$AH$147,0))),"",INDEX(WORLDCUP!$AC$4:$AC$147,MATCH(A15,WORLDCUP!$AH$4:$AH$147,0)))</f>
        <v/>
      </c>
      <c r="E15" s="1082">
        <f>IF(ISBLANK(INDEX(WORLDCUP!$AD$4:$AD$147,MATCH(A15,WORLDCUP!$AH$4:$AH$147,0))),"",INDEX(WORLDCUP!$AD$4:$AD$147,MATCH(A15,WORLDCUP!$AH$4:$AH$147,0)))</f>
        <v/>
      </c>
      <c r="F15" s="1083">
        <f>+MID(INDEX(WORLDCUP!$AF$4:$AF$147,MATCH(A15,WORLDCUP!$AH$4:$AH$147,0)),1,3)</f>
        <v/>
      </c>
      <c r="G15" s="1104" t="n">
        <v>4</v>
      </c>
      <c r="H15" s="1113">
        <f>+MID(INDEX(WORLDCUP!$AL$6:$AL$97,MATCH(L15,WORLDCUP!$AI$6:$AI$97,0)),1,3)</f>
        <v/>
      </c>
      <c r="I15" s="1114">
        <f>+INDEX(WORLDCUP!$AM$6:$AM$97,MATCH(L15,WORLDCUP!$AI$6:$AI$97,0))</f>
        <v/>
      </c>
      <c r="J15" s="1115">
        <f>+INDEX(WORLDCUP!$AT$6:$AT$97,MATCH(L15,WORLDCUP!$AI$6:$AI$97,0))</f>
        <v/>
      </c>
      <c r="K15" s="1116">
        <f>+INDEX(WORLDCUP!$AR$6:$AR$97,MATCH(L15,WORLDCUP!$AI$6:$AI$97,0))&amp;"-"&amp;INDEX(WORLDCUP!$AS$6:$AS$97,MATCH(L15,WORLDCUP!$AI$6:$AI$97,0))</f>
        <v/>
      </c>
      <c r="L15" s="736" t="inlineStr">
        <is>
          <t>4B</t>
        </is>
      </c>
      <c r="M15" s="736" t="n">
        <v>65</v>
      </c>
      <c r="N15" s="1143" t="n"/>
      <c r="O15" s="1081">
        <f>+MID(INDEX(WORLDCUP!$AA$4:$AA$147,MATCH(M15,WORLDCUP!$AH$4:$AH$147,0)),1,3)</f>
        <v/>
      </c>
      <c r="P15" s="1082">
        <f>IF(ISBLANK(INDEX(WORLDCUP!$AC$4:$AC$147,MATCH(M15,WORLDCUP!$AH$4:$AH$147,0))),"",INDEX(WORLDCUP!$AC$4:$AC$147,MATCH(M15,WORLDCUP!$AH$4:$AH$147,0)))</f>
        <v/>
      </c>
      <c r="Q15" s="1082">
        <f>IF(ISBLANK(INDEX(WORLDCUP!$AD$4:$AD$147,MATCH(M15,WORLDCUP!$AH$4:$AH$147,0))),"",INDEX(WORLDCUP!$AD$4:$AD$147,MATCH(M15,WORLDCUP!$AH$4:$AH$147,0)))</f>
        <v/>
      </c>
      <c r="R15" s="1083">
        <f>+MID(INDEX(WORLDCUP!$AF$4:$AF$147,MATCH(M15,WORLDCUP!$AH$4:$AH$147,0)),1,3)</f>
        <v/>
      </c>
      <c r="S15" s="1104" t="n">
        <v>4</v>
      </c>
      <c r="T15" s="1113">
        <f>+MID(INDEX(WORLDCUP!$AL$6:$AL$97,MATCH(X15,WORLDCUP!$AI$6:$AI$97,0)),1,3)</f>
        <v/>
      </c>
      <c r="U15" s="1114">
        <f>+INDEX(WORLDCUP!$AM$6:$AM$97,MATCH(X15,WORLDCUP!$AI$6:$AI$97,0))</f>
        <v/>
      </c>
      <c r="V15" s="1115">
        <f>+INDEX(WORLDCUP!$AT$6:$AT$97,MATCH(X15,WORLDCUP!$AI$6:$AI$97,0))</f>
        <v/>
      </c>
      <c r="W15" s="1116">
        <f>+INDEX(WORLDCUP!$AR$6:$AR$97,MATCH(X15,WORLDCUP!$AI$6:$AI$97,0))&amp;"-"&amp;INDEX(WORLDCUP!$AS$6:$AS$97,MATCH(X15,WORLDCUP!$AI$6:$AI$97,0))</f>
        <v/>
      </c>
      <c r="X15" s="736" t="inlineStr">
        <is>
          <t>4H</t>
        </is>
      </c>
      <c r="Y15" s="736" t="n">
        <v>83</v>
      </c>
      <c r="Z15" s="1062" t="inlineStr">
        <is>
          <t>2K</t>
        </is>
      </c>
      <c r="AA15" s="1063">
        <f>+MID(INDEX(WORLDCUP!$AA$101:$AA$147,MATCH(Y15,WORLDCUP!$Z$101:$Z$147,0)),1,3)</f>
        <v/>
      </c>
      <c r="AB15" s="1064">
        <f>+IF(ISBLANK(INDEX(WORLDCUP!$AC$101:$AC$147,MATCH(Y15,WORLDCUP!$Z$101:$Z$147,0))),"",INDEX(WORLDCUP!$AC$101:$AC$147,MATCH(Y15,WORLDCUP!$Z$101:$Z$147,0)))</f>
        <v/>
      </c>
      <c r="AC15" s="1135">
        <f>+IF(ISBLANK(INDEX(WORLDCUP!$AB$101:$AB$147,MATCH(Y15,WORLDCUP!$Z$101:$Z$147,0))),"","( "&amp;INDEX(WORLDCUP!$AB$101:$AB$147,MATCH(Y15,WORLDCUP!$Z$101:$Z$147,0))&amp;" )")</f>
        <v/>
      </c>
      <c r="AD15" s="707" t="n"/>
      <c r="AE15" s="1066" t="n"/>
      <c r="AF15" s="1066" t="n"/>
      <c r="AG15" s="1066" t="n"/>
      <c r="AH15" s="736" t="n"/>
      <c r="AI15" s="1096" t="n"/>
      <c r="AJ15" s="1096" t="n"/>
      <c r="AK15" s="1136" t="n"/>
      <c r="AL15" s="939" t="n"/>
      <c r="AM15" s="1068" t="n"/>
      <c r="AN15" s="1068" t="n"/>
      <c r="AO15" s="1150" t="n"/>
      <c r="AP15" s="939" t="n"/>
      <c r="AQ15" s="1097" t="n"/>
      <c r="AR15" s="1097" t="n"/>
      <c r="AS15" s="1097" t="n"/>
      <c r="AT15" s="736" t="n"/>
      <c r="AU15" s="1070" t="n"/>
      <c r="AV15" s="1070" t="n"/>
      <c r="AW15" s="1070" t="n"/>
      <c r="AX15" s="736" t="n"/>
      <c r="AY15" s="878" t="n"/>
      <c r="AZ15" s="878" t="n"/>
      <c r="BA15" s="878" t="n"/>
      <c r="BB15" s="878" t="n"/>
      <c r="BC15" s="878" t="n"/>
      <c r="BD15" s="878" t="n"/>
      <c r="BE15" s="878" t="n"/>
      <c r="BG15" s="1099">
        <f>Horarios!Q14</f>
        <v/>
      </c>
      <c r="BH15" s="1100">
        <f>1-SUM(BI15:BO15)</f>
        <v/>
      </c>
      <c r="BI15" s="1100">
        <f>COUNTIF(Pool!$C$130:$C$161,Fixture!BG15)-BJ15-BK15-BL15-BM15-BN15-BO15</f>
        <v/>
      </c>
      <c r="BJ15" s="1101">
        <f>COUNTIF(Pool!$C$182:$C$197,Fixture!BG15)-BK15-BL15-BM15-BN15-BO15</f>
        <v/>
      </c>
      <c r="BK15" s="1102">
        <f>COUNTIF(Pool!$C$210:$C$217,Fixture!BG15)-BL15-BM15-BN15-BO15</f>
        <v/>
      </c>
      <c r="BL15" s="1102">
        <f>COUNTIF(Pool!$C$226:$C$229,Fixture!BG15)-BM15-BN15-BO15</f>
        <v/>
      </c>
      <c r="BM15" s="1100">
        <f>COUNTIF(Pool!$C$252,Fixture!BG15)</f>
        <v/>
      </c>
      <c r="BN15" s="1100">
        <f>COUNTIF(Pool!$C$251,Fixture!BG15)</f>
        <v/>
      </c>
      <c r="BO15" s="1103">
        <f>COUNTIF(Pool!$C$250,Fixture!BG15)</f>
        <v/>
      </c>
    </row>
    <row r="16" ht="15" customHeight="1" s="650">
      <c r="A16" s="736" t="n">
        <v>52</v>
      </c>
      <c r="B16" s="1151" t="n"/>
      <c r="C16" s="1124">
        <f>+MID(INDEX(WORLDCUP!$AA$4:$AA$147,MATCH(A16,WORLDCUP!$AH$4:$AH$147,0)),1,3)</f>
        <v/>
      </c>
      <c r="D16" s="1125">
        <f>IF(ISBLANK(INDEX(WORLDCUP!$AC$4:$AC$147,MATCH(A16,WORLDCUP!$AH$4:$AH$147,0))),"",INDEX(WORLDCUP!$AC$4:$AC$147,MATCH(A16,WORLDCUP!$AH$4:$AH$147,0)))</f>
        <v/>
      </c>
      <c r="E16" s="1125">
        <f>IF(ISBLANK(INDEX(WORLDCUP!$AD$4:$AD$147,MATCH(A16,WORLDCUP!$AH$4:$AH$147,0))),"",INDEX(WORLDCUP!$AD$4:$AD$147,MATCH(A16,WORLDCUP!$AH$4:$AH$147,0)))</f>
        <v/>
      </c>
      <c r="F16" s="1126">
        <f>+MID(INDEX(WORLDCUP!$AF$4:$AF$147,MATCH(A16,WORLDCUP!$AH$4:$AH$147,0)),1,3)</f>
        <v/>
      </c>
      <c r="G16" s="1127" t="n"/>
      <c r="H16" s="1127" t="n"/>
      <c r="I16" s="1128" t="n"/>
      <c r="J16" s="1128" t="n"/>
      <c r="K16" s="1129" t="n"/>
      <c r="L16" s="736" t="n"/>
      <c r="M16" s="736" t="n">
        <v>66</v>
      </c>
      <c r="N16" s="1152" t="n"/>
      <c r="O16" s="1124">
        <f>+MID(INDEX(WORLDCUP!$AA$4:$AA$147,MATCH(M16,WORLDCUP!$AH$4:$AH$147,0)),1,3)</f>
        <v/>
      </c>
      <c r="P16" s="1125">
        <f>IF(ISBLANK(INDEX(WORLDCUP!$AC$4:$AC$147,MATCH(M16,WORLDCUP!$AH$4:$AH$147,0))),"",INDEX(WORLDCUP!$AC$4:$AC$147,MATCH(M16,WORLDCUP!$AH$4:$AH$147,0)))</f>
        <v/>
      </c>
      <c r="Q16" s="1125">
        <f>IF(ISBLANK(INDEX(WORLDCUP!$AD$4:$AD$147,MATCH(M16,WORLDCUP!$AH$4:$AH$147,0))),"",INDEX(WORLDCUP!$AD$4:$AD$147,MATCH(M16,WORLDCUP!$AH$4:$AH$147,0)))</f>
        <v/>
      </c>
      <c r="R16" s="1126">
        <f>+MID(INDEX(WORLDCUP!$AF$4:$AF$147,MATCH(M16,WORLDCUP!$AH$4:$AH$147,0)),1,3)</f>
        <v/>
      </c>
      <c r="S16" s="1127" t="n"/>
      <c r="T16" s="1127" t="n"/>
      <c r="U16" s="1128" t="n"/>
      <c r="V16" s="1128" t="n"/>
      <c r="W16" s="1129" t="n"/>
      <c r="X16" s="736" t="n"/>
      <c r="Y16" s="736" t="n">
        <v>83</v>
      </c>
      <c r="Z16" s="1062" t="inlineStr">
        <is>
          <t>2L</t>
        </is>
      </c>
      <c r="AA16" s="1063">
        <f>+MID(INDEX(WORLDCUP!$AF$101:$AF$147,MATCH(Y16,WORLDCUP!$Z$101:$Z$147,0)),1,3)</f>
        <v/>
      </c>
      <c r="AB16" s="1090">
        <f>+IF(ISBLANK(INDEX(WORLDCUP!$AD$101:$AD$147,MATCH(Y16,WORLDCUP!$Z$101:$Z$147,0))),"",INDEX(WORLDCUP!$AD$101:$AD$147,MATCH(Y16,WORLDCUP!$Z$101:$Z$147,0)))</f>
        <v/>
      </c>
      <c r="AC16" s="1091">
        <f>+IF(ISBLANK(INDEX(WORLDCUP!$AE$101:$AE$147,MATCH(Y16,WORLDCUP!$Z$101:$Z$147,0))),"","( "&amp;INDEX(WORLDCUP!$AE$101:$AE$147,MATCH(Y16,WORLDCUP!$Z$101:$Z$147,0))&amp;" )")</f>
        <v/>
      </c>
      <c r="AD16" s="1092" t="n">
        <v>93</v>
      </c>
      <c r="AE16" s="1093">
        <f>+MID(INDEX(WORLDCUP!$AA$101:$AA$147,MATCH(AD16,WORLDCUP!$Z$101:$Z$147,0)),1,3)</f>
        <v/>
      </c>
      <c r="AF16" s="1094">
        <f>+IF(ISBLANK(INDEX(WORLDCUP!$AC$101:$AC$147,MATCH(AD16,WORLDCUP!$Z$101:$Z$147,0))),"",INDEX(WORLDCUP!$AC$101:$AC$147,MATCH(AD16,WORLDCUP!$Z$101:$Z$147,0)))</f>
        <v/>
      </c>
      <c r="AG16" s="1095">
        <f>+IF(ISBLANK(INDEX(WORLDCUP!$AB$101:$AB$147,MATCH(AD16,WORLDCUP!$Z$101:$Z$147,0))),"","( "&amp;INDEX(WORLDCUP!$AB$101:$AB$147,MATCH(AD16,WORLDCUP!$Z$101:$Z$147,0))&amp;" )")</f>
        <v/>
      </c>
      <c r="AH16" s="736" t="n"/>
      <c r="AI16" s="1096" t="n"/>
      <c r="AJ16" s="1096" t="n"/>
      <c r="AK16" s="1136" t="n"/>
      <c r="AL16" s="736" t="n"/>
      <c r="AM16" s="1068" t="n"/>
      <c r="AN16" s="1068" t="n"/>
      <c r="AO16" s="1150" t="n"/>
      <c r="AP16" s="939" t="n"/>
      <c r="AQ16" s="1097" t="n"/>
      <c r="AR16" s="1097" t="n"/>
      <c r="AS16" s="1097" t="n"/>
      <c r="AT16" s="736" t="n"/>
      <c r="AU16" s="1070" t="n"/>
      <c r="AV16" s="1070" t="n"/>
      <c r="AW16" s="1070" t="n"/>
      <c r="AX16" s="736" t="n"/>
      <c r="AY16" s="878" t="n"/>
      <c r="AZ16" s="878" t="n"/>
      <c r="BA16" s="878" t="n"/>
      <c r="BB16" s="878" t="n"/>
      <c r="BC16" s="878" t="n"/>
      <c r="BD16" s="878" t="n"/>
      <c r="BE16" s="878" t="n"/>
      <c r="BG16" s="1099">
        <f>Horarios!Q15</f>
        <v/>
      </c>
      <c r="BH16" s="1100">
        <f>1-SUM(BI16:BO16)</f>
        <v/>
      </c>
      <c r="BI16" s="1100">
        <f>COUNTIF(Pool!$C$130:$C$161,Fixture!BG16)-BJ16-BK16-BL16-BM16-BN16-BO16</f>
        <v/>
      </c>
      <c r="BJ16" s="1101">
        <f>COUNTIF(Pool!$C$182:$C$197,Fixture!BG16)-BK16-BL16-BM16-BN16-BO16</f>
        <v/>
      </c>
      <c r="BK16" s="1102">
        <f>COUNTIF(Pool!$C$210:$C$217,Fixture!BG16)-BL16-BM16-BN16-BO16</f>
        <v/>
      </c>
      <c r="BL16" s="1102">
        <f>COUNTIF(Pool!$C$226:$C$229,Fixture!BG16)-BM16-BN16-BO16</f>
        <v/>
      </c>
      <c r="BM16" s="1100">
        <f>COUNTIF(Pool!$C$252,Fixture!BG16)</f>
        <v/>
      </c>
      <c r="BN16" s="1100">
        <f>COUNTIF(Pool!$C$251,Fixture!BG16)</f>
        <v/>
      </c>
      <c r="BO16" s="1103">
        <f>COUNTIF(Pool!$C$250,Fixture!BG16)</f>
        <v/>
      </c>
    </row>
    <row r="17" ht="15" customHeight="1" s="650">
      <c r="A17" s="736" t="n"/>
      <c r="B17" s="1050" t="n"/>
      <c r="C17" s="1133" t="n"/>
      <c r="D17" s="1134" t="n"/>
      <c r="E17" s="1134" t="n"/>
      <c r="F17" s="878" t="n"/>
      <c r="G17" s="878" t="n"/>
      <c r="H17" s="1133" t="n"/>
      <c r="I17" s="878" t="n"/>
      <c r="J17" s="878" t="n"/>
      <c r="K17" s="878" t="n"/>
      <c r="L17" s="736" t="n"/>
      <c r="M17" s="736" t="n"/>
      <c r="N17" s="794" t="n"/>
      <c r="O17" s="1133" t="n"/>
      <c r="P17" s="1134" t="n"/>
      <c r="Q17" s="1134" t="n"/>
      <c r="R17" s="878" t="n"/>
      <c r="S17" s="878" t="n"/>
      <c r="T17" s="1133" t="n"/>
      <c r="U17" s="878" t="n"/>
      <c r="V17" s="878" t="n"/>
      <c r="W17" s="878" t="n"/>
      <c r="X17" s="736" t="n"/>
      <c r="Y17" s="736" t="n"/>
      <c r="Z17" s="1062" t="n"/>
      <c r="AA17" s="1106" t="n"/>
      <c r="AB17" s="1106" t="n"/>
      <c r="AC17" s="1107" t="n"/>
      <c r="AD17" s="736" t="n">
        <v>93</v>
      </c>
      <c r="AE17" s="1093">
        <f>+MID(INDEX(WORLDCUP!$AF$101:$AF$147,MATCH(AD17,WORLDCUP!$Z$101:$Z$147,0)),1,3)</f>
        <v/>
      </c>
      <c r="AF17" s="1094">
        <f>+IF(ISBLANK(INDEX(WORLDCUP!$AD$101:$AD$147,MATCH(AD17,WORLDCUP!$Z$101:$Z$147,0))),"",INDEX(WORLDCUP!$AD$101:$AD$147,MATCH(AD17,WORLDCUP!$Z$101:$Z$147,0)))</f>
        <v/>
      </c>
      <c r="AG17" s="1153">
        <f>+IF(ISBLANK(INDEX(WORLDCUP!$AE$101:$AE$147,MATCH(AD17,WORLDCUP!$Z$101:$Z$147,0))),"","( "&amp;INDEX(WORLDCUP!$AE$101:$AE$147,MATCH(AD17,WORLDCUP!$Z$101:$Z$147,0))&amp;" )")</f>
        <v/>
      </c>
      <c r="AH17" s="736" t="n"/>
      <c r="AI17" s="1096" t="n"/>
      <c r="AJ17" s="1096" t="n"/>
      <c r="AK17" s="1136" t="n"/>
      <c r="AL17" s="736" t="n"/>
      <c r="AM17" s="1068" t="n"/>
      <c r="AN17" s="1068" t="n"/>
      <c r="AO17" s="1150" t="n"/>
      <c r="AP17" s="939" t="n"/>
      <c r="AQ17" s="1097" t="n"/>
      <c r="AR17" s="1097" t="n"/>
      <c r="AS17" s="1097" t="n"/>
      <c r="AT17" s="736" t="n"/>
      <c r="AU17" s="1070" t="n"/>
      <c r="AV17" s="1070" t="n"/>
      <c r="AW17" s="1070" t="n"/>
      <c r="AX17" s="736" t="n"/>
      <c r="AY17" s="878" t="n"/>
      <c r="AZ17" s="878" t="n"/>
      <c r="BA17" s="878" t="n"/>
      <c r="BB17" s="878" t="n"/>
      <c r="BC17" s="878" t="n"/>
      <c r="BD17" s="878" t="n"/>
      <c r="BE17" s="878" t="n"/>
      <c r="BG17" s="1099">
        <f>Horarios!Q16</f>
        <v/>
      </c>
      <c r="BH17" s="1100">
        <f>1-SUM(BI17:BO17)</f>
        <v/>
      </c>
      <c r="BI17" s="1100">
        <f>COUNTIF(Pool!$C$130:$C$161,Fixture!BG17)-BJ17-BK17-BL17-BM17-BN17-BO17</f>
        <v/>
      </c>
      <c r="BJ17" s="1101">
        <f>COUNTIF(Pool!$C$182:$C$197,Fixture!BG17)-BK17-BL17-BM17-BN17-BO17</f>
        <v/>
      </c>
      <c r="BK17" s="1102">
        <f>COUNTIF(Pool!$C$210:$C$217,Fixture!BG17)-BL17-BM17-BN17-BO17</f>
        <v/>
      </c>
      <c r="BL17" s="1102">
        <f>COUNTIF(Pool!$C$226:$C$229,Fixture!BG17)-BM17-BN17-BO17</f>
        <v/>
      </c>
      <c r="BM17" s="1100">
        <f>COUNTIF(Pool!$C$252,Fixture!BG17)</f>
        <v/>
      </c>
      <c r="BN17" s="1100">
        <f>COUNTIF(Pool!$C$251,Fixture!BG17)</f>
        <v/>
      </c>
      <c r="BO17" s="1103">
        <f>COUNTIF(Pool!$C$250,Fixture!BG17)</f>
        <v/>
      </c>
    </row>
    <row r="18" ht="15" customHeight="1" s="650">
      <c r="A18" s="736" t="n"/>
      <c r="B18" s="1050" t="n"/>
      <c r="C18" s="1133" t="n"/>
      <c r="D18" s="1134" t="n"/>
      <c r="E18" s="1134" t="n"/>
      <c r="F18" s="878" t="n"/>
      <c r="G18" s="878" t="n"/>
      <c r="H18" s="1133" t="n"/>
      <c r="I18" s="878" t="n"/>
      <c r="J18" s="878" t="n"/>
      <c r="K18" s="878" t="n"/>
      <c r="L18" s="736" t="n"/>
      <c r="M18" s="736" t="n"/>
      <c r="N18" s="794" t="n"/>
      <c r="O18" s="1133" t="n"/>
      <c r="P18" s="1134" t="n"/>
      <c r="Q18" s="1134" t="n"/>
      <c r="R18" s="878" t="n"/>
      <c r="S18" s="878" t="n"/>
      <c r="T18" s="1133" t="n"/>
      <c r="U18" s="878" t="n"/>
      <c r="V18" s="878" t="n"/>
      <c r="W18" s="878" t="n"/>
      <c r="X18" s="736" t="n"/>
      <c r="Y18" s="736" t="n">
        <v>84</v>
      </c>
      <c r="Z18" s="1062" t="inlineStr">
        <is>
          <t>1H</t>
        </is>
      </c>
      <c r="AA18" s="1063">
        <f>+MID(INDEX(WORLDCUP!$AA$101:$AA$147,MATCH(Y18,WORLDCUP!$Z$101:$Z$147,0)),1,3)</f>
        <v/>
      </c>
      <c r="AB18" s="1109">
        <f>+IF(ISBLANK(INDEX(WORLDCUP!$AC$101:$AC$147,MATCH(Y18,WORLDCUP!$Z$101:$Z$147,0))),"",INDEX(WORLDCUP!$AC$101:$AC$147,MATCH(Y18,WORLDCUP!$Z$101:$Z$147,0)))</f>
        <v/>
      </c>
      <c r="AC18" s="1144">
        <f>+IF(ISBLANK(INDEX(WORLDCUP!$AB$101:$AB$147,MATCH(Y18,WORLDCUP!$Z$101:$Z$147,0))),"","( "&amp;INDEX(WORLDCUP!$AB$101:$AB$147,MATCH(Y18,WORLDCUP!$Z$101:$Z$147,0))&amp;" )")</f>
        <v/>
      </c>
      <c r="AD18" s="736" t="n"/>
      <c r="AE18" s="1111" t="n"/>
      <c r="AF18" s="1111" t="n"/>
      <c r="AG18" s="1112" t="n"/>
      <c r="AH18" s="736" t="n"/>
      <c r="AI18" s="1096" t="n"/>
      <c r="AJ18" s="1096" t="n"/>
      <c r="AK18" s="1136" t="n"/>
      <c r="AL18" s="736" t="n"/>
      <c r="AM18" s="1068" t="n"/>
      <c r="AN18" s="1068" t="n"/>
      <c r="AO18" s="1150" t="n"/>
      <c r="AP18" s="939" t="n"/>
      <c r="AQ18" s="1097" t="n"/>
      <c r="AR18" s="1097" t="n"/>
      <c r="AS18" s="1097" t="n"/>
      <c r="AT18" s="736" t="n"/>
      <c r="AU18" s="1070" t="n"/>
      <c r="AV18" s="1070" t="n"/>
      <c r="AW18" s="1070" t="n"/>
      <c r="AX18" s="1154">
        <f>Idiomas!D8</f>
        <v/>
      </c>
      <c r="AY18" s="655" t="n"/>
      <c r="AZ18" s="655" t="n"/>
      <c r="BA18" s="655" t="n"/>
      <c r="BB18" s="655" t="n"/>
      <c r="BC18" s="655" t="n"/>
      <c r="BD18" s="655" t="n"/>
      <c r="BE18" s="655" t="n"/>
      <c r="BG18" s="1099">
        <f>Horarios!Q17</f>
        <v/>
      </c>
      <c r="BH18" s="1100">
        <f>1-SUM(BI18:BO18)</f>
        <v/>
      </c>
      <c r="BI18" s="1100">
        <f>COUNTIF(Pool!$C$130:$C$161,Fixture!BG18)-BJ18-BK18-BL18-BM18-BN18-BO18</f>
        <v/>
      </c>
      <c r="BJ18" s="1101">
        <f>COUNTIF(Pool!$C$182:$C$197,Fixture!BG18)-BK18-BL18-BM18-BN18-BO18</f>
        <v/>
      </c>
      <c r="BK18" s="1102">
        <f>COUNTIF(Pool!$C$210:$C$217,Fixture!BG18)-BL18-BM18-BN18-BO18</f>
        <v/>
      </c>
      <c r="BL18" s="1102">
        <f>COUNTIF(Pool!$C$226:$C$229,Fixture!BG18)-BM18-BN18-BO18</f>
        <v/>
      </c>
      <c r="BM18" s="1100">
        <f>COUNTIF(Pool!$C$252,Fixture!BG18)</f>
        <v/>
      </c>
      <c r="BN18" s="1100">
        <f>COUNTIF(Pool!$C$251,Fixture!BG18)</f>
        <v/>
      </c>
      <c r="BO18" s="1103">
        <f>COUNTIF(Pool!$C$250,Fixture!BG18)</f>
        <v/>
      </c>
    </row>
    <row r="19" ht="15" customHeight="1" s="650">
      <c r="A19" s="736" t="n">
        <v>7</v>
      </c>
      <c r="B19" s="1155" t="inlineStr">
        <is>
          <t>C</t>
        </is>
      </c>
      <c r="C19" s="1054">
        <f>+MID(INDEX(WORLDCUP!$AA$4:$AA$147,MATCH(A19,WORLDCUP!$AH$4:$AH$147,0)),1,3)</f>
        <v/>
      </c>
      <c r="D19" s="1055">
        <f>IF(ISBLANK(INDEX(WORLDCUP!$AC$4:$AC$147,MATCH(A19,WORLDCUP!$AH$4:$AH$147,0))),"",INDEX(WORLDCUP!$AC$4:$AC$147,MATCH(A19,WORLDCUP!$AH$4:$AH$147,0)))</f>
        <v/>
      </c>
      <c r="E19" s="1055">
        <f>IF(ISBLANK(INDEX(WORLDCUP!$AD$4:$AD$147,MATCH(A19,WORLDCUP!$AH$4:$AH$147,0))),"",INDEX(WORLDCUP!$AD$4:$AD$147,MATCH(A19,WORLDCUP!$AH$4:$AH$147,0)))</f>
        <v/>
      </c>
      <c r="F19" s="1056">
        <f>+MID(INDEX(WORLDCUP!$AF$4:$AF$147,MATCH(A19,WORLDCUP!$AH$4:$AH$147,0)),1,3)</f>
        <v/>
      </c>
      <c r="G19" s="1057" t="n"/>
      <c r="H19" s="1058">
        <f>+H11</f>
        <v/>
      </c>
      <c r="I19" s="1059">
        <f>+I11</f>
        <v/>
      </c>
      <c r="J19" s="1059">
        <f>+J11</f>
        <v/>
      </c>
      <c r="K19" s="1060">
        <f>+K11</f>
        <v/>
      </c>
      <c r="L19" s="736" t="n"/>
      <c r="M19" s="736" t="n">
        <v>17</v>
      </c>
      <c r="N19" s="1156" t="inlineStr">
        <is>
          <t>I</t>
        </is>
      </c>
      <c r="O19" s="1054">
        <f>+MID(INDEX(WORLDCUP!$AA$4:$AA$147,MATCH(M19,WORLDCUP!$AH$4:$AH$147,0)),1,3)</f>
        <v/>
      </c>
      <c r="P19" s="1055">
        <f>IF(ISBLANK(INDEX(WORLDCUP!$AC$4:$AC$147,MATCH(M19,WORLDCUP!$AH$4:$AH$147,0))),"",INDEX(WORLDCUP!$AC$4:$AC$147,MATCH(M19,WORLDCUP!$AH$4:$AH$147,0)))</f>
        <v/>
      </c>
      <c r="Q19" s="1055">
        <f>IF(ISBLANK(INDEX(WORLDCUP!$AD$4:$AD$147,MATCH(M19,WORLDCUP!$AH$4:$AH$147,0))),"",INDEX(WORLDCUP!$AD$4:$AD$147,MATCH(M19,WORLDCUP!$AH$4:$AH$147,0)))</f>
        <v/>
      </c>
      <c r="R19" s="1056">
        <f>+MID(INDEX(WORLDCUP!$AF$4:$AF$147,MATCH(M19,WORLDCUP!$AH$4:$AH$147,0)),1,3)</f>
        <v/>
      </c>
      <c r="S19" s="1057" t="n"/>
      <c r="T19" s="1058">
        <f>+T11</f>
        <v/>
      </c>
      <c r="U19" s="1059">
        <f>+U11</f>
        <v/>
      </c>
      <c r="V19" s="1059">
        <f>+V11</f>
        <v/>
      </c>
      <c r="W19" s="1060">
        <f>+W11</f>
        <v/>
      </c>
      <c r="X19" s="736" t="n"/>
      <c r="Y19" s="736" t="n">
        <v>84</v>
      </c>
      <c r="Z19" s="1062" t="inlineStr">
        <is>
          <t>2J</t>
        </is>
      </c>
      <c r="AA19" s="1117">
        <f>+MID(INDEX(WORLDCUP!$AF$101:$AF$147,MATCH(Y19,WORLDCUP!$Z$101:$Z$147,0)),1,3)</f>
        <v/>
      </c>
      <c r="AB19" s="1118">
        <f>+IF(ISBLANK(INDEX(WORLDCUP!$AD$101:$AD$147,MATCH(Y19,WORLDCUP!$Z$101:$Z$147,0))),"",INDEX(WORLDCUP!$AD$101:$AD$147,MATCH(Y19,WORLDCUP!$Z$101:$Z$147,0)))</f>
        <v/>
      </c>
      <c r="AC19" s="1145">
        <f>+IF(ISBLANK(INDEX(WORLDCUP!$AE$101:$AE$147,MATCH(Y19,WORLDCUP!$Z$101:$Z$147,0))),"","( "&amp;INDEX(WORLDCUP!$AE$101:$AE$147,MATCH(Y19,WORLDCUP!$Z$101:$Z$147,0))&amp;" )")</f>
        <v/>
      </c>
      <c r="AD19" s="736" t="n"/>
      <c r="AE19" s="1111" t="n"/>
      <c r="AF19" s="1111" t="n"/>
      <c r="AG19" s="1112" t="n"/>
      <c r="AH19" s="1137" t="n">
        <v>98</v>
      </c>
      <c r="AI19" s="1120">
        <f>+MID(INDEX(WORLDCUP!$AA$101:$AA$147,MATCH(AH19,WORLDCUP!$Z$101:$Z$147,0)),1,3)</f>
        <v/>
      </c>
      <c r="AJ19" s="1121">
        <f>+IF(ISBLANK(INDEX(WORLDCUP!$AC$101:$AC$147,MATCH(AH19,WORLDCUP!$Z$101:$Z$147,0))),"",INDEX(WORLDCUP!$AC$101:$AC$147,MATCH(AH19,WORLDCUP!$Z$101:$Z$147,0)))</f>
        <v/>
      </c>
      <c r="AK19" s="1157">
        <f>+IF(ISBLANK(INDEX(WORLDCUP!$AB$101:$AB$147,MATCH(AH19,WORLDCUP!$Z$101:$Z$147,0))),"","( "&amp;INDEX(WORLDCUP!$AB$101:$AB$147,MATCH(AH19,WORLDCUP!$Z$101:$Z$147,0))&amp;" )")</f>
        <v/>
      </c>
      <c r="AL19" s="736" t="n"/>
      <c r="AM19" s="1068" t="n"/>
      <c r="AN19" s="1068" t="n"/>
      <c r="AO19" s="1150" t="n"/>
      <c r="AP19" s="939" t="n"/>
      <c r="AQ19" s="1097" t="n"/>
      <c r="AR19" s="1097" t="n"/>
      <c r="AS19" s="1097" t="n"/>
      <c r="AT19" s="736" t="n"/>
      <c r="AU19" s="1070" t="n"/>
      <c r="AV19" s="1070" t="n"/>
      <c r="AW19" s="1070" t="n"/>
      <c r="AX19" s="736" t="n"/>
      <c r="AY19" s="878" t="n"/>
      <c r="AZ19" s="878" t="n"/>
      <c r="BA19" s="878" t="n"/>
      <c r="BB19" s="878" t="n"/>
      <c r="BC19" s="878" t="n"/>
      <c r="BD19" s="878" t="n"/>
      <c r="BE19" s="878" t="n"/>
      <c r="BG19" s="1099">
        <f>Horarios!Q18</f>
        <v/>
      </c>
      <c r="BH19" s="1100">
        <f>1-SUM(BI19:BO19)</f>
        <v/>
      </c>
      <c r="BI19" s="1100">
        <f>COUNTIF(Pool!$C$130:$C$161,Fixture!BG19)-BJ19-BK19-BL19-BM19-BN19-BO19</f>
        <v/>
      </c>
      <c r="BJ19" s="1101">
        <f>COUNTIF(Pool!$C$182:$C$197,Fixture!BG19)-BK19-BL19-BM19-BN19-BO19</f>
        <v/>
      </c>
      <c r="BK19" s="1102">
        <f>COUNTIF(Pool!$C$210:$C$217,Fixture!BG19)-BL19-BM19-BN19-BO19</f>
        <v/>
      </c>
      <c r="BL19" s="1102">
        <f>COUNTIF(Pool!$C$226:$C$229,Fixture!BG19)-BM19-BN19-BO19</f>
        <v/>
      </c>
      <c r="BM19" s="1100">
        <f>COUNTIF(Pool!$C$252,Fixture!BG19)</f>
        <v/>
      </c>
      <c r="BN19" s="1100">
        <f>COUNTIF(Pool!$C$251,Fixture!BG19)</f>
        <v/>
      </c>
      <c r="BO19" s="1103">
        <f>COUNTIF(Pool!$C$250,Fixture!BG19)</f>
        <v/>
      </c>
    </row>
    <row r="20" ht="15" customHeight="1" s="650">
      <c r="A20" s="736" t="n">
        <v>5</v>
      </c>
      <c r="B20" s="1158" t="n"/>
      <c r="C20" s="1081">
        <f>+MID(INDEX(WORLDCUP!$AA$4:$AA$147,MATCH(A20,WORLDCUP!$AH$4:$AH$147,0)),1,3)</f>
        <v/>
      </c>
      <c r="D20" s="1082">
        <f>IF(ISBLANK(INDEX(WORLDCUP!$AC$4:$AC$147,MATCH(A20,WORLDCUP!$AH$4:$AH$147,0))),"",INDEX(WORLDCUP!$AC$4:$AC$147,MATCH(A20,WORLDCUP!$AH$4:$AH$147,0)))</f>
        <v/>
      </c>
      <c r="E20" s="1082">
        <f>IF(ISBLANK(INDEX(WORLDCUP!$AD$4:$AD$147,MATCH(A20,WORLDCUP!$AH$4:$AH$147,0))),"",INDEX(WORLDCUP!$AD$4:$AD$147,MATCH(A20,WORLDCUP!$AH$4:$AH$147,0)))</f>
        <v/>
      </c>
      <c r="F20" s="1083">
        <f>+MID(INDEX(WORLDCUP!$AF$4:$AF$147,MATCH(A20,WORLDCUP!$AH$4:$AH$147,0)),1,3)</f>
        <v/>
      </c>
      <c r="G20" s="1084" t="n">
        <v>1</v>
      </c>
      <c r="H20" s="1085">
        <f>+MID(INDEX(WORLDCUP!$AL$6:$AL$97,MATCH(L20,WORLDCUP!$AI$6:$AI$97,0)),1,3)</f>
        <v/>
      </c>
      <c r="I20" s="1086">
        <f>+INDEX(WORLDCUP!$AM$6:$AM$97,MATCH(L20,WORLDCUP!$AI$6:$AI$97,0))</f>
        <v/>
      </c>
      <c r="J20" s="1087">
        <f>+INDEX(WORLDCUP!$AT$6:$AT$97,MATCH(L20,WORLDCUP!$AI$6:$AI$97,0))</f>
        <v/>
      </c>
      <c r="K20" s="1088">
        <f>+INDEX(WORLDCUP!$AR$6:$AR$97,MATCH(L20,WORLDCUP!$AI$6:$AI$97,0))&amp;"-"&amp;INDEX(WORLDCUP!$AS$6:$AS$97,MATCH(L20,WORLDCUP!$AI$6:$AI$97,0))</f>
        <v/>
      </c>
      <c r="L20" s="736" t="inlineStr">
        <is>
          <t>1C</t>
        </is>
      </c>
      <c r="M20" s="736" t="n">
        <v>18</v>
      </c>
      <c r="N20" s="1159" t="n"/>
      <c r="O20" s="1081">
        <f>+MID(INDEX(WORLDCUP!$AA$4:$AA$147,MATCH(M20,WORLDCUP!$AH$4:$AH$147,0)),1,3)</f>
        <v/>
      </c>
      <c r="P20" s="1082">
        <f>IF(ISBLANK(INDEX(WORLDCUP!$AC$4:$AC$147,MATCH(M20,WORLDCUP!$AH$4:$AH$147,0))),"",INDEX(WORLDCUP!$AC$4:$AC$147,MATCH(M20,WORLDCUP!$AH$4:$AH$147,0)))</f>
        <v/>
      </c>
      <c r="Q20" s="1082">
        <f>IF(ISBLANK(INDEX(WORLDCUP!$AD$4:$AD$147,MATCH(M20,WORLDCUP!$AH$4:$AH$147,0))),"",INDEX(WORLDCUP!$AD$4:$AD$147,MATCH(M20,WORLDCUP!$AH$4:$AH$147,0)))</f>
        <v/>
      </c>
      <c r="R20" s="1083">
        <f>+MID(INDEX(WORLDCUP!$AF$4:$AF$147,MATCH(M20,WORLDCUP!$AH$4:$AH$147,0)),1,3)</f>
        <v/>
      </c>
      <c r="S20" s="1084" t="n">
        <v>1</v>
      </c>
      <c r="T20" s="1085">
        <f>+MID(INDEX(WORLDCUP!$AL$6:$AL$97,MATCH(X20,WORLDCUP!$AI$6:$AI$97,0)),1,3)</f>
        <v/>
      </c>
      <c r="U20" s="1086">
        <f>+INDEX(WORLDCUP!$AM$6:$AM$97,MATCH(X20,WORLDCUP!$AI$6:$AI$97,0))</f>
        <v/>
      </c>
      <c r="V20" s="1087">
        <f>+INDEX(WORLDCUP!$AT$6:$AT$97,MATCH(X20,WORLDCUP!$AI$6:$AI$97,0))</f>
        <v/>
      </c>
      <c r="W20" s="1088">
        <f>+INDEX(WORLDCUP!$AR$6:$AR$97,MATCH(X20,WORLDCUP!$AI$6:$AI$97,0))&amp;"-"&amp;INDEX(WORLDCUP!$AS$6:$AS$97,MATCH(X20,WORLDCUP!$AI$6:$AI$97,0))</f>
        <v/>
      </c>
      <c r="X20" s="736" t="inlineStr">
        <is>
          <t>1I</t>
        </is>
      </c>
      <c r="Y20" s="736" t="n"/>
      <c r="Z20" s="1062" t="n"/>
      <c r="AA20" s="1131" t="n"/>
      <c r="AB20" s="1131" t="n"/>
      <c r="AC20" s="1131" t="n"/>
      <c r="AD20" s="736" t="n"/>
      <c r="AE20" s="1066" t="n"/>
      <c r="AF20" s="1066" t="n"/>
      <c r="AG20" s="1112" t="n"/>
      <c r="AH20" s="736" t="n">
        <v>98</v>
      </c>
      <c r="AI20" s="1120">
        <f>+MID(INDEX(WORLDCUP!$AF$101:$AF$147,MATCH(AH20,WORLDCUP!$Z$101:$Z$147,0)),1,3)</f>
        <v/>
      </c>
      <c r="AJ20" s="1121">
        <f>+IF(ISBLANK(INDEX(WORLDCUP!$AD$101:$AD$147,MATCH(AH20,WORLDCUP!$Z$101:$Z$147,0))),"",INDEX(WORLDCUP!$AD$101:$AD$147,MATCH(AH20,WORLDCUP!$Z$101:$Z$147,0)))</f>
        <v/>
      </c>
      <c r="AK20" s="1096">
        <f>+IF(ISBLANK(INDEX(WORLDCUP!$AE$101:$AE$147,MATCH(AH20,WORLDCUP!$Z$101:$Z$147,0))),"","( "&amp;INDEX(WORLDCUP!$AE$101:$AE$147,MATCH(AH20,WORLDCUP!$Z$101:$Z$147,0))&amp;" )")</f>
        <v/>
      </c>
      <c r="AL20" s="736" t="n"/>
      <c r="AM20" s="1068" t="n"/>
      <c r="AN20" s="1068" t="n"/>
      <c r="AO20" s="1150" t="n"/>
      <c r="AP20" s="736" t="n"/>
      <c r="AQ20" s="1097" t="n"/>
      <c r="AR20" s="1097" t="n"/>
      <c r="AS20" s="1097" t="n"/>
      <c r="AT20" s="736" t="n"/>
      <c r="AU20" s="1160" t="n"/>
      <c r="AV20" s="1012" t="n"/>
      <c r="AW20" s="1070" t="n"/>
      <c r="AX20" s="736" t="n"/>
      <c r="AY20" s="1161" t="n"/>
      <c r="AZ20" s="1162" t="n"/>
      <c r="BA20" s="1162" t="n"/>
      <c r="BB20" s="1162" t="n"/>
      <c r="BC20" s="1163" t="n"/>
      <c r="BD20" s="878" t="n"/>
      <c r="BE20" s="878" t="n"/>
      <c r="BG20" s="1099">
        <f>Horarios!Q19</f>
        <v/>
      </c>
      <c r="BH20" s="1100">
        <f>1-SUM(BI20:BO20)</f>
        <v/>
      </c>
      <c r="BI20" s="1100">
        <f>COUNTIF(Pool!$C$130:$C$161,Fixture!BG20)-BJ20-BK20-BL20-BM20-BN20-BO20</f>
        <v/>
      </c>
      <c r="BJ20" s="1101">
        <f>COUNTIF(Pool!$C$182:$C$197,Fixture!BG20)-BK20-BL20-BM20-BN20-BO20</f>
        <v/>
      </c>
      <c r="BK20" s="1102">
        <f>COUNTIF(Pool!$C$210:$C$217,Fixture!BG20)-BL20-BM20-BN20-BO20</f>
        <v/>
      </c>
      <c r="BL20" s="1102">
        <f>COUNTIF(Pool!$C$226:$C$229,Fixture!BG20)-BM20-BN20-BO20</f>
        <v/>
      </c>
      <c r="BM20" s="1100">
        <f>COUNTIF(Pool!$C$252,Fixture!BG20)</f>
        <v/>
      </c>
      <c r="BN20" s="1100">
        <f>COUNTIF(Pool!$C$251,Fixture!BG20)</f>
        <v/>
      </c>
      <c r="BO20" s="1103">
        <f>COUNTIF(Pool!$C$250,Fixture!BG20)</f>
        <v/>
      </c>
    </row>
    <row r="21" ht="15" customHeight="1" s="650">
      <c r="A21" s="736" t="n">
        <v>30</v>
      </c>
      <c r="B21" s="1158" t="n"/>
      <c r="C21" s="1081">
        <f>+MID(INDEX(WORLDCUP!$AA$4:$AA$147,MATCH(A21,WORLDCUP!$AH$4:$AH$147,0)),1,3)</f>
        <v/>
      </c>
      <c r="D21" s="1082">
        <f>IF(ISBLANK(INDEX(WORLDCUP!$AC$4:$AC$147,MATCH(A21,WORLDCUP!$AH$4:$AH$147,0))),"",INDEX(WORLDCUP!$AC$4:$AC$147,MATCH(A21,WORLDCUP!$AH$4:$AH$147,0)))</f>
        <v/>
      </c>
      <c r="E21" s="1082">
        <f>IF(ISBLANK(INDEX(WORLDCUP!$AD$4:$AD$147,MATCH(A21,WORLDCUP!$AH$4:$AH$147,0))),"",INDEX(WORLDCUP!$AD$4:$AD$147,MATCH(A21,WORLDCUP!$AH$4:$AH$147,0)))</f>
        <v/>
      </c>
      <c r="F21" s="1083">
        <f>+MID(INDEX(WORLDCUP!$AF$4:$AF$147,MATCH(A21,WORLDCUP!$AH$4:$AH$147,0)),1,3)</f>
        <v/>
      </c>
      <c r="G21" s="1104" t="n">
        <v>2</v>
      </c>
      <c r="H21" s="1105">
        <f>+MID(INDEX(WORLDCUP!$AL$6:$AL$97,MATCH(L21,WORLDCUP!$AI$6:$AI$97,0)),1,3)</f>
        <v/>
      </c>
      <c r="I21" s="766">
        <f>+INDEX(WORLDCUP!$AM$6:$AM$97,MATCH(L21,WORLDCUP!$AI$6:$AI$97,0))</f>
        <v/>
      </c>
      <c r="J21" s="767">
        <f>+INDEX(WORLDCUP!$AT$6:$AT$97,MATCH(L21,WORLDCUP!$AI$6:$AI$97,0))</f>
        <v/>
      </c>
      <c r="K21" s="768">
        <f>+INDEX(WORLDCUP!$AR$6:$AR$97,MATCH(L21,WORLDCUP!$AI$6:$AI$97,0))&amp;"-"&amp;INDEX(WORLDCUP!$AS$6:$AS$97,MATCH(L21,WORLDCUP!$AI$6:$AI$97,0))</f>
        <v/>
      </c>
      <c r="L21" s="736" t="inlineStr">
        <is>
          <t>2C</t>
        </is>
      </c>
      <c r="M21" s="736" t="n">
        <v>42</v>
      </c>
      <c r="N21" s="1159" t="n"/>
      <c r="O21" s="1081">
        <f>+MID(INDEX(WORLDCUP!$AA$4:$AA$147,MATCH(M21,WORLDCUP!$AH$4:$AH$147,0)),1,3)</f>
        <v/>
      </c>
      <c r="P21" s="1082">
        <f>IF(ISBLANK(INDEX(WORLDCUP!$AC$4:$AC$147,MATCH(M21,WORLDCUP!$AH$4:$AH$147,0))),"",INDEX(WORLDCUP!$AC$4:$AC$147,MATCH(M21,WORLDCUP!$AH$4:$AH$147,0)))</f>
        <v/>
      </c>
      <c r="Q21" s="1082">
        <f>IF(ISBLANK(INDEX(WORLDCUP!$AD$4:$AD$147,MATCH(M21,WORLDCUP!$AH$4:$AH$147,0))),"",INDEX(WORLDCUP!$AD$4:$AD$147,MATCH(M21,WORLDCUP!$AH$4:$AH$147,0)))</f>
        <v/>
      </c>
      <c r="R21" s="1083">
        <f>+MID(INDEX(WORLDCUP!$AF$4:$AF$147,MATCH(M21,WORLDCUP!$AH$4:$AH$147,0)),1,3)</f>
        <v/>
      </c>
      <c r="S21" s="1104" t="n">
        <v>2</v>
      </c>
      <c r="T21" s="1105">
        <f>+MID(INDEX(WORLDCUP!$AL$6:$AL$97,MATCH(X21,WORLDCUP!$AI$6:$AI$97,0)),1,3)</f>
        <v/>
      </c>
      <c r="U21" s="766">
        <f>+INDEX(WORLDCUP!$AM$6:$AM$97,MATCH(X21,WORLDCUP!$AI$6:$AI$97,0))</f>
        <v/>
      </c>
      <c r="V21" s="767">
        <f>+INDEX(WORLDCUP!$AT$6:$AT$97,MATCH(X21,WORLDCUP!$AI$6:$AI$97,0))</f>
        <v/>
      </c>
      <c r="W21" s="768">
        <f>+INDEX(WORLDCUP!$AR$6:$AR$97,MATCH(X21,WORLDCUP!$AI$6:$AI$97,0))&amp;"-"&amp;INDEX(WORLDCUP!$AS$6:$AS$97,MATCH(X21,WORLDCUP!$AI$6:$AI$97,0))</f>
        <v/>
      </c>
      <c r="X21" s="736" t="inlineStr">
        <is>
          <t>2I</t>
        </is>
      </c>
      <c r="Y21" s="736" t="n">
        <v>81</v>
      </c>
      <c r="Z21" s="1062" t="inlineStr">
        <is>
          <t>1D</t>
        </is>
      </c>
      <c r="AA21" s="1063">
        <f>+MID(INDEX(WORLDCUP!$AA$101:$AA$147,MATCH(Y21,WORLDCUP!$Z$101:$Z$147,0)),1,3)</f>
        <v/>
      </c>
      <c r="AB21" s="1064">
        <f>+IF(ISBLANK(INDEX(WORLDCUP!$AC$101:$AC$147,MATCH(Y21,WORLDCUP!$Z$101:$Z$147,0))),"",INDEX(WORLDCUP!$AC$101:$AC$147,MATCH(Y21,WORLDCUP!$Z$101:$Z$147,0)))</f>
        <v/>
      </c>
      <c r="AC21" s="1135">
        <f>+IF(ISBLANK(INDEX(WORLDCUP!$AB$101:$AB$147,MATCH(Y21,WORLDCUP!$Z$101:$Z$147,0))),"","( "&amp;INDEX(WORLDCUP!$AB$101:$AB$147,MATCH(Y21,WORLDCUP!$Z$101:$Z$147,0))&amp;" )")</f>
        <v/>
      </c>
      <c r="AD21" s="707" t="n"/>
      <c r="AE21" s="1066" t="n"/>
      <c r="AF21" s="1066" t="n"/>
      <c r="AG21" s="1112" t="n"/>
      <c r="AH21" s="736" t="n"/>
      <c r="AI21" s="1096" t="n"/>
      <c r="AJ21" s="1096" t="n"/>
      <c r="AK21" s="1096" t="n"/>
      <c r="AL21" s="736" t="n"/>
      <c r="AM21" s="1068" t="n"/>
      <c r="AN21" s="1068" t="n"/>
      <c r="AO21" s="1150" t="n"/>
      <c r="AP21" s="736" t="n"/>
      <c r="AQ21" s="1097" t="n"/>
      <c r="AR21" s="1097" t="n"/>
      <c r="AS21" s="1097" t="n"/>
      <c r="AT21" s="736" t="n"/>
      <c r="AU21" s="1160" t="n"/>
      <c r="AV21" s="1012" t="n"/>
      <c r="AW21" s="1070" t="n"/>
      <c r="AX21" s="736" t="n"/>
      <c r="AY21" s="1164" t="n"/>
      <c r="AZ21" s="1165" t="n"/>
      <c r="BA21" s="1165">
        <f>WORLDCUP!AA150</f>
        <v/>
      </c>
      <c r="BB21" s="1165" t="n"/>
      <c r="BC21" s="1166" t="n"/>
      <c r="BD21" s="878" t="n"/>
      <c r="BE21" s="878" t="n"/>
      <c r="BG21" s="1099">
        <f>Horarios!Q20</f>
        <v/>
      </c>
      <c r="BH21" s="1100">
        <f>1-SUM(BI21:BO21)</f>
        <v/>
      </c>
      <c r="BI21" s="1100">
        <f>COUNTIF(Pool!$C$130:$C$161,Fixture!BG21)-BJ21-BK21-BL21-BM21-BN21-BO21</f>
        <v/>
      </c>
      <c r="BJ21" s="1101">
        <f>COUNTIF(Pool!$C$182:$C$197,Fixture!BG21)-BK21-BL21-BM21-BN21-BO21</f>
        <v/>
      </c>
      <c r="BK21" s="1102">
        <f>COUNTIF(Pool!$C$210:$C$217,Fixture!BG21)-BL21-BM21-BN21-BO21</f>
        <v/>
      </c>
      <c r="BL21" s="1102">
        <f>COUNTIF(Pool!$C$226:$C$229,Fixture!BG21)-BM21-BN21-BO21</f>
        <v/>
      </c>
      <c r="BM21" s="1100">
        <f>COUNTIF(Pool!$C$252,Fixture!BG21)</f>
        <v/>
      </c>
      <c r="BN21" s="1100">
        <f>COUNTIF(Pool!$C$251,Fixture!BG21)</f>
        <v/>
      </c>
      <c r="BO21" s="1103">
        <f>COUNTIF(Pool!$C$250,Fixture!BG21)</f>
        <v/>
      </c>
    </row>
    <row r="22" ht="15" customHeight="1" s="650">
      <c r="A22" s="736" t="n">
        <v>29</v>
      </c>
      <c r="B22" s="1158" t="n"/>
      <c r="C22" s="1081">
        <f>+MID(INDEX(WORLDCUP!$AA$4:$AA$147,MATCH(A22,WORLDCUP!$AH$4:$AH$147,0)),1,3)</f>
        <v/>
      </c>
      <c r="D22" s="1082">
        <f>IF(ISBLANK(INDEX(WORLDCUP!$AC$4:$AC$147,MATCH(A22,WORLDCUP!$AH$4:$AH$147,0))),"",INDEX(WORLDCUP!$AC$4:$AC$147,MATCH(A22,WORLDCUP!$AH$4:$AH$147,0)))</f>
        <v/>
      </c>
      <c r="E22" s="1082">
        <f>IF(ISBLANK(INDEX(WORLDCUP!$AD$4:$AD$147,MATCH(A22,WORLDCUP!$AH$4:$AH$147,0))),"",INDEX(WORLDCUP!$AD$4:$AD$147,MATCH(A22,WORLDCUP!$AH$4:$AH$147,0)))</f>
        <v/>
      </c>
      <c r="F22" s="1083">
        <f>+MID(INDEX(WORLDCUP!$AF$4:$AF$147,MATCH(A22,WORLDCUP!$AH$4:$AH$147,0)),1,3)</f>
        <v/>
      </c>
      <c r="G22" s="1104" t="n">
        <v>3</v>
      </c>
      <c r="H22" s="1105">
        <f>+MID(INDEX(WORLDCUP!$AL$6:$AL$97,MATCH(L22,WORLDCUP!$AI$6:$AI$97,0)),1,3)</f>
        <v/>
      </c>
      <c r="I22" s="766">
        <f>+INDEX(WORLDCUP!$AM$6:$AM$97,MATCH(L22,WORLDCUP!$AI$6:$AI$97,0))</f>
        <v/>
      </c>
      <c r="J22" s="767">
        <f>+INDEX(WORLDCUP!$AT$6:$AT$97,MATCH(L22,WORLDCUP!$AI$6:$AI$97,0))</f>
        <v/>
      </c>
      <c r="K22" s="768">
        <f>+INDEX(WORLDCUP!$AR$6:$AR$97,MATCH(L22,WORLDCUP!$AI$6:$AI$97,0))&amp;"-"&amp;INDEX(WORLDCUP!$AS$6:$AS$97,MATCH(L22,WORLDCUP!$AI$6:$AI$97,0))</f>
        <v/>
      </c>
      <c r="L22" s="736" t="inlineStr">
        <is>
          <t>3C</t>
        </is>
      </c>
      <c r="M22" s="736" t="n">
        <v>41</v>
      </c>
      <c r="N22" s="1159" t="n"/>
      <c r="O22" s="1081">
        <f>+MID(INDEX(WORLDCUP!$AA$4:$AA$147,MATCH(M22,WORLDCUP!$AH$4:$AH$147,0)),1,3)</f>
        <v/>
      </c>
      <c r="P22" s="1082">
        <f>IF(ISBLANK(INDEX(WORLDCUP!$AC$4:$AC$147,MATCH(M22,WORLDCUP!$AH$4:$AH$147,0))),"",INDEX(WORLDCUP!$AC$4:$AC$147,MATCH(M22,WORLDCUP!$AH$4:$AH$147,0)))</f>
        <v/>
      </c>
      <c r="Q22" s="1082">
        <f>IF(ISBLANK(INDEX(WORLDCUP!$AD$4:$AD$147,MATCH(M22,WORLDCUP!$AH$4:$AH$147,0))),"",INDEX(WORLDCUP!$AD$4:$AD$147,MATCH(M22,WORLDCUP!$AH$4:$AH$147,0)))</f>
        <v/>
      </c>
      <c r="R22" s="1083">
        <f>+MID(INDEX(WORLDCUP!$AF$4:$AF$147,MATCH(M22,WORLDCUP!$AH$4:$AH$147,0)),1,3)</f>
        <v/>
      </c>
      <c r="S22" s="1104" t="n">
        <v>3</v>
      </c>
      <c r="T22" s="1105">
        <f>+MID(INDEX(WORLDCUP!$AL$6:$AL$97,MATCH(X22,WORLDCUP!$AI$6:$AI$97,0)),1,3)</f>
        <v/>
      </c>
      <c r="U22" s="766">
        <f>+INDEX(WORLDCUP!$AM$6:$AM$97,MATCH(X22,WORLDCUP!$AI$6:$AI$97,0))</f>
        <v/>
      </c>
      <c r="V22" s="767">
        <f>+INDEX(WORLDCUP!$AT$6:$AT$97,MATCH(X22,WORLDCUP!$AI$6:$AI$97,0))</f>
        <v/>
      </c>
      <c r="W22" s="768">
        <f>+INDEX(WORLDCUP!$AR$6:$AR$97,MATCH(X22,WORLDCUP!$AI$6:$AI$97,0))&amp;"-"&amp;INDEX(WORLDCUP!$AS$6:$AS$97,MATCH(X22,WORLDCUP!$AI$6:$AI$97,0))</f>
        <v/>
      </c>
      <c r="X22" s="736" t="inlineStr">
        <is>
          <t>3I</t>
        </is>
      </c>
      <c r="Y22" s="736" t="n">
        <v>81</v>
      </c>
      <c r="Z22" s="1062" t="inlineStr">
        <is>
          <t>3BEFIJ</t>
        </is>
      </c>
      <c r="AA22" s="1063">
        <f>+MID(INDEX(WORLDCUP!$AF$101:$AF$147,MATCH(Y22,WORLDCUP!$Z$101:$Z$147,0)),1,IF(WORLDCUP!$H$113&lt;144,6,3))</f>
        <v/>
      </c>
      <c r="AB22" s="1090">
        <f>+IF(ISBLANK(INDEX(WORLDCUP!$AD$101:$AD$147,MATCH(Y22,WORLDCUP!$Z$101:$Z$147,0))),"",INDEX(WORLDCUP!$AD$101:$AD$147,MATCH(Y22,WORLDCUP!$Z$101:$Z$147,0)))</f>
        <v/>
      </c>
      <c r="AC22" s="1091">
        <f>+IF(ISBLANK(INDEX(WORLDCUP!$AE$101:$AE$147,MATCH(Y22,WORLDCUP!$Z$101:$Z$147,0))),"","( "&amp;INDEX(WORLDCUP!$AE$101:$AE$147,MATCH(Y22,WORLDCUP!$Z$101:$Z$147,0))&amp;" )")</f>
        <v/>
      </c>
      <c r="AD22" s="1092" t="n">
        <v>94</v>
      </c>
      <c r="AE22" s="1093">
        <f>+MID(INDEX(WORLDCUP!$AA$101:$AA$147,MATCH(AD22,WORLDCUP!$Z$101:$Z$147,0)),1,3)</f>
        <v/>
      </c>
      <c r="AF22" s="1094">
        <f>+IF(ISBLANK(INDEX(WORLDCUP!$AC$101:$AC$147,MATCH(AD22,WORLDCUP!$Z$101:$Z$147,0))),"",INDEX(WORLDCUP!$AC$101:$AC$147,MATCH(AD22,WORLDCUP!$Z$101:$Z$147,0)))</f>
        <v/>
      </c>
      <c r="AG22" s="1138">
        <f>+IF(ISBLANK(INDEX(WORLDCUP!$AB$101:$AB$147,MATCH(AD22,WORLDCUP!$Z$101:$Z$147,0))),"","( "&amp;INDEX(WORLDCUP!$AB$101:$AB$147,MATCH(AD22,WORLDCUP!$Z$101:$Z$147,0))&amp;" )")</f>
        <v/>
      </c>
      <c r="AH22" s="736" t="n"/>
      <c r="AI22" s="1096" t="n"/>
      <c r="AJ22" s="1096" t="n"/>
      <c r="AK22" s="1096" t="n"/>
      <c r="AL22" s="736" t="n"/>
      <c r="AM22" s="1068" t="n"/>
      <c r="AN22" s="1068" t="n"/>
      <c r="AO22" s="1150" t="n"/>
      <c r="AP22" s="736" t="n"/>
      <c r="AQ22" s="1097" t="n"/>
      <c r="AR22" s="1097" t="n"/>
      <c r="AS22" s="1097" t="n"/>
      <c r="AT22" s="736" t="n"/>
      <c r="AU22" s="1160" t="n"/>
      <c r="AV22" s="1012" t="n"/>
      <c r="AW22" s="1070" t="n"/>
      <c r="AX22" s="736" t="n"/>
      <c r="AY22" s="1164" t="n"/>
      <c r="AZ22" s="1165" t="n"/>
      <c r="BA22" s="1167" t="n"/>
      <c r="BB22" s="1165" t="n"/>
      <c r="BC22" s="1166" t="n"/>
      <c r="BD22" s="878" t="n"/>
      <c r="BE22" s="878" t="n"/>
      <c r="BG22" s="1099">
        <f>Horarios!Q21</f>
        <v/>
      </c>
      <c r="BH22" s="1100">
        <f>1-SUM(BI22:BO22)</f>
        <v/>
      </c>
      <c r="BI22" s="1100">
        <f>COUNTIF(Pool!$C$130:$C$161,Fixture!BG22)-BJ22-BK22-BL22-BM22-BN22-BO22</f>
        <v/>
      </c>
      <c r="BJ22" s="1101">
        <f>COUNTIF(Pool!$C$182:$C$197,Fixture!BG22)-BK22-BL22-BM22-BN22-BO22</f>
        <v/>
      </c>
      <c r="BK22" s="1102">
        <f>COUNTIF(Pool!$C$210:$C$217,Fixture!BG22)-BL22-BM22-BN22-BO22</f>
        <v/>
      </c>
      <c r="BL22" s="1102">
        <f>COUNTIF(Pool!$C$226:$C$229,Fixture!BG22)-BM22-BN22-BO22</f>
        <v/>
      </c>
      <c r="BM22" s="1100">
        <f>COUNTIF(Pool!$C$252,Fixture!BG22)</f>
        <v/>
      </c>
      <c r="BN22" s="1100">
        <f>COUNTIF(Pool!$C$251,Fixture!BG22)</f>
        <v/>
      </c>
      <c r="BO22" s="1103">
        <f>COUNTIF(Pool!$C$250,Fixture!BG22)</f>
        <v/>
      </c>
    </row>
    <row r="23" ht="15" customHeight="1" s="650">
      <c r="A23" s="736" t="n">
        <v>49</v>
      </c>
      <c r="B23" s="1158" t="n"/>
      <c r="C23" s="1081">
        <f>+MID(INDEX(WORLDCUP!$AA$4:$AA$147,MATCH(A23,WORLDCUP!$AH$4:$AH$147,0)),1,3)</f>
        <v/>
      </c>
      <c r="D23" s="1082">
        <f>IF(ISBLANK(INDEX(WORLDCUP!$AC$4:$AC$147,MATCH(A23,WORLDCUP!$AH$4:$AH$147,0))),"",INDEX(WORLDCUP!$AC$4:$AC$147,MATCH(A23,WORLDCUP!$AH$4:$AH$147,0)))</f>
        <v/>
      </c>
      <c r="E23" s="1082">
        <f>IF(ISBLANK(INDEX(WORLDCUP!$AD$4:$AD$147,MATCH(A23,WORLDCUP!$AH$4:$AH$147,0))),"",INDEX(WORLDCUP!$AD$4:$AD$147,MATCH(A23,WORLDCUP!$AH$4:$AH$147,0)))</f>
        <v/>
      </c>
      <c r="F23" s="1083">
        <f>+MID(INDEX(WORLDCUP!$AF$4:$AF$147,MATCH(A23,WORLDCUP!$AH$4:$AH$147,0)),1,3)</f>
        <v/>
      </c>
      <c r="G23" s="1104" t="n">
        <v>4</v>
      </c>
      <c r="H23" s="1113">
        <f>+MID(INDEX(WORLDCUP!$AL$6:$AL$97,MATCH(L23,WORLDCUP!$AI$6:$AI$97,0)),1,3)</f>
        <v/>
      </c>
      <c r="I23" s="1114">
        <f>+INDEX(WORLDCUP!$AM$6:$AM$97,MATCH(L23,WORLDCUP!$AI$6:$AI$97,0))</f>
        <v/>
      </c>
      <c r="J23" s="1115">
        <f>+INDEX(WORLDCUP!$AT$6:$AT$97,MATCH(L23,WORLDCUP!$AI$6:$AI$97,0))</f>
        <v/>
      </c>
      <c r="K23" s="1116">
        <f>+INDEX(WORLDCUP!$AR$6:$AR$97,MATCH(L23,WORLDCUP!$AI$6:$AI$97,0))&amp;"-"&amp;INDEX(WORLDCUP!$AS$6:$AS$97,MATCH(L23,WORLDCUP!$AI$6:$AI$97,0))</f>
        <v/>
      </c>
      <c r="L23" s="736" t="inlineStr">
        <is>
          <t>4C</t>
        </is>
      </c>
      <c r="M23" s="736" t="n">
        <v>61</v>
      </c>
      <c r="N23" s="1159" t="n"/>
      <c r="O23" s="1081">
        <f>+MID(INDEX(WORLDCUP!$AA$4:$AA$147,MATCH(M23,WORLDCUP!$AH$4:$AH$147,0)),1,3)</f>
        <v/>
      </c>
      <c r="P23" s="1082">
        <f>IF(ISBLANK(INDEX(WORLDCUP!$AC$4:$AC$147,MATCH(M23,WORLDCUP!$AH$4:$AH$147,0))),"",INDEX(WORLDCUP!$AC$4:$AC$147,MATCH(M23,WORLDCUP!$AH$4:$AH$147,0)))</f>
        <v/>
      </c>
      <c r="Q23" s="1082">
        <f>IF(ISBLANK(INDEX(WORLDCUP!$AD$4:$AD$147,MATCH(M23,WORLDCUP!$AH$4:$AH$147,0))),"",INDEX(WORLDCUP!$AD$4:$AD$147,MATCH(M23,WORLDCUP!$AH$4:$AH$147,0)))</f>
        <v/>
      </c>
      <c r="R23" s="1083">
        <f>+MID(INDEX(WORLDCUP!$AF$4:$AF$147,MATCH(M23,WORLDCUP!$AH$4:$AH$147,0)),1,3)</f>
        <v/>
      </c>
      <c r="S23" s="1104" t="n">
        <v>4</v>
      </c>
      <c r="T23" s="1113">
        <f>+MID(INDEX(WORLDCUP!$AL$6:$AL$97,MATCH(X23,WORLDCUP!$AI$6:$AI$97,0)),1,3)</f>
        <v/>
      </c>
      <c r="U23" s="1114">
        <f>+INDEX(WORLDCUP!$AM$6:$AM$97,MATCH(X23,WORLDCUP!$AI$6:$AI$97,0))</f>
        <v/>
      </c>
      <c r="V23" s="1115">
        <f>+INDEX(WORLDCUP!$AT$6:$AT$97,MATCH(X23,WORLDCUP!$AI$6:$AI$97,0))</f>
        <v/>
      </c>
      <c r="W23" s="1116">
        <f>+INDEX(WORLDCUP!$AR$6:$AR$97,MATCH(X23,WORLDCUP!$AI$6:$AI$97,0))&amp;"-"&amp;INDEX(WORLDCUP!$AS$6:$AS$97,MATCH(X23,WORLDCUP!$AI$6:$AI$97,0))</f>
        <v/>
      </c>
      <c r="X23" s="736" t="inlineStr">
        <is>
          <t>4I</t>
        </is>
      </c>
      <c r="Y23" s="736" t="n"/>
      <c r="Z23" s="1062" t="n"/>
      <c r="AA23" s="1106" t="n"/>
      <c r="AB23" s="1106" t="n"/>
      <c r="AC23" s="1107" t="n"/>
      <c r="AD23" s="736" t="n">
        <v>94</v>
      </c>
      <c r="AE23" s="1093">
        <f>+MID(INDEX(WORLDCUP!$AF$101:$AF$147,MATCH(AD23,WORLDCUP!$Z$101:$Z$147,0)),1,3)</f>
        <v/>
      </c>
      <c r="AF23" s="1094">
        <f>+IF(ISBLANK(INDEX(WORLDCUP!$AD$101:$AD$147,MATCH(AD23,WORLDCUP!$Z$101:$Z$147,0))),"",INDEX(WORLDCUP!$AD$101:$AD$147,MATCH(AD23,WORLDCUP!$Z$101:$Z$147,0)))</f>
        <v/>
      </c>
      <c r="AG23" s="1111">
        <f>+IF(ISBLANK(INDEX(WORLDCUP!$AE$101:$AE$147,MATCH(AD23,WORLDCUP!$Z$101:$Z$147,0))),"","( "&amp;INDEX(WORLDCUP!$AE$101:$AE$147,MATCH(AD23,WORLDCUP!$Z$101:$Z$147,0))&amp;" )")</f>
        <v/>
      </c>
      <c r="AH23" s="736" t="n"/>
      <c r="AI23" s="1096" t="n"/>
      <c r="AJ23" s="1096" t="n"/>
      <c r="AK23" s="1096" t="n"/>
      <c r="AL23" s="736" t="n"/>
      <c r="AM23" s="1068" t="n"/>
      <c r="AN23" s="1068" t="n"/>
      <c r="AO23" s="1150" t="n"/>
      <c r="AP23" s="939" t="n"/>
      <c r="AQ23" s="1097" t="n"/>
      <c r="AR23" s="1097" t="n"/>
      <c r="AS23" s="1097" t="n"/>
      <c r="AT23" s="736" t="n"/>
      <c r="AU23" s="1070" t="n"/>
      <c r="AV23" s="1070" t="n"/>
      <c r="AW23" s="1070" t="n"/>
      <c r="AX23" s="736" t="n"/>
      <c r="AY23" s="1164" t="n"/>
      <c r="AZ23" s="1165" t="n"/>
      <c r="BA23" s="1167" t="n"/>
      <c r="BB23" s="1165">
        <f>+WORLDCUP!AA151</f>
        <v/>
      </c>
      <c r="BC23" s="1166" t="n"/>
      <c r="BD23" s="878" t="n"/>
      <c r="BE23" s="878" t="n"/>
      <c r="BG23" s="1099">
        <f>Horarios!Q22</f>
        <v/>
      </c>
      <c r="BH23" s="1100">
        <f>1-SUM(BI23:BO23)</f>
        <v/>
      </c>
      <c r="BI23" s="1100">
        <f>COUNTIF(Pool!$C$130:$C$161,Fixture!BG23)-BJ23-BK23-BL23-BM23-BN23-BO23</f>
        <v/>
      </c>
      <c r="BJ23" s="1101">
        <f>COUNTIF(Pool!$C$182:$C$197,Fixture!BG23)-BK23-BL23-BM23-BN23-BO23</f>
        <v/>
      </c>
      <c r="BK23" s="1102">
        <f>COUNTIF(Pool!$C$210:$C$217,Fixture!BG23)-BL23-BM23-BN23-BO23</f>
        <v/>
      </c>
      <c r="BL23" s="1102">
        <f>COUNTIF(Pool!$C$226:$C$229,Fixture!BG23)-BM23-BN23-BO23</f>
        <v/>
      </c>
      <c r="BM23" s="1100">
        <f>COUNTIF(Pool!$C$252,Fixture!BG23)</f>
        <v/>
      </c>
      <c r="BN23" s="1100">
        <f>COUNTIF(Pool!$C$251,Fixture!BG23)</f>
        <v/>
      </c>
      <c r="BO23" s="1103">
        <f>COUNTIF(Pool!$C$250,Fixture!BG23)</f>
        <v/>
      </c>
    </row>
    <row r="24" ht="15" customHeight="1" s="650">
      <c r="A24" s="736" t="n">
        <v>50</v>
      </c>
      <c r="B24" s="1168" t="n"/>
      <c r="C24" s="1124">
        <f>+MID(INDEX(WORLDCUP!$AA$4:$AA$147,MATCH(A24,WORLDCUP!$AH$4:$AH$147,0)),1,3)</f>
        <v/>
      </c>
      <c r="D24" s="1125">
        <f>IF(ISBLANK(INDEX(WORLDCUP!$AC$4:$AC$147,MATCH(A24,WORLDCUP!$AH$4:$AH$147,0))),"",INDEX(WORLDCUP!$AC$4:$AC$147,MATCH(A24,WORLDCUP!$AH$4:$AH$147,0)))</f>
        <v/>
      </c>
      <c r="E24" s="1125">
        <f>IF(ISBLANK(INDEX(WORLDCUP!$AD$4:$AD$147,MATCH(A24,WORLDCUP!$AH$4:$AH$147,0))),"",INDEX(WORLDCUP!$AD$4:$AD$147,MATCH(A24,WORLDCUP!$AH$4:$AH$147,0)))</f>
        <v/>
      </c>
      <c r="F24" s="1126">
        <f>+MID(INDEX(WORLDCUP!$AF$4:$AF$147,MATCH(A24,WORLDCUP!$AH$4:$AH$147,0)),1,3)</f>
        <v/>
      </c>
      <c r="G24" s="1127" t="n"/>
      <c r="H24" s="1127" t="n"/>
      <c r="I24" s="1128" t="n"/>
      <c r="J24" s="1128" t="n"/>
      <c r="K24" s="1129" t="n"/>
      <c r="L24" s="736" t="n"/>
      <c r="M24" s="736" t="n">
        <v>62</v>
      </c>
      <c r="N24" s="1169" t="n"/>
      <c r="O24" s="1124">
        <f>+MID(INDEX(WORLDCUP!$AA$4:$AA$147,MATCH(M24,WORLDCUP!$AH$4:$AH$147,0)),1,3)</f>
        <v/>
      </c>
      <c r="P24" s="1125">
        <f>IF(ISBLANK(INDEX(WORLDCUP!$AC$4:$AC$147,MATCH(M24,WORLDCUP!$AH$4:$AH$147,0))),"",INDEX(WORLDCUP!$AC$4:$AC$147,MATCH(M24,WORLDCUP!$AH$4:$AH$147,0)))</f>
        <v/>
      </c>
      <c r="Q24" s="1125">
        <f>IF(ISBLANK(INDEX(WORLDCUP!$AD$4:$AD$147,MATCH(M24,WORLDCUP!$AH$4:$AH$147,0))),"",INDEX(WORLDCUP!$AD$4:$AD$147,MATCH(M24,WORLDCUP!$AH$4:$AH$147,0)))</f>
        <v/>
      </c>
      <c r="R24" s="1126">
        <f>+MID(INDEX(WORLDCUP!$AF$4:$AF$147,MATCH(M24,WORLDCUP!$AH$4:$AH$147,0)),1,3)</f>
        <v/>
      </c>
      <c r="S24" s="1127" t="n"/>
      <c r="T24" s="1127" t="n"/>
      <c r="U24" s="1128" t="n"/>
      <c r="V24" s="1128" t="n"/>
      <c r="W24" s="1129" t="n"/>
      <c r="X24" s="736" t="n"/>
      <c r="Y24" s="736" t="n">
        <v>82</v>
      </c>
      <c r="Z24" s="1062" t="inlineStr">
        <is>
          <t>1G</t>
        </is>
      </c>
      <c r="AA24" s="1063">
        <f>+MID(INDEX(WORLDCUP!$AA$101:$AA$147,MATCH(Y24,WORLDCUP!$Z$101:$Z$147,0)),1,3)</f>
        <v/>
      </c>
      <c r="AB24" s="1109">
        <f>+IF(ISBLANK(INDEX(WORLDCUP!$AC$101:$AC$147,MATCH(Y24,WORLDCUP!$Z$101:$Z$147,0))),"",INDEX(WORLDCUP!$AC$101:$AC$147,MATCH(Y24,WORLDCUP!$Z$101:$Z$147,0)))</f>
        <v/>
      </c>
      <c r="AC24" s="1144">
        <f>+IF(ISBLANK(INDEX(WORLDCUP!$AB$101:$AB$147,MATCH(Y24,WORLDCUP!$Z$101:$Z$147,0))),"","( "&amp;INDEX(WORLDCUP!$AB$101:$AB$147,MATCH(Y24,WORLDCUP!$Z$101:$Z$147,0))&amp;" )")</f>
        <v/>
      </c>
      <c r="AD24" s="736" t="n"/>
      <c r="AE24" s="1066" t="n"/>
      <c r="AF24" s="1066" t="n"/>
      <c r="AG24" s="1066" t="n"/>
      <c r="AH24" s="736" t="n"/>
      <c r="AI24" s="1096" t="n"/>
      <c r="AJ24" s="1096" t="n"/>
      <c r="AK24" s="1096" t="n"/>
      <c r="AL24" s="736" t="n"/>
      <c r="AM24" s="1068" t="n"/>
      <c r="AN24" s="1068" t="n"/>
      <c r="AO24" s="1150" t="n"/>
      <c r="AP24" s="939" t="n"/>
      <c r="AQ24" s="1097" t="n"/>
      <c r="AR24" s="1097" t="n"/>
      <c r="AS24" s="1097" t="n"/>
      <c r="AT24" s="736" t="n"/>
      <c r="AU24" s="1070" t="n"/>
      <c r="AV24" s="1070" t="n"/>
      <c r="AW24" s="1070" t="n"/>
      <c r="AX24" s="736" t="n"/>
      <c r="AY24" s="1164" t="n"/>
      <c r="AZ24" s="1165" t="n"/>
      <c r="BA24" s="1167" t="n"/>
      <c r="BB24" s="1170" t="n"/>
      <c r="BC24" s="1166" t="n"/>
      <c r="BD24" s="878" t="n"/>
      <c r="BE24" s="878" t="n"/>
      <c r="BG24" s="1099">
        <f>Horarios!Q23</f>
        <v/>
      </c>
      <c r="BH24" s="1100">
        <f>1-SUM(BI24:BO24)</f>
        <v/>
      </c>
      <c r="BI24" s="1100">
        <f>COUNTIF(Pool!$C$130:$C$161,Fixture!BG24)-BJ24-BK24-BL24-BM24-BN24-BO24</f>
        <v/>
      </c>
      <c r="BJ24" s="1101">
        <f>COUNTIF(Pool!$C$182:$C$197,Fixture!BG24)-BK24-BL24-BM24-BN24-BO24</f>
        <v/>
      </c>
      <c r="BK24" s="1102">
        <f>COUNTIF(Pool!$C$210:$C$217,Fixture!BG24)-BL24-BM24-BN24-BO24</f>
        <v/>
      </c>
      <c r="BL24" s="1102">
        <f>COUNTIF(Pool!$C$226:$C$229,Fixture!BG24)-BM24-BN24-BO24</f>
        <v/>
      </c>
      <c r="BM24" s="1100">
        <f>COUNTIF(Pool!$C$252,Fixture!BG24)</f>
        <v/>
      </c>
      <c r="BN24" s="1100">
        <f>COUNTIF(Pool!$C$251,Fixture!BG24)</f>
        <v/>
      </c>
      <c r="BO24" s="1103">
        <f>COUNTIF(Pool!$C$250,Fixture!BG24)</f>
        <v/>
      </c>
    </row>
    <row r="25" ht="15" customHeight="1" s="650">
      <c r="A25" s="736" t="n"/>
      <c r="B25" s="1050" t="n"/>
      <c r="C25" s="1133" t="n"/>
      <c r="D25" s="1134" t="n"/>
      <c r="E25" s="1134" t="n"/>
      <c r="F25" s="878" t="n"/>
      <c r="G25" s="878" t="n"/>
      <c r="H25" s="1133" t="n"/>
      <c r="I25" s="878" t="n"/>
      <c r="J25" s="878" t="n"/>
      <c r="K25" s="878" t="n"/>
      <c r="L25" s="736" t="n"/>
      <c r="M25" s="736" t="n"/>
      <c r="N25" s="794" t="n"/>
      <c r="O25" s="878" t="n"/>
      <c r="P25" s="878" t="n"/>
      <c r="Q25" s="878" t="n"/>
      <c r="R25" s="878" t="n"/>
      <c r="S25" s="878" t="n"/>
      <c r="T25" s="878" t="n"/>
      <c r="U25" s="878" t="n"/>
      <c r="V25" s="878" t="n"/>
      <c r="W25" s="878" t="n"/>
      <c r="X25" s="736" t="n"/>
      <c r="Y25" s="736" t="n">
        <v>82</v>
      </c>
      <c r="Z25" s="1062" t="inlineStr">
        <is>
          <t>3AEHIJ</t>
        </is>
      </c>
      <c r="AA25" s="1117">
        <f>+MID(INDEX(WORLDCUP!$AF$101:$AF$147,MATCH(Y25,WORLDCUP!$Z$101:$Z$147,0)),1,IF(WORLDCUP!$H$113&lt;144,6,3))</f>
        <v/>
      </c>
      <c r="AB25" s="1118">
        <f>+IF(ISBLANK(INDEX(WORLDCUP!$AD$101:$AD$147,MATCH(Y25,WORLDCUP!$Z$101:$Z$147,0))),"",INDEX(WORLDCUP!$AD$101:$AD$147,MATCH(Y25,WORLDCUP!$Z$101:$Z$147,0)))</f>
        <v/>
      </c>
      <c r="AC25" s="1145">
        <f>+IF(ISBLANK(INDEX(WORLDCUP!$AE$101:$AE$147,MATCH(Y25,WORLDCUP!$Z$101:$Z$147,0))),"","( "&amp;INDEX(WORLDCUP!$AE$101:$AE$147,MATCH(Y25,WORLDCUP!$Z$101:$Z$147,0))&amp;" )")</f>
        <v/>
      </c>
      <c r="AD25" s="736" t="n"/>
      <c r="AE25" s="1066" t="n"/>
      <c r="AF25" s="1066" t="n"/>
      <c r="AG25" s="1066" t="n"/>
      <c r="AH25" s="736" t="n"/>
      <c r="AI25" s="1096" t="n"/>
      <c r="AJ25" s="1096" t="n"/>
      <c r="AK25" s="1096" t="n"/>
      <c r="AL25" s="736" t="n"/>
      <c r="AM25" s="1068" t="n"/>
      <c r="AN25" s="1068" t="n"/>
      <c r="AO25" s="1150" t="n"/>
      <c r="AP25" s="1171" t="n"/>
      <c r="AQ25" s="1172" t="n"/>
      <c r="AR25" s="1172" t="n"/>
      <c r="AS25" s="1172" t="n"/>
      <c r="AT25" s="1173" t="n">
        <v>104</v>
      </c>
      <c r="AU25" s="1174">
        <f>+MID(INDEX(WORLDCUP!$AA$101:$AA$147,MATCH(AT25,WORLDCUP!$Z$101:$Z$147,0)),1,4)</f>
        <v/>
      </c>
      <c r="AV25" s="1175">
        <f>+IF(ISBLANK(INDEX(WORLDCUP!$AC$101:$AC$147,MATCH(AT25,WORLDCUP!$Z$101:$Z$147,0))),"",INDEX(WORLDCUP!$AC$101:$AC$147,MATCH(AT25,WORLDCUP!$Z$101:$Z$147,0)))</f>
        <v/>
      </c>
      <c r="AW25" s="1176">
        <f>+IF(ISBLANK(INDEX(WORLDCUP!$AB$101:$AB$147,MATCH(AT25,WORLDCUP!$Z$101:$Z$147,0))),"","( "&amp;INDEX(WORLDCUP!$AB$101:$AB$147,MATCH(AT25,WORLDCUP!$Z$101:$Z$147,0))&amp;" )")</f>
        <v/>
      </c>
      <c r="AX25" s="1177" t="n"/>
      <c r="AY25" s="1164" t="n"/>
      <c r="AZ25" s="1165">
        <f>+WORLDCUP!AA152</f>
        <v/>
      </c>
      <c r="BA25" s="1167" t="n"/>
      <c r="BB25" s="1170" t="n"/>
      <c r="BC25" s="1166" t="n"/>
      <c r="BD25" s="878" t="n"/>
      <c r="BE25" s="878" t="n"/>
      <c r="BG25" s="1099">
        <f>Horarios!Q24</f>
        <v/>
      </c>
      <c r="BH25" s="1100">
        <f>1-SUM(BI25:BO25)</f>
        <v/>
      </c>
      <c r="BI25" s="1100">
        <f>COUNTIF(Pool!$C$130:$C$161,Fixture!BG25)-BJ25-BK25-BL25-BM25-BN25-BO25</f>
        <v/>
      </c>
      <c r="BJ25" s="1101">
        <f>COUNTIF(Pool!$C$182:$C$197,Fixture!BG25)-BK25-BL25-BM25-BN25-BO25</f>
        <v/>
      </c>
      <c r="BK25" s="1102">
        <f>COUNTIF(Pool!$C$210:$C$217,Fixture!BG25)-BL25-BM25-BN25-BO25</f>
        <v/>
      </c>
      <c r="BL25" s="1102">
        <f>COUNTIF(Pool!$C$226:$C$229,Fixture!BG25)-BM25-BN25-BO25</f>
        <v/>
      </c>
      <c r="BM25" s="1100">
        <f>COUNTIF(Pool!$C$252,Fixture!BG25)</f>
        <v/>
      </c>
      <c r="BN25" s="1100">
        <f>COUNTIF(Pool!$C$251,Fixture!BG25)</f>
        <v/>
      </c>
      <c r="BO25" s="1103">
        <f>COUNTIF(Pool!$C$250,Fixture!BG25)</f>
        <v/>
      </c>
    </row>
    <row r="26" ht="15" customHeight="1" s="650">
      <c r="A26" s="736" t="n"/>
      <c r="B26" s="1050" t="n"/>
      <c r="C26" s="1133" t="n"/>
      <c r="D26" s="1134" t="n"/>
      <c r="E26" s="1134" t="n"/>
      <c r="F26" s="878" t="n"/>
      <c r="G26" s="878" t="n"/>
      <c r="H26" s="1133" t="n"/>
      <c r="I26" s="878" t="n"/>
      <c r="J26" s="878" t="n"/>
      <c r="K26" s="878" t="n"/>
      <c r="L26" s="736" t="n"/>
      <c r="M26" s="736" t="n"/>
      <c r="N26" s="794" t="n"/>
      <c r="O26" s="878" t="n"/>
      <c r="P26" s="878" t="n"/>
      <c r="Q26" s="878" t="n"/>
      <c r="R26" s="878" t="n"/>
      <c r="S26" s="878" t="n"/>
      <c r="T26" s="878" t="n"/>
      <c r="U26" s="878" t="n"/>
      <c r="V26" s="878" t="n"/>
      <c r="W26" s="878" t="n"/>
      <c r="X26" s="736" t="n"/>
      <c r="Y26" s="736" t="n"/>
      <c r="Z26" s="1062" t="n"/>
      <c r="AA26" s="1131" t="n"/>
      <c r="AB26" s="1131" t="n"/>
      <c r="AC26" s="1131" t="n"/>
      <c r="AD26" s="736" t="n"/>
      <c r="AE26" s="1066" t="n"/>
      <c r="AF26" s="1066" t="n"/>
      <c r="AG26" s="1111" t="n"/>
      <c r="AH26" s="736" t="n"/>
      <c r="AI26" s="1096" t="n"/>
      <c r="AJ26" s="1096" t="n"/>
      <c r="AK26" s="1096" t="n"/>
      <c r="AL26" s="736" t="n"/>
      <c r="AM26" s="1068" t="n"/>
      <c r="AN26" s="1068" t="n"/>
      <c r="AO26" s="1150" t="n"/>
      <c r="AP26" s="736" t="n"/>
      <c r="AQ26" s="1097" t="n"/>
      <c r="AR26" s="1097" t="n"/>
      <c r="AS26" s="1097" t="n"/>
      <c r="AT26" s="736" t="n">
        <v>104</v>
      </c>
      <c r="AU26" s="1174">
        <f>+MID(INDEX(WORLDCUP!$AF$101:$AF$147,MATCH(AT26,WORLDCUP!$Z$101:$Z$147,0)),1,4)</f>
        <v/>
      </c>
      <c r="AV26" s="1175">
        <f>+IF(ISBLANK(INDEX(WORLDCUP!$AD$101:$AD$147,MATCH(AT26,WORLDCUP!$Z$101:$Z$147,0))),"",INDEX(WORLDCUP!$AD$101:$AD$147,MATCH(AT26,WORLDCUP!$Z$101:$Z$147,0)))</f>
        <v/>
      </c>
      <c r="AW26" s="1070">
        <f>+IF(ISBLANK(INDEX(WORLDCUP!$AE$101:$AE$147,MATCH(AT26,WORLDCUP!$Z$101:$Z$147,0))),"","( "&amp;INDEX(WORLDCUP!$AE$101:$AE$147,MATCH(AT26,WORLDCUP!$Z$101:$Z$147,0))&amp;" )")</f>
        <v/>
      </c>
      <c r="AX26" s="736" t="n"/>
      <c r="AY26" s="1164" t="n"/>
      <c r="AZ26" s="1178" t="n"/>
      <c r="BA26" s="1167" t="n"/>
      <c r="BB26" s="1170" t="n"/>
      <c r="BC26" s="1166" t="n"/>
      <c r="BD26" s="878" t="n"/>
      <c r="BE26" s="878" t="n"/>
      <c r="BG26" s="1099">
        <f>Horarios!Q25</f>
        <v/>
      </c>
      <c r="BH26" s="1100">
        <f>1-SUM(BI26:BO26)</f>
        <v/>
      </c>
      <c r="BI26" s="1100">
        <f>COUNTIF(Pool!$C$130:$C$161,Fixture!BG26)-BJ26-BK26-BL26-BM26-BN26-BO26</f>
        <v/>
      </c>
      <c r="BJ26" s="1101">
        <f>COUNTIF(Pool!$C$182:$C$197,Fixture!BG26)-BK26-BL26-BM26-BN26-BO26</f>
        <v/>
      </c>
      <c r="BK26" s="1102">
        <f>COUNTIF(Pool!$C$210:$C$217,Fixture!BG26)-BL26-BM26-BN26-BO26</f>
        <v/>
      </c>
      <c r="BL26" s="1102">
        <f>COUNTIF(Pool!$C$226:$C$229,Fixture!BG26)-BM26-BN26-BO26</f>
        <v/>
      </c>
      <c r="BM26" s="1100">
        <f>COUNTIF(Pool!$C$252,Fixture!BG26)</f>
        <v/>
      </c>
      <c r="BN26" s="1100">
        <f>COUNTIF(Pool!$C$251,Fixture!BG26)</f>
        <v/>
      </c>
      <c r="BO26" s="1103">
        <f>COUNTIF(Pool!$C$250,Fixture!BG26)</f>
        <v/>
      </c>
    </row>
    <row r="27" ht="15" customHeight="1" s="650">
      <c r="A27" s="736" t="n">
        <v>4</v>
      </c>
      <c r="B27" s="1179" t="inlineStr">
        <is>
          <t>D</t>
        </is>
      </c>
      <c r="C27" s="1054">
        <f>+MID(INDEX(WORLDCUP!$AA$4:$AA$147,MATCH(A27,WORLDCUP!$AH$4:$AH$147,0)),1,3)</f>
        <v/>
      </c>
      <c r="D27" s="1055">
        <f>IF(ISBLANK(INDEX(WORLDCUP!$AC$4:$AC$147,MATCH(A27,WORLDCUP!$AH$4:$AH$147,0))),"",INDEX(WORLDCUP!$AC$4:$AC$147,MATCH(A27,WORLDCUP!$AH$4:$AH$147,0)))</f>
        <v/>
      </c>
      <c r="E27" s="1055">
        <f>IF(ISBLANK(INDEX(WORLDCUP!$AD$4:$AD$147,MATCH(A27,WORLDCUP!$AH$4:$AH$147,0))),"",INDEX(WORLDCUP!$AD$4:$AD$147,MATCH(A27,WORLDCUP!$AH$4:$AH$147,0)))</f>
        <v/>
      </c>
      <c r="F27" s="1056">
        <f>+MID(INDEX(WORLDCUP!$AF$4:$AF$147,MATCH(A27,WORLDCUP!$AH$4:$AH$147,0)),1,3)</f>
        <v/>
      </c>
      <c r="G27" s="1057" t="n"/>
      <c r="H27" s="1058">
        <f>+H19</f>
        <v/>
      </c>
      <c r="I27" s="1059">
        <f>+I19</f>
        <v/>
      </c>
      <c r="J27" s="1059">
        <f>+J19</f>
        <v/>
      </c>
      <c r="K27" s="1060">
        <f>+K19</f>
        <v/>
      </c>
      <c r="L27" s="736" t="n"/>
      <c r="M27" s="736" t="n">
        <v>19</v>
      </c>
      <c r="N27" s="1180" t="inlineStr">
        <is>
          <t>J</t>
        </is>
      </c>
      <c r="O27" s="1054">
        <f>+MID(INDEX(WORLDCUP!$AA$4:$AA$147,MATCH(M27,WORLDCUP!$AH$4:$AH$147,0)),1,3)</f>
        <v/>
      </c>
      <c r="P27" s="1055">
        <f>IF(ISBLANK(INDEX(WORLDCUP!$AC$4:$AC$147,MATCH(M27,WORLDCUP!$AH$4:$AH$147,0))),"",INDEX(WORLDCUP!$AC$4:$AC$147,MATCH(M27,WORLDCUP!$AH$4:$AH$147,0)))</f>
        <v/>
      </c>
      <c r="Q27" s="1055">
        <f>IF(ISBLANK(INDEX(WORLDCUP!$AD$4:$AD$147,MATCH(M27,WORLDCUP!$AH$4:$AH$147,0))),"",INDEX(WORLDCUP!$AD$4:$AD$147,MATCH(M27,WORLDCUP!$AH$4:$AH$147,0)))</f>
        <v/>
      </c>
      <c r="R27" s="1056">
        <f>+MID(INDEX(WORLDCUP!$AF$4:$AF$147,MATCH(M27,WORLDCUP!$AH$4:$AH$147,0)),1,3)</f>
        <v/>
      </c>
      <c r="S27" s="1057" t="n"/>
      <c r="T27" s="1058">
        <f>+T19</f>
        <v/>
      </c>
      <c r="U27" s="1059">
        <f>+U19</f>
        <v/>
      </c>
      <c r="V27" s="1059">
        <f>+V19</f>
        <v/>
      </c>
      <c r="W27" s="1060">
        <f>+W19</f>
        <v/>
      </c>
      <c r="X27" s="736" t="n"/>
      <c r="Y27" s="736" t="n">
        <v>76</v>
      </c>
      <c r="Z27" s="1062" t="inlineStr">
        <is>
          <t>1C</t>
        </is>
      </c>
      <c r="AA27" s="1063">
        <f>+MID(INDEX(WORLDCUP!$AA$101:$AA$147,MATCH(Y27,WORLDCUP!$Z$101:$Z$147,0)),1,3)</f>
        <v/>
      </c>
      <c r="AB27" s="1064">
        <f>+IF(ISBLANK(INDEX(WORLDCUP!$AC$101:$AC$147,MATCH(Y27,WORLDCUP!$Z$101:$Z$147,0))),"",INDEX(WORLDCUP!$AC$101:$AC$147,MATCH(Y27,WORLDCUP!$Z$101:$Z$147,0)))</f>
        <v/>
      </c>
      <c r="AC27" s="1135">
        <f>+IF(ISBLANK(INDEX(WORLDCUP!$AB$101:$AB$147,MATCH(Y27,WORLDCUP!$Z$101:$Z$147,0))),"","( "&amp;INDEX(WORLDCUP!$AB$101:$AB$147,MATCH(Y27,WORLDCUP!$Z$101:$Z$147,0))&amp;" )")</f>
        <v/>
      </c>
      <c r="AD27" s="707" t="n"/>
      <c r="AE27" s="1066" t="n"/>
      <c r="AF27" s="1066" t="n"/>
      <c r="AG27" s="1066" t="n"/>
      <c r="AH27" s="736" t="n"/>
      <c r="AI27" s="1096" t="n"/>
      <c r="AJ27" s="1096" t="n"/>
      <c r="AK27" s="1096" t="n"/>
      <c r="AL27" s="736" t="n"/>
      <c r="AM27" s="1068" t="n"/>
      <c r="AN27" s="1068" t="n"/>
      <c r="AO27" s="1150" t="n"/>
      <c r="AP27" s="939" t="n"/>
      <c r="AQ27" s="1097" t="n"/>
      <c r="AR27" s="1097" t="n"/>
      <c r="AS27" s="1097" t="n"/>
      <c r="AT27" s="736" t="n"/>
      <c r="AU27" s="1070" t="n"/>
      <c r="AV27" s="1070" t="n"/>
      <c r="AW27" s="1070" t="n"/>
      <c r="AX27" s="736" t="n"/>
      <c r="AY27" s="1164" t="n"/>
      <c r="AZ27" s="1178" t="n"/>
      <c r="BA27" s="1167" t="n"/>
      <c r="BB27" s="1170" t="n"/>
      <c r="BC27" s="1166" t="n"/>
      <c r="BD27" s="878" t="n"/>
      <c r="BE27" s="878" t="n"/>
      <c r="BG27" s="1099">
        <f>Horarios!Q26</f>
        <v/>
      </c>
      <c r="BH27" s="1100">
        <f>1-SUM(BI27:BO27)</f>
        <v/>
      </c>
      <c r="BI27" s="1100">
        <f>COUNTIF(Pool!$C$130:$C$161,Fixture!BG27)-BJ27-BK27-BL27-BM27-BN27-BO27</f>
        <v/>
      </c>
      <c r="BJ27" s="1101">
        <f>COUNTIF(Pool!$C$182:$C$197,Fixture!BG27)-BK27-BL27-BM27-BN27-BO27</f>
        <v/>
      </c>
      <c r="BK27" s="1102">
        <f>COUNTIF(Pool!$C$210:$C$217,Fixture!BG27)-BL27-BM27-BN27-BO27</f>
        <v/>
      </c>
      <c r="BL27" s="1102">
        <f>COUNTIF(Pool!$C$226:$C$229,Fixture!BG27)-BM27-BN27-BO27</f>
        <v/>
      </c>
      <c r="BM27" s="1100">
        <f>COUNTIF(Pool!$C$252,Fixture!BG27)</f>
        <v/>
      </c>
      <c r="BN27" s="1100">
        <f>COUNTIF(Pool!$C$251,Fixture!BG27)</f>
        <v/>
      </c>
      <c r="BO27" s="1103">
        <f>COUNTIF(Pool!$C$250,Fixture!BG27)</f>
        <v/>
      </c>
    </row>
    <row r="28" ht="15" customHeight="1" s="650">
      <c r="A28" s="736" t="n">
        <v>6</v>
      </c>
      <c r="B28" s="1181" t="n"/>
      <c r="C28" s="1081">
        <f>+MID(INDEX(WORLDCUP!$AA$4:$AA$147,MATCH(A28,WORLDCUP!$AH$4:$AH$147,0)),1,3)</f>
        <v/>
      </c>
      <c r="D28" s="1082">
        <f>IF(ISBLANK(INDEX(WORLDCUP!$AC$4:$AC$147,MATCH(A28,WORLDCUP!$AH$4:$AH$147,0))),"",INDEX(WORLDCUP!$AC$4:$AC$147,MATCH(A28,WORLDCUP!$AH$4:$AH$147,0)))</f>
        <v/>
      </c>
      <c r="E28" s="1082">
        <f>IF(ISBLANK(INDEX(WORLDCUP!$AD$4:$AD$147,MATCH(A28,WORLDCUP!$AH$4:$AH$147,0))),"",INDEX(WORLDCUP!$AD$4:$AD$147,MATCH(A28,WORLDCUP!$AH$4:$AH$147,0)))</f>
        <v/>
      </c>
      <c r="F28" s="1083">
        <f>+MID(INDEX(WORLDCUP!$AF$4:$AF$147,MATCH(A28,WORLDCUP!$AH$4:$AH$147,0)),1,3)</f>
        <v/>
      </c>
      <c r="G28" s="1084" t="n">
        <v>1</v>
      </c>
      <c r="H28" s="1085">
        <f>+MID(INDEX(WORLDCUP!$AL$6:$AL$97,MATCH(L28,WORLDCUP!$AI$6:$AI$97,0)),1,3)</f>
        <v/>
      </c>
      <c r="I28" s="1086">
        <f>+INDEX(WORLDCUP!$AM$6:$AM$97,MATCH(L28,WORLDCUP!$AI$6:$AI$97,0))</f>
        <v/>
      </c>
      <c r="J28" s="1087">
        <f>+INDEX(WORLDCUP!$AT$6:$AT$97,MATCH(L28,WORLDCUP!$AI$6:$AI$97,0))</f>
        <v/>
      </c>
      <c r="K28" s="1088">
        <f>+INDEX(WORLDCUP!$AR$6:$AR$97,MATCH(L28,WORLDCUP!$AI$6:$AI$97,0))&amp;"-"&amp;INDEX(WORLDCUP!$AS$6:$AS$97,MATCH(L28,WORLDCUP!$AI$6:$AI$97,0))</f>
        <v/>
      </c>
      <c r="L28" s="736" t="inlineStr">
        <is>
          <t>1D</t>
        </is>
      </c>
      <c r="M28" s="736" t="n">
        <v>20</v>
      </c>
      <c r="N28" s="1182" t="n"/>
      <c r="O28" s="1081">
        <f>+MID(INDEX(WORLDCUP!$AA$4:$AA$147,MATCH(M28,WORLDCUP!$AH$4:$AH$147,0)),1,3)</f>
        <v/>
      </c>
      <c r="P28" s="1082">
        <f>IF(ISBLANK(INDEX(WORLDCUP!$AC$4:$AC$147,MATCH(M28,WORLDCUP!$AH$4:$AH$147,0))),"",INDEX(WORLDCUP!$AC$4:$AC$147,MATCH(M28,WORLDCUP!$AH$4:$AH$147,0)))</f>
        <v/>
      </c>
      <c r="Q28" s="1082">
        <f>IF(ISBLANK(INDEX(WORLDCUP!$AD$4:$AD$147,MATCH(M28,WORLDCUP!$AH$4:$AH$147,0))),"",INDEX(WORLDCUP!$AD$4:$AD$147,MATCH(M28,WORLDCUP!$AH$4:$AH$147,0)))</f>
        <v/>
      </c>
      <c r="R28" s="1083">
        <f>+MID(INDEX(WORLDCUP!$AF$4:$AF$147,MATCH(M28,WORLDCUP!$AH$4:$AH$147,0)),1,3)</f>
        <v/>
      </c>
      <c r="S28" s="1084" t="n">
        <v>1</v>
      </c>
      <c r="T28" s="1085">
        <f>+MID(INDEX(WORLDCUP!$AL$6:$AL$97,MATCH(X28,WORLDCUP!$AI$6:$AI$97,0)),1,3)</f>
        <v/>
      </c>
      <c r="U28" s="1086">
        <f>+INDEX(WORLDCUP!$AM$6:$AM$97,MATCH(X28,WORLDCUP!$AI$6:$AI$97,0))</f>
        <v/>
      </c>
      <c r="V28" s="1087">
        <f>+INDEX(WORLDCUP!$AT$6:$AT$97,MATCH(X28,WORLDCUP!$AI$6:$AI$97,0))</f>
        <v/>
      </c>
      <c r="W28" s="1088">
        <f>+INDEX(WORLDCUP!$AR$6:$AR$97,MATCH(X28,WORLDCUP!$AI$6:$AI$97,0))&amp;"-"&amp;INDEX(WORLDCUP!$AS$6:$AS$97,MATCH(X28,WORLDCUP!$AI$6:$AI$97,0))</f>
        <v/>
      </c>
      <c r="X28" s="736" t="inlineStr">
        <is>
          <t>1J</t>
        </is>
      </c>
      <c r="Y28" s="736" t="n">
        <v>76</v>
      </c>
      <c r="Z28" s="1062" t="inlineStr">
        <is>
          <t>2F</t>
        </is>
      </c>
      <c r="AA28" s="1063">
        <f>+MID(INDEX(WORLDCUP!$AF$101:$AF$147,MATCH(Y28,WORLDCUP!$Z$101:$Z$147,0)),1,3)</f>
        <v/>
      </c>
      <c r="AB28" s="1090">
        <f>+IF(ISBLANK(INDEX(WORLDCUP!$AD$101:$AD$147,MATCH(Y28,WORLDCUP!$Z$101:$Z$147,0))),"",INDEX(WORLDCUP!$AD$101:$AD$147,MATCH(Y28,WORLDCUP!$Z$101:$Z$147,0)))</f>
        <v/>
      </c>
      <c r="AC28" s="1091">
        <f>+IF(ISBLANK(INDEX(WORLDCUP!$AE$101:$AE$147,MATCH(Y28,WORLDCUP!$Z$101:$Z$147,0))),"","( "&amp;INDEX(WORLDCUP!$AE$101:$AE$147,MATCH(Y28,WORLDCUP!$Z$101:$Z$147,0))&amp;" )")</f>
        <v/>
      </c>
      <c r="AD28" s="1092" t="n">
        <v>91</v>
      </c>
      <c r="AE28" s="1093">
        <f>+MID(INDEX(WORLDCUP!$AA$101:$AA$147,MATCH(AD28,WORLDCUP!$Z$101:$Z$147,0)),1,3)</f>
        <v/>
      </c>
      <c r="AF28" s="1094">
        <f>+IF(ISBLANK(INDEX(WORLDCUP!$AC$101:$AC$147,MATCH(AD28,WORLDCUP!$Z$101:$Z$147,0))),"",INDEX(WORLDCUP!$AC$101:$AC$147,MATCH(AD28,WORLDCUP!$Z$101:$Z$147,0)))</f>
        <v/>
      </c>
      <c r="AG28" s="1095">
        <f>+IF(ISBLANK(INDEX(WORLDCUP!$AB$101:$AB$147,MATCH(AD28,WORLDCUP!$Z$101:$Z$147,0))),"","( "&amp;INDEX(WORLDCUP!$AB$101:$AB$147,MATCH(AD28,WORLDCUP!$Z$101:$Z$147,0))&amp;" )")</f>
        <v/>
      </c>
      <c r="AH28" s="736" t="n"/>
      <c r="AI28" s="1096" t="n"/>
      <c r="AJ28" s="1096" t="n"/>
      <c r="AK28" s="1096" t="n"/>
      <c r="AL28" s="736" t="n"/>
      <c r="AM28" s="1068" t="n"/>
      <c r="AN28" s="1068" t="n"/>
      <c r="AO28" s="1150" t="n"/>
      <c r="AP28" s="939" t="n"/>
      <c r="AQ28" s="1097" t="n"/>
      <c r="AR28" s="1097" t="n"/>
      <c r="AS28" s="1097" t="n"/>
      <c r="AT28" s="736" t="n"/>
      <c r="AU28" s="1070" t="n"/>
      <c r="AV28" s="1070" t="n"/>
      <c r="AW28" s="1070" t="n"/>
      <c r="AX28" s="736" t="n"/>
      <c r="AY28" s="1164" t="n"/>
      <c r="AZ28" s="1178" t="n"/>
      <c r="BA28" s="1167" t="n"/>
      <c r="BB28" s="1170" t="n"/>
      <c r="BC28" s="1166" t="n"/>
      <c r="BD28" s="878" t="n"/>
      <c r="BE28" s="878" t="n"/>
      <c r="BG28" s="1099">
        <f>Horarios!Q27</f>
        <v/>
      </c>
      <c r="BH28" s="1100">
        <f>1-SUM(BI28:BO28)</f>
        <v/>
      </c>
      <c r="BI28" s="1100">
        <f>COUNTIF(Pool!$C$130:$C$161,Fixture!BG28)-BJ28-BK28-BL28-BM28-BN28-BO28</f>
        <v/>
      </c>
      <c r="BJ28" s="1101">
        <f>COUNTIF(Pool!$C$182:$C$197,Fixture!BG28)-BK28-BL28-BM28-BN28-BO28</f>
        <v/>
      </c>
      <c r="BK28" s="1102">
        <f>COUNTIF(Pool!$C$210:$C$217,Fixture!BG28)-BL28-BM28-BN28-BO28</f>
        <v/>
      </c>
      <c r="BL28" s="1102">
        <f>COUNTIF(Pool!$C$226:$C$229,Fixture!BG28)-BM28-BN28-BO28</f>
        <v/>
      </c>
      <c r="BM28" s="1100">
        <f>COUNTIF(Pool!$C$252,Fixture!BG28)</f>
        <v/>
      </c>
      <c r="BN28" s="1100">
        <f>COUNTIF(Pool!$C$251,Fixture!BG28)</f>
        <v/>
      </c>
      <c r="BO28" s="1103">
        <f>COUNTIF(Pool!$C$250,Fixture!BG28)</f>
        <v/>
      </c>
    </row>
    <row r="29" ht="15" customHeight="1" s="650">
      <c r="A29" s="736" t="n">
        <v>32</v>
      </c>
      <c r="B29" s="1181" t="n"/>
      <c r="C29" s="1081">
        <f>+MID(INDEX(WORLDCUP!$AA$4:$AA$147,MATCH(A29,WORLDCUP!$AH$4:$AH$147,0)),1,3)</f>
        <v/>
      </c>
      <c r="D29" s="1082">
        <f>IF(ISBLANK(INDEX(WORLDCUP!$AC$4:$AC$147,MATCH(A29,WORLDCUP!$AH$4:$AH$147,0))),"",INDEX(WORLDCUP!$AC$4:$AC$147,MATCH(A29,WORLDCUP!$AH$4:$AH$147,0)))</f>
        <v/>
      </c>
      <c r="E29" s="1082">
        <f>IF(ISBLANK(INDEX(WORLDCUP!$AD$4:$AD$147,MATCH(A29,WORLDCUP!$AH$4:$AH$147,0))),"",INDEX(WORLDCUP!$AD$4:$AD$147,MATCH(A29,WORLDCUP!$AH$4:$AH$147,0)))</f>
        <v/>
      </c>
      <c r="F29" s="1083">
        <f>+MID(INDEX(WORLDCUP!$AF$4:$AF$147,MATCH(A29,WORLDCUP!$AH$4:$AH$147,0)),1,3)</f>
        <v/>
      </c>
      <c r="G29" s="1104" t="n">
        <v>2</v>
      </c>
      <c r="H29" s="1105">
        <f>+MID(INDEX(WORLDCUP!$AL$6:$AL$97,MATCH(L29,WORLDCUP!$AI$6:$AI$97,0)),1,3)</f>
        <v/>
      </c>
      <c r="I29" s="766">
        <f>+INDEX(WORLDCUP!$AM$6:$AM$97,MATCH(L29,WORLDCUP!$AI$6:$AI$97,0))</f>
        <v/>
      </c>
      <c r="J29" s="767">
        <f>+INDEX(WORLDCUP!$AT$6:$AT$97,MATCH(L29,WORLDCUP!$AI$6:$AI$97,0))</f>
        <v/>
      </c>
      <c r="K29" s="768">
        <f>+INDEX(WORLDCUP!$AR$6:$AR$97,MATCH(L29,WORLDCUP!$AI$6:$AI$97,0))&amp;"-"&amp;INDEX(WORLDCUP!$AS$6:$AS$97,MATCH(L29,WORLDCUP!$AI$6:$AI$97,0))</f>
        <v/>
      </c>
      <c r="L29" s="736" t="inlineStr">
        <is>
          <t>2D</t>
        </is>
      </c>
      <c r="M29" s="736" t="n">
        <v>43</v>
      </c>
      <c r="N29" s="1182" t="n"/>
      <c r="O29" s="1081">
        <f>+MID(INDEX(WORLDCUP!$AA$4:$AA$147,MATCH(M29,WORLDCUP!$AH$4:$AH$147,0)),1,3)</f>
        <v/>
      </c>
      <c r="P29" s="1082">
        <f>IF(ISBLANK(INDEX(WORLDCUP!$AC$4:$AC$147,MATCH(M29,WORLDCUP!$AH$4:$AH$147,0))),"",INDEX(WORLDCUP!$AC$4:$AC$147,MATCH(M29,WORLDCUP!$AH$4:$AH$147,0)))</f>
        <v/>
      </c>
      <c r="Q29" s="1082">
        <f>IF(ISBLANK(INDEX(WORLDCUP!$AD$4:$AD$147,MATCH(M29,WORLDCUP!$AH$4:$AH$147,0))),"",INDEX(WORLDCUP!$AD$4:$AD$147,MATCH(M29,WORLDCUP!$AH$4:$AH$147,0)))</f>
        <v/>
      </c>
      <c r="R29" s="1083">
        <f>+MID(INDEX(WORLDCUP!$AF$4:$AF$147,MATCH(M29,WORLDCUP!$AH$4:$AH$147,0)),1,3)</f>
        <v/>
      </c>
      <c r="S29" s="1104" t="n">
        <v>2</v>
      </c>
      <c r="T29" s="1105">
        <f>+MID(INDEX(WORLDCUP!$AL$6:$AL$97,MATCH(X29,WORLDCUP!$AI$6:$AI$97,0)),1,3)</f>
        <v/>
      </c>
      <c r="U29" s="766">
        <f>+INDEX(WORLDCUP!$AM$6:$AM$97,MATCH(X29,WORLDCUP!$AI$6:$AI$97,0))</f>
        <v/>
      </c>
      <c r="V29" s="767">
        <f>+INDEX(WORLDCUP!$AT$6:$AT$97,MATCH(X29,WORLDCUP!$AI$6:$AI$97,0))</f>
        <v/>
      </c>
      <c r="W29" s="768">
        <f>+INDEX(WORLDCUP!$AR$6:$AR$97,MATCH(X29,WORLDCUP!$AI$6:$AI$97,0))&amp;"-"&amp;INDEX(WORLDCUP!$AS$6:$AS$97,MATCH(X29,WORLDCUP!$AI$6:$AI$97,0))</f>
        <v/>
      </c>
      <c r="X29" s="736" t="inlineStr">
        <is>
          <t>2J</t>
        </is>
      </c>
      <c r="Y29" s="736" t="n"/>
      <c r="Z29" s="1062" t="n"/>
      <c r="AA29" s="1106" t="n"/>
      <c r="AB29" s="1106" t="n"/>
      <c r="AC29" s="1107" t="n"/>
      <c r="AD29" s="736" t="n">
        <v>91</v>
      </c>
      <c r="AE29" s="1093">
        <f>+MID(INDEX(WORLDCUP!$AF$101:$AF$147,MATCH(AD29,WORLDCUP!$Z$101:$Z$147,0)),1,3)</f>
        <v/>
      </c>
      <c r="AF29" s="1094">
        <f>+IF(ISBLANK(INDEX(WORLDCUP!$AD$101:$AD$147,MATCH(AD29,WORLDCUP!$Z$101:$Z$147,0))),"",INDEX(WORLDCUP!$AD$101:$AD$147,MATCH(AD29,WORLDCUP!$Z$101:$Z$147,0)))</f>
        <v/>
      </c>
      <c r="AG29" s="1153">
        <f>+IF(ISBLANK(INDEX(WORLDCUP!$AE$101:$AE$147,MATCH(AD29,WORLDCUP!$Z$101:$Z$147,0))),"","( "&amp;INDEX(WORLDCUP!$AE$101:$AE$147,MATCH(AD29,WORLDCUP!$Z$101:$Z$147,0))&amp;" )")</f>
        <v/>
      </c>
      <c r="AH29" s="736" t="n"/>
      <c r="AI29" s="1096" t="n"/>
      <c r="AJ29" s="1096" t="n"/>
      <c r="AK29" s="1096" t="n"/>
      <c r="AL29" s="736" t="n"/>
      <c r="AM29" s="1068" t="n"/>
      <c r="AN29" s="1068" t="n"/>
      <c r="AO29" s="1150" t="n"/>
      <c r="AP29" s="939" t="n"/>
      <c r="AQ29" s="1097" t="n"/>
      <c r="AR29" s="1097" t="n"/>
      <c r="AS29" s="1097" t="n"/>
      <c r="AT29" s="736" t="n"/>
      <c r="AU29" s="1070" t="n"/>
      <c r="AV29" s="1070" t="n"/>
      <c r="AW29" s="1070" t="n"/>
      <c r="AX29" s="736" t="n"/>
      <c r="AY29" s="1164" t="n"/>
      <c r="AZ29" s="1178" t="n"/>
      <c r="BA29" s="1167" t="n"/>
      <c r="BB29" s="1170" t="n"/>
      <c r="BC29" s="1166" t="n"/>
      <c r="BD29" s="878" t="n"/>
      <c r="BE29" s="878" t="n"/>
      <c r="BG29" s="1099">
        <f>Horarios!Q28</f>
        <v/>
      </c>
      <c r="BH29" s="1100">
        <f>1-SUM(BI29:BO29)</f>
        <v/>
      </c>
      <c r="BI29" s="1100">
        <f>COUNTIF(Pool!$C$130:$C$161,Fixture!BG29)-BJ29-BK29-BL29-BM29-BN29-BO29</f>
        <v/>
      </c>
      <c r="BJ29" s="1101">
        <f>COUNTIF(Pool!$C$182:$C$197,Fixture!BG29)-BK29-BL29-BM29-BN29-BO29</f>
        <v/>
      </c>
      <c r="BK29" s="1102">
        <f>COUNTIF(Pool!$C$210:$C$217,Fixture!BG29)-BL29-BM29-BN29-BO29</f>
        <v/>
      </c>
      <c r="BL29" s="1102">
        <f>COUNTIF(Pool!$C$226:$C$229,Fixture!BG29)-BM29-BN29-BO29</f>
        <v/>
      </c>
      <c r="BM29" s="1100">
        <f>COUNTIF(Pool!$C$252,Fixture!BG29)</f>
        <v/>
      </c>
      <c r="BN29" s="1100">
        <f>COUNTIF(Pool!$C$251,Fixture!BG29)</f>
        <v/>
      </c>
      <c r="BO29" s="1103">
        <f>COUNTIF(Pool!$C$250,Fixture!BG29)</f>
        <v/>
      </c>
    </row>
    <row r="30" ht="15" customHeight="1" s="650">
      <c r="A30" s="736" t="n">
        <v>31</v>
      </c>
      <c r="B30" s="1181" t="n"/>
      <c r="C30" s="1081">
        <f>+MID(INDEX(WORLDCUP!$AA$4:$AA$147,MATCH(A30,WORLDCUP!$AH$4:$AH$147,0)),1,3)</f>
        <v/>
      </c>
      <c r="D30" s="1082">
        <f>IF(ISBLANK(INDEX(WORLDCUP!$AC$4:$AC$147,MATCH(A30,WORLDCUP!$AH$4:$AH$147,0))),"",INDEX(WORLDCUP!$AC$4:$AC$147,MATCH(A30,WORLDCUP!$AH$4:$AH$147,0)))</f>
        <v/>
      </c>
      <c r="E30" s="1082">
        <f>IF(ISBLANK(INDEX(WORLDCUP!$AD$4:$AD$147,MATCH(A30,WORLDCUP!$AH$4:$AH$147,0))),"",INDEX(WORLDCUP!$AD$4:$AD$147,MATCH(A30,WORLDCUP!$AH$4:$AH$147,0)))</f>
        <v/>
      </c>
      <c r="F30" s="1083">
        <f>+MID(INDEX(WORLDCUP!$AF$4:$AF$147,MATCH(A30,WORLDCUP!$AH$4:$AH$147,0)),1,3)</f>
        <v/>
      </c>
      <c r="G30" s="1104" t="n">
        <v>3</v>
      </c>
      <c r="H30" s="1105">
        <f>+MID(INDEX(WORLDCUP!$AL$6:$AL$97,MATCH(L30,WORLDCUP!$AI$6:$AI$97,0)),1,3)</f>
        <v/>
      </c>
      <c r="I30" s="766">
        <f>+INDEX(WORLDCUP!$AM$6:$AM$97,MATCH(L30,WORLDCUP!$AI$6:$AI$97,0))</f>
        <v/>
      </c>
      <c r="J30" s="767">
        <f>+INDEX(WORLDCUP!$AT$6:$AT$97,MATCH(L30,WORLDCUP!$AI$6:$AI$97,0))</f>
        <v/>
      </c>
      <c r="K30" s="768">
        <f>+INDEX(WORLDCUP!$AR$6:$AR$97,MATCH(L30,WORLDCUP!$AI$6:$AI$97,0))&amp;"-"&amp;INDEX(WORLDCUP!$AS$6:$AS$97,MATCH(L30,WORLDCUP!$AI$6:$AI$97,0))</f>
        <v/>
      </c>
      <c r="L30" s="736" t="inlineStr">
        <is>
          <t>3D</t>
        </is>
      </c>
      <c r="M30" s="736" t="n">
        <v>44</v>
      </c>
      <c r="N30" s="1182" t="n"/>
      <c r="O30" s="1081">
        <f>+MID(INDEX(WORLDCUP!$AA$4:$AA$147,MATCH(M30,WORLDCUP!$AH$4:$AH$147,0)),1,3)</f>
        <v/>
      </c>
      <c r="P30" s="1082">
        <f>IF(ISBLANK(INDEX(WORLDCUP!$AC$4:$AC$147,MATCH(M30,WORLDCUP!$AH$4:$AH$147,0))),"",INDEX(WORLDCUP!$AC$4:$AC$147,MATCH(M30,WORLDCUP!$AH$4:$AH$147,0)))</f>
        <v/>
      </c>
      <c r="Q30" s="1082">
        <f>IF(ISBLANK(INDEX(WORLDCUP!$AD$4:$AD$147,MATCH(M30,WORLDCUP!$AH$4:$AH$147,0))),"",INDEX(WORLDCUP!$AD$4:$AD$147,MATCH(M30,WORLDCUP!$AH$4:$AH$147,0)))</f>
        <v/>
      </c>
      <c r="R30" s="1083">
        <f>+MID(INDEX(WORLDCUP!$AF$4:$AF$147,MATCH(M30,WORLDCUP!$AH$4:$AH$147,0)),1,3)</f>
        <v/>
      </c>
      <c r="S30" s="1104" t="n">
        <v>3</v>
      </c>
      <c r="T30" s="1105">
        <f>+MID(INDEX(WORLDCUP!$AL$6:$AL$97,MATCH(X30,WORLDCUP!$AI$6:$AI$97,0)),1,3)</f>
        <v/>
      </c>
      <c r="U30" s="766">
        <f>+INDEX(WORLDCUP!$AM$6:$AM$97,MATCH(X30,WORLDCUP!$AI$6:$AI$97,0))</f>
        <v/>
      </c>
      <c r="V30" s="767">
        <f>+INDEX(WORLDCUP!$AT$6:$AT$97,MATCH(X30,WORLDCUP!$AI$6:$AI$97,0))</f>
        <v/>
      </c>
      <c r="W30" s="768">
        <f>+INDEX(WORLDCUP!$AR$6:$AR$97,MATCH(X30,WORLDCUP!$AI$6:$AI$97,0))&amp;"-"&amp;INDEX(WORLDCUP!$AS$6:$AS$97,MATCH(X30,WORLDCUP!$AI$6:$AI$97,0))</f>
        <v/>
      </c>
      <c r="X30" s="736" t="inlineStr">
        <is>
          <t>3J</t>
        </is>
      </c>
      <c r="Y30" s="736" t="n">
        <v>78</v>
      </c>
      <c r="Z30" s="1062" t="inlineStr">
        <is>
          <t>2E</t>
        </is>
      </c>
      <c r="AA30" s="1063">
        <f>+MID(INDEX(WORLDCUP!$AA$101:$AA$147,MATCH(Y30,WORLDCUP!$Z$101:$Z$147,0)),1,3)</f>
        <v/>
      </c>
      <c r="AB30" s="1109">
        <f>+IF(ISBLANK(INDEX(WORLDCUP!$AC$101:$AC$147,MATCH(Y30,WORLDCUP!$Z$101:$Z$147,0))),"",INDEX(WORLDCUP!$AC$101:$AC$147,MATCH(Y30,WORLDCUP!$Z$101:$Z$147,0)))</f>
        <v/>
      </c>
      <c r="AC30" s="1144">
        <f>+IF(ISBLANK(INDEX(WORLDCUP!$AB$101:$AB$147,MATCH(Y30,WORLDCUP!$Z$101:$Z$147,0))),"","( "&amp;INDEX(WORLDCUP!$AB$101:$AB$147,MATCH(Y30,WORLDCUP!$Z$101:$Z$147,0))&amp;" )")</f>
        <v/>
      </c>
      <c r="AD30" s="736" t="n"/>
      <c r="AE30" s="1111" t="n"/>
      <c r="AF30" s="1111" t="n"/>
      <c r="AG30" s="1112" t="n"/>
      <c r="AH30" s="736" t="n"/>
      <c r="AI30" s="1096" t="n"/>
      <c r="AJ30" s="1096" t="n"/>
      <c r="AK30" s="1096" t="n"/>
      <c r="AL30" s="736" t="n"/>
      <c r="AM30" s="1068" t="n"/>
      <c r="AN30" s="1068" t="n"/>
      <c r="AO30" s="1150" t="n"/>
      <c r="AP30" s="736" t="n"/>
      <c r="AQ30" s="1097" t="n"/>
      <c r="AR30" s="1097" t="n"/>
      <c r="AS30" s="1097" t="n"/>
      <c r="AT30" s="736" t="n"/>
      <c r="AU30" s="1070" t="n"/>
      <c r="AV30" s="1070" t="n"/>
      <c r="AW30" s="1070" t="n"/>
      <c r="AX30" s="736" t="n"/>
      <c r="AY30" s="1164" t="n"/>
      <c r="AZ30" s="1178" t="n"/>
      <c r="BA30" s="1167" t="n"/>
      <c r="BB30" s="1170" t="n"/>
      <c r="BC30" s="1166" t="n"/>
      <c r="BD30" s="878" t="n"/>
      <c r="BE30" s="878" t="n"/>
      <c r="BG30" s="1099">
        <f>Horarios!Q29</f>
        <v/>
      </c>
      <c r="BH30" s="1100">
        <f>1-SUM(BI30:BO30)</f>
        <v/>
      </c>
      <c r="BI30" s="1100">
        <f>COUNTIF(Pool!$C$130:$C$161,Fixture!BG30)-BJ30-BK30-BL30-BM30-BN30-BO30</f>
        <v/>
      </c>
      <c r="BJ30" s="1101">
        <f>COUNTIF(Pool!$C$182:$C$197,Fixture!BG30)-BK30-BL30-BM30-BN30-BO30</f>
        <v/>
      </c>
      <c r="BK30" s="1102">
        <f>COUNTIF(Pool!$C$210:$C$217,Fixture!BG30)-BL30-BM30-BN30-BO30</f>
        <v/>
      </c>
      <c r="BL30" s="1102">
        <f>COUNTIF(Pool!$C$226:$C$229,Fixture!BG30)-BM30-BN30-BO30</f>
        <v/>
      </c>
      <c r="BM30" s="1100">
        <f>COUNTIF(Pool!$C$252,Fixture!BG30)</f>
        <v/>
      </c>
      <c r="BN30" s="1100">
        <f>COUNTIF(Pool!$C$251,Fixture!BG30)</f>
        <v/>
      </c>
      <c r="BO30" s="1103">
        <f>COUNTIF(Pool!$C$250,Fixture!BG30)</f>
        <v/>
      </c>
    </row>
    <row r="31" ht="15" customHeight="1" s="650">
      <c r="A31" s="736" t="n">
        <v>59</v>
      </c>
      <c r="B31" s="1181" t="n"/>
      <c r="C31" s="1081">
        <f>+MID(INDEX(WORLDCUP!$AA$4:$AA$147,MATCH(A31,WORLDCUP!$AH$4:$AH$147,0)),1,3)</f>
        <v/>
      </c>
      <c r="D31" s="1082">
        <f>IF(ISBLANK(INDEX(WORLDCUP!$AC$4:$AC$147,MATCH(A31,WORLDCUP!$AH$4:$AH$147,0))),"",INDEX(WORLDCUP!$AC$4:$AC$147,MATCH(A31,WORLDCUP!$AH$4:$AH$147,0)))</f>
        <v/>
      </c>
      <c r="E31" s="1082">
        <f>IF(ISBLANK(INDEX(WORLDCUP!$AD$4:$AD$147,MATCH(A31,WORLDCUP!$AH$4:$AH$147,0))),"",INDEX(WORLDCUP!$AD$4:$AD$147,MATCH(A31,WORLDCUP!$AH$4:$AH$147,0)))</f>
        <v/>
      </c>
      <c r="F31" s="1083">
        <f>+MID(INDEX(WORLDCUP!$AF$4:$AF$147,MATCH(A31,WORLDCUP!$AH$4:$AH$147,0)),1,3)</f>
        <v/>
      </c>
      <c r="G31" s="1104" t="n">
        <v>4</v>
      </c>
      <c r="H31" s="1113">
        <f>+MID(INDEX(WORLDCUP!$AL$6:$AL$97,MATCH(L31,WORLDCUP!$AI$6:$AI$97,0)),1,3)</f>
        <v/>
      </c>
      <c r="I31" s="1114">
        <f>+INDEX(WORLDCUP!$AM$6:$AM$97,MATCH(L31,WORLDCUP!$AI$6:$AI$97,0))</f>
        <v/>
      </c>
      <c r="J31" s="1115">
        <f>+INDEX(WORLDCUP!$AT$6:$AT$97,MATCH(L31,WORLDCUP!$AI$6:$AI$97,0))</f>
        <v/>
      </c>
      <c r="K31" s="1116">
        <f>+INDEX(WORLDCUP!$AR$6:$AR$97,MATCH(L31,WORLDCUP!$AI$6:$AI$97,0))&amp;"-"&amp;INDEX(WORLDCUP!$AS$6:$AS$97,MATCH(L31,WORLDCUP!$AI$6:$AI$97,0))</f>
        <v/>
      </c>
      <c r="L31" s="736" t="inlineStr">
        <is>
          <t>4D</t>
        </is>
      </c>
      <c r="M31" s="736" t="n">
        <v>69</v>
      </c>
      <c r="N31" s="1182" t="n"/>
      <c r="O31" s="1081">
        <f>+MID(INDEX(WORLDCUP!$AA$4:$AA$147,MATCH(M31,WORLDCUP!$AH$4:$AH$147,0)),1,3)</f>
        <v/>
      </c>
      <c r="P31" s="1082">
        <f>IF(ISBLANK(INDEX(WORLDCUP!$AC$4:$AC$147,MATCH(M31,WORLDCUP!$AH$4:$AH$147,0))),"",INDEX(WORLDCUP!$AC$4:$AC$147,MATCH(M31,WORLDCUP!$AH$4:$AH$147,0)))</f>
        <v/>
      </c>
      <c r="Q31" s="1082">
        <f>IF(ISBLANK(INDEX(WORLDCUP!$AD$4:$AD$147,MATCH(M31,WORLDCUP!$AH$4:$AH$147,0))),"",INDEX(WORLDCUP!$AD$4:$AD$147,MATCH(M31,WORLDCUP!$AH$4:$AH$147,0)))</f>
        <v/>
      </c>
      <c r="R31" s="1083">
        <f>+MID(INDEX(WORLDCUP!$AF$4:$AF$147,MATCH(M31,WORLDCUP!$AH$4:$AH$147,0)),1,3)</f>
        <v/>
      </c>
      <c r="S31" s="1104" t="n">
        <v>4</v>
      </c>
      <c r="T31" s="1113">
        <f>+MID(INDEX(WORLDCUP!$AL$6:$AL$97,MATCH(X31,WORLDCUP!$AI$6:$AI$97,0)),1,3)</f>
        <v/>
      </c>
      <c r="U31" s="1114">
        <f>+INDEX(WORLDCUP!$AM$6:$AM$97,MATCH(X31,WORLDCUP!$AI$6:$AI$97,0))</f>
        <v/>
      </c>
      <c r="V31" s="1115">
        <f>+INDEX(WORLDCUP!$AT$6:$AT$97,MATCH(X31,WORLDCUP!$AI$6:$AI$97,0))</f>
        <v/>
      </c>
      <c r="W31" s="1116">
        <f>+INDEX(WORLDCUP!$AR$6:$AR$97,MATCH(X31,WORLDCUP!$AI$6:$AI$97,0))&amp;"-"&amp;INDEX(WORLDCUP!$AS$6:$AS$97,MATCH(X31,WORLDCUP!$AI$6:$AI$97,0))</f>
        <v/>
      </c>
      <c r="X31" s="736" t="inlineStr">
        <is>
          <t>4J</t>
        </is>
      </c>
      <c r="Y31" s="736" t="n">
        <v>78</v>
      </c>
      <c r="Z31" s="1062" t="inlineStr">
        <is>
          <t>2I</t>
        </is>
      </c>
      <c r="AA31" s="1117">
        <f>+MID(INDEX(WORLDCUP!$AF$101:$AF$147,MATCH(Y31,WORLDCUP!$Z$101:$Z$147,0)),1,3)</f>
        <v/>
      </c>
      <c r="AB31" s="1118">
        <f>+IF(ISBLANK(INDEX(WORLDCUP!$AD$101:$AD$147,MATCH(Y31,WORLDCUP!$Z$101:$Z$147,0))),"",INDEX(WORLDCUP!$AD$101:$AD$147,MATCH(Y31,WORLDCUP!$Z$101:$Z$147,0)))</f>
        <v/>
      </c>
      <c r="AC31" s="1145">
        <f>+IF(ISBLANK(INDEX(WORLDCUP!$AE$101:$AE$147,MATCH(Y31,WORLDCUP!$Z$101:$Z$147,0))),"","( "&amp;INDEX(WORLDCUP!$AE$101:$AE$147,MATCH(Y31,WORLDCUP!$Z$101:$Z$147,0))&amp;" )")</f>
        <v/>
      </c>
      <c r="AD31" s="736" t="n"/>
      <c r="AE31" s="1111" t="n"/>
      <c r="AF31" s="1111" t="n"/>
      <c r="AG31" s="1112" t="n"/>
      <c r="AH31" s="1137" t="n">
        <v>99</v>
      </c>
      <c r="AI31" s="1120">
        <f>+MID(INDEX(WORLDCUP!$AA$101:$AA$147,MATCH(AH31,WORLDCUP!$Z$101:$Z$147,0)),1,3)</f>
        <v/>
      </c>
      <c r="AJ31" s="1121">
        <f>+IF(ISBLANK(INDEX(WORLDCUP!$AC$101:$AC$147,MATCH(AH31,WORLDCUP!$Z$101:$Z$147,0))),"",INDEX(WORLDCUP!$AC$101:$AC$147,MATCH(AH31,WORLDCUP!$Z$101:$Z$147,0)))</f>
        <v/>
      </c>
      <c r="AK31" s="1122">
        <f>+IF(ISBLANK(INDEX(WORLDCUP!$AB$101:$AB$147,MATCH(AH31,WORLDCUP!$Z$101:$Z$147,0))),"","( "&amp;INDEX(WORLDCUP!$AB$101:$AB$147,MATCH(AH31,WORLDCUP!$Z$101:$Z$147,0))&amp;" )")</f>
        <v/>
      </c>
      <c r="AL31" s="736" t="n"/>
      <c r="AM31" s="1068" t="n"/>
      <c r="AN31" s="1068" t="n"/>
      <c r="AO31" s="1150" t="n"/>
      <c r="AP31" s="1183" t="n">
        <v>103</v>
      </c>
      <c r="AQ31" s="1184">
        <f>+MID(INDEX(WORLDCUP!$AA$101:$AA$147,MATCH(AP31,WORLDCUP!$Z$101:$Z$147,0)),1,4)</f>
        <v/>
      </c>
      <c r="AR31" s="1185">
        <f>+IF(ISBLANK(INDEX(WORLDCUP!$AC$101:$AC$147,MATCH(AP31,WORLDCUP!$Z$101:$Z$147,0))),"",INDEX(WORLDCUP!$AC$101:$AC$147,MATCH(AP31,WORLDCUP!$Z$101:$Z$147,0)))</f>
        <v/>
      </c>
      <c r="AS31" s="1186">
        <f>+IF(ISBLANK(INDEX(WORLDCUP!$AB$101:$AB$147,MATCH(AP31,WORLDCUP!$Z$101:$Z$147,0))),"","( "&amp;INDEX(WORLDCUP!$AB$101:$AB$147,MATCH(AP31,WORLDCUP!$Z$101:$Z$147,0))&amp;" )")</f>
        <v/>
      </c>
      <c r="AT31" s="1177" t="n"/>
      <c r="AU31" s="1187" t="n"/>
      <c r="AV31" s="1187" t="n"/>
      <c r="AW31" s="1187" t="n"/>
      <c r="AX31" s="1177" t="n"/>
      <c r="AY31" s="1188" t="n"/>
      <c r="AZ31" s="1189" t="n"/>
      <c r="BA31" s="1189" t="n"/>
      <c r="BB31" s="1189" t="n"/>
      <c r="BC31" s="1190" t="n"/>
      <c r="BD31" s="878" t="n"/>
      <c r="BE31" s="878" t="n"/>
      <c r="BG31" s="1099">
        <f>Horarios!Q30</f>
        <v/>
      </c>
      <c r="BH31" s="1100">
        <f>1-SUM(BI31:BO31)</f>
        <v/>
      </c>
      <c r="BI31" s="1100">
        <f>COUNTIF(Pool!$C$130:$C$161,Fixture!BG31)-BJ31-BK31-BL31-BM31-BN31-BO31</f>
        <v/>
      </c>
      <c r="BJ31" s="1101">
        <f>COUNTIF(Pool!$C$182:$C$197,Fixture!BG31)-BK31-BL31-BM31-BN31-BO31</f>
        <v/>
      </c>
      <c r="BK31" s="1102">
        <f>COUNTIF(Pool!$C$210:$C$217,Fixture!BG31)-BL31-BM31-BN31-BO31</f>
        <v/>
      </c>
      <c r="BL31" s="1102">
        <f>COUNTIF(Pool!$C$226:$C$229,Fixture!BG31)-BM31-BN31-BO31</f>
        <v/>
      </c>
      <c r="BM31" s="1100">
        <f>COUNTIF(Pool!$C$252,Fixture!BG31)</f>
        <v/>
      </c>
      <c r="BN31" s="1100">
        <f>COUNTIF(Pool!$C$251,Fixture!BG31)</f>
        <v/>
      </c>
      <c r="BO31" s="1103">
        <f>COUNTIF(Pool!$C$250,Fixture!BG31)</f>
        <v/>
      </c>
    </row>
    <row r="32" ht="15" customHeight="1" s="650">
      <c r="A32" s="736" t="n">
        <v>60</v>
      </c>
      <c r="B32" s="1191" t="n"/>
      <c r="C32" s="1124">
        <f>+MID(INDEX(WORLDCUP!$AA$4:$AA$147,MATCH(A32,WORLDCUP!$AH$4:$AH$147,0)),1,3)</f>
        <v/>
      </c>
      <c r="D32" s="1125">
        <f>IF(ISBLANK(INDEX(WORLDCUP!$AC$4:$AC$147,MATCH(A32,WORLDCUP!$AH$4:$AH$147,0))),"",INDEX(WORLDCUP!$AC$4:$AC$147,MATCH(A32,WORLDCUP!$AH$4:$AH$147,0)))</f>
        <v/>
      </c>
      <c r="E32" s="1125">
        <f>IF(ISBLANK(INDEX(WORLDCUP!$AD$4:$AD$147,MATCH(A32,WORLDCUP!$AH$4:$AH$147,0))),"",INDEX(WORLDCUP!$AD$4:$AD$147,MATCH(A32,WORLDCUP!$AH$4:$AH$147,0)))</f>
        <v/>
      </c>
      <c r="F32" s="1126">
        <f>+MID(INDEX(WORLDCUP!$AF$4:$AF$147,MATCH(A32,WORLDCUP!$AH$4:$AH$147,0)),1,3)</f>
        <v/>
      </c>
      <c r="G32" s="1127" t="n"/>
      <c r="H32" s="1127" t="n"/>
      <c r="I32" s="1128" t="n"/>
      <c r="J32" s="1128" t="n"/>
      <c r="K32" s="1129" t="n"/>
      <c r="L32" s="736" t="n"/>
      <c r="M32" s="736" t="n">
        <v>70</v>
      </c>
      <c r="N32" s="1192" t="n"/>
      <c r="O32" s="1124">
        <f>+MID(INDEX(WORLDCUP!$AA$4:$AA$147,MATCH(M32,WORLDCUP!$AH$4:$AH$147,0)),1,3)</f>
        <v/>
      </c>
      <c r="P32" s="1125">
        <f>IF(ISBLANK(INDEX(WORLDCUP!$AC$4:$AC$147,MATCH(M32,WORLDCUP!$AH$4:$AH$147,0))),"",INDEX(WORLDCUP!$AC$4:$AC$147,MATCH(M32,WORLDCUP!$AH$4:$AH$147,0)))</f>
        <v/>
      </c>
      <c r="Q32" s="1125">
        <f>IF(ISBLANK(INDEX(WORLDCUP!$AD$4:$AD$147,MATCH(M32,WORLDCUP!$AH$4:$AH$147,0))),"",INDEX(WORLDCUP!$AD$4:$AD$147,MATCH(M32,WORLDCUP!$AH$4:$AH$147,0)))</f>
        <v/>
      </c>
      <c r="R32" s="1126">
        <f>+MID(INDEX(WORLDCUP!$AF$4:$AF$147,MATCH(M32,WORLDCUP!$AH$4:$AH$147,0)),1,3)</f>
        <v/>
      </c>
      <c r="S32" s="1127" t="n"/>
      <c r="T32" s="1127" t="n"/>
      <c r="U32" s="1128" t="n"/>
      <c r="V32" s="1128" t="n"/>
      <c r="W32" s="1129" t="n"/>
      <c r="X32" s="736" t="n"/>
      <c r="Y32" s="736" t="n"/>
      <c r="Z32" s="1062" t="n"/>
      <c r="AA32" s="1131" t="n"/>
      <c r="AB32" s="1131" t="n"/>
      <c r="AC32" s="1131" t="n"/>
      <c r="AD32" s="736" t="n"/>
      <c r="AE32" s="1066" t="n"/>
      <c r="AF32" s="1066" t="n"/>
      <c r="AG32" s="1112" t="n"/>
      <c r="AH32" s="736" t="n">
        <v>99</v>
      </c>
      <c r="AI32" s="1120">
        <f>+MID(INDEX(WORLDCUP!$AF$101:$AF$147,MATCH(AH32,WORLDCUP!$Z$101:$Z$147,0)),1,3)</f>
        <v/>
      </c>
      <c r="AJ32" s="1121">
        <f>+IF(ISBLANK(INDEX(WORLDCUP!$AD$101:$AD$147,MATCH(AH32,WORLDCUP!$Z$101:$Z$147,0))),"",INDEX(WORLDCUP!$AD$101:$AD$147,MATCH(AH32,WORLDCUP!$Z$101:$Z$147,0)))</f>
        <v/>
      </c>
      <c r="AK32" s="1132">
        <f>+IF(ISBLANK(INDEX(WORLDCUP!$AE$101:$AE$147,MATCH(AH32,WORLDCUP!$Z$101:$Z$147,0))),"","( "&amp;INDEX(WORLDCUP!$AE$101:$AE$147,MATCH(AH32,WORLDCUP!$Z$101:$Z$147,0))&amp;" )")</f>
        <v/>
      </c>
      <c r="AL32" s="736" t="n"/>
      <c r="AM32" s="1068" t="n"/>
      <c r="AN32" s="1068" t="n"/>
      <c r="AO32" s="1150" t="n"/>
      <c r="AP32" s="939" t="n">
        <v>103</v>
      </c>
      <c r="AQ32" s="1184">
        <f>+MID(INDEX(WORLDCUP!$AF$101:$AF$147,MATCH(AP32,WORLDCUP!$Z$101:$Z$147,0)),1,4)</f>
        <v/>
      </c>
      <c r="AR32" s="1185">
        <f>+IF(ISBLANK(INDEX(WORLDCUP!$AD$101:$AD$147,MATCH(AP32,WORLDCUP!$Z$101:$Z$147,0))),"",INDEX(WORLDCUP!$AD$101:$AD$147,MATCH(AP32,WORLDCUP!$Z$101:$Z$147,0)))</f>
        <v/>
      </c>
      <c r="AS32" s="1097">
        <f>+IF(ISBLANK(INDEX(WORLDCUP!$AE$101:$AE$147,MATCH(AP32,WORLDCUP!$Z$101:$Z$147,0))),"","( "&amp;INDEX(WORLDCUP!$AE$101:$AE$147,MATCH(AP32,WORLDCUP!$Z$101:$Z$147,0))&amp;" )")</f>
        <v/>
      </c>
      <c r="AT32" s="736" t="n"/>
      <c r="AU32" s="1070" t="n"/>
      <c r="AV32" s="1070" t="n"/>
      <c r="AW32" s="1070" t="n"/>
      <c r="AX32" s="736" t="n"/>
      <c r="AY32" s="878" t="n"/>
      <c r="AZ32" s="878" t="n"/>
      <c r="BA32" s="878" t="n"/>
      <c r="BB32" s="878" t="n"/>
      <c r="BC32" s="878" t="n"/>
      <c r="BD32" s="878" t="n"/>
      <c r="BE32" s="878" t="n"/>
      <c r="BG32" s="1099">
        <f>Horarios!Q31</f>
        <v/>
      </c>
      <c r="BH32" s="1100">
        <f>1-SUM(BI32:BO32)</f>
        <v/>
      </c>
      <c r="BI32" s="1100">
        <f>COUNTIF(Pool!$C$130:$C$161,Fixture!BG32)-BJ32-BK32-BL32-BM32-BN32-BO32</f>
        <v/>
      </c>
      <c r="BJ32" s="1101">
        <f>COUNTIF(Pool!$C$182:$C$197,Fixture!BG32)-BK32-BL32-BM32-BN32-BO32</f>
        <v/>
      </c>
      <c r="BK32" s="1102">
        <f>COUNTIF(Pool!$C$210:$C$217,Fixture!BG32)-BL32-BM32-BN32-BO32</f>
        <v/>
      </c>
      <c r="BL32" s="1102">
        <f>COUNTIF(Pool!$C$226:$C$229,Fixture!BG32)-BM32-BN32-BO32</f>
        <v/>
      </c>
      <c r="BM32" s="1100">
        <f>COUNTIF(Pool!$C$252,Fixture!BG32)</f>
        <v/>
      </c>
      <c r="BN32" s="1100">
        <f>COUNTIF(Pool!$C$251,Fixture!BG32)</f>
        <v/>
      </c>
      <c r="BO32" s="1103">
        <f>COUNTIF(Pool!$C$250,Fixture!BG32)</f>
        <v/>
      </c>
    </row>
    <row r="33" ht="15" customHeight="1" s="650">
      <c r="A33" s="736" t="n"/>
      <c r="B33" s="1050" t="n"/>
      <c r="C33" s="1133" t="n"/>
      <c r="D33" s="1134" t="n"/>
      <c r="E33" s="1134" t="n"/>
      <c r="F33" s="878" t="n"/>
      <c r="G33" s="878" t="n"/>
      <c r="H33" s="1133" t="n"/>
      <c r="I33" s="878" t="n"/>
      <c r="J33" s="878" t="n"/>
      <c r="K33" s="878" t="n"/>
      <c r="L33" s="736" t="n"/>
      <c r="M33" s="736" t="n"/>
      <c r="N33" s="794" t="n"/>
      <c r="O33" s="1133" t="n"/>
      <c r="P33" s="1134" t="n"/>
      <c r="Q33" s="1134" t="n"/>
      <c r="R33" s="878" t="n"/>
      <c r="S33" s="878" t="n"/>
      <c r="T33" s="1133" t="n"/>
      <c r="U33" s="878" t="n"/>
      <c r="V33" s="878" t="n"/>
      <c r="W33" s="878" t="n"/>
      <c r="X33" s="736" t="n"/>
      <c r="Y33" s="736" t="n">
        <v>79</v>
      </c>
      <c r="Z33" s="1062" t="inlineStr">
        <is>
          <t>1A</t>
        </is>
      </c>
      <c r="AA33" s="1063">
        <f>+MID(INDEX(WORLDCUP!$AA$101:$AA$147,MATCH(Y33,WORLDCUP!$Z$101:$Z$147,0)),1,3)</f>
        <v/>
      </c>
      <c r="AB33" s="1064">
        <f>+IF(ISBLANK(INDEX(WORLDCUP!$AC$101:$AC$147,MATCH(Y33,WORLDCUP!$Z$101:$Z$147,0))),"",INDEX(WORLDCUP!$AC$101:$AC$147,MATCH(Y33,WORLDCUP!$Z$101:$Z$147,0)))</f>
        <v/>
      </c>
      <c r="AC33" s="1135">
        <f>+IF(ISBLANK(INDEX(WORLDCUP!$AB$101:$AB$147,MATCH(Y33,WORLDCUP!$Z$101:$Z$147,0))),"","( "&amp;INDEX(WORLDCUP!$AB$101:$AB$147,MATCH(Y33,WORLDCUP!$Z$101:$Z$147,0))&amp;" )")</f>
        <v/>
      </c>
      <c r="AD33" s="707" t="n"/>
      <c r="AE33" s="1066" t="n"/>
      <c r="AF33" s="1066" t="n"/>
      <c r="AG33" s="1112" t="n"/>
      <c r="AH33" s="736" t="n"/>
      <c r="AI33" s="1096" t="n"/>
      <c r="AJ33" s="1096" t="n"/>
      <c r="AK33" s="1136" t="n"/>
      <c r="AL33" s="939" t="n"/>
      <c r="AM33" s="1068" t="n"/>
      <c r="AN33" s="1068" t="n"/>
      <c r="AO33" s="1150" t="n"/>
      <c r="AP33" s="736" t="n"/>
      <c r="AQ33" s="1097" t="n"/>
      <c r="AR33" s="1097" t="n"/>
      <c r="AS33" s="1097" t="n"/>
      <c r="AT33" s="736" t="n"/>
      <c r="AU33" s="1070" t="n"/>
      <c r="AV33" s="1070" t="n"/>
      <c r="AW33" s="1070" t="n"/>
      <c r="AX33" s="736" t="n"/>
      <c r="AY33" s="878" t="n"/>
      <c r="AZ33" s="878" t="n"/>
      <c r="BA33" s="878" t="n"/>
      <c r="BB33" s="878" t="n"/>
      <c r="BC33" s="878" t="n"/>
      <c r="BD33" s="878" t="n"/>
      <c r="BE33" s="878" t="n"/>
      <c r="BG33" s="1099">
        <f>Horarios!Q32</f>
        <v/>
      </c>
      <c r="BH33" s="1100">
        <f>1-SUM(BI33:BO33)</f>
        <v/>
      </c>
      <c r="BI33" s="1100">
        <f>COUNTIF(Pool!$C$130:$C$161,Fixture!BG33)-BJ33-BK33-BL33-BM33-BN33-BO33</f>
        <v/>
      </c>
      <c r="BJ33" s="1101">
        <f>COUNTIF(Pool!$C$182:$C$197,Fixture!BG33)-BK33-BL33-BM33-BN33-BO33</f>
        <v/>
      </c>
      <c r="BK33" s="1102">
        <f>COUNTIF(Pool!$C$210:$C$217,Fixture!BG33)-BL33-BM33-BN33-BO33</f>
        <v/>
      </c>
      <c r="BL33" s="1102">
        <f>COUNTIF(Pool!$C$226:$C$229,Fixture!BG33)-BM33-BN33-BO33</f>
        <v/>
      </c>
      <c r="BM33" s="1100">
        <f>COUNTIF(Pool!$C$252,Fixture!BG33)</f>
        <v/>
      </c>
      <c r="BN33" s="1100">
        <f>COUNTIF(Pool!$C$251,Fixture!BG33)</f>
        <v/>
      </c>
      <c r="BO33" s="1103">
        <f>COUNTIF(Pool!$C$250,Fixture!BG33)</f>
        <v/>
      </c>
    </row>
    <row r="34" ht="15" customHeight="1" s="650">
      <c r="A34" s="736" t="n"/>
      <c r="B34" s="1050" t="n"/>
      <c r="C34" s="1133" t="n"/>
      <c r="D34" s="1134" t="n"/>
      <c r="E34" s="1134" t="n"/>
      <c r="F34" s="878" t="n"/>
      <c r="G34" s="878" t="n"/>
      <c r="H34" s="1133" t="n"/>
      <c r="I34" s="878" t="n"/>
      <c r="J34" s="878" t="n"/>
      <c r="K34" s="878" t="n"/>
      <c r="L34" s="736" t="n"/>
      <c r="M34" s="736" t="n"/>
      <c r="N34" s="794" t="n"/>
      <c r="O34" s="1133" t="n"/>
      <c r="P34" s="1134" t="n"/>
      <c r="Q34" s="1134" t="n"/>
      <c r="R34" s="878" t="n"/>
      <c r="S34" s="878" t="n"/>
      <c r="T34" s="1133" t="n"/>
      <c r="U34" s="878" t="n"/>
      <c r="V34" s="878" t="n"/>
      <c r="W34" s="878" t="n"/>
      <c r="X34" s="736" t="n"/>
      <c r="Y34" s="736" t="n">
        <v>79</v>
      </c>
      <c r="Z34" s="1062" t="inlineStr">
        <is>
          <t>3CEFHI</t>
        </is>
      </c>
      <c r="AA34" s="1063">
        <f>+MID(INDEX(WORLDCUP!$AF$101:$AF$147,MATCH(Y34,WORLDCUP!$Z$101:$Z$147,0)),1,IF(WORLDCUP!$H$113&lt;144,6,3))</f>
        <v/>
      </c>
      <c r="AB34" s="1090">
        <f>+IF(ISBLANK(INDEX(WORLDCUP!$AD$101:$AD$147,MATCH(Y34,WORLDCUP!$Z$101:$Z$147,0))),"",INDEX(WORLDCUP!$AD$101:$AD$147,MATCH(Y34,WORLDCUP!$Z$101:$Z$147,0)))</f>
        <v/>
      </c>
      <c r="AC34" s="1091">
        <f>+IF(ISBLANK(INDEX(WORLDCUP!$AE$101:$AE$147,MATCH(Y34,WORLDCUP!$Z$101:$Z$147,0))),"","( "&amp;INDEX(WORLDCUP!$AE$101:$AE$147,MATCH(Y34,WORLDCUP!$Z$101:$Z$147,0))&amp;" )")</f>
        <v/>
      </c>
      <c r="AD34" s="1092" t="n">
        <v>92</v>
      </c>
      <c r="AE34" s="1093">
        <f>+MID(INDEX(WORLDCUP!$AA$101:$AA$147,MATCH(AD34,WORLDCUP!$Z$101:$Z$147,0)),1,3)</f>
        <v/>
      </c>
      <c r="AF34" s="1094">
        <f>+IF(ISBLANK(INDEX(WORLDCUP!$AC$101:$AC$147,MATCH(AD34,WORLDCUP!$Z$101:$Z$147,0))),"",INDEX(WORLDCUP!$AC$101:$AC$147,MATCH(AD34,WORLDCUP!$Z$101:$Z$147,0)))</f>
        <v/>
      </c>
      <c r="AG34" s="1138">
        <f>+IF(ISBLANK(INDEX(WORLDCUP!$AB$101:$AB$147,MATCH(AD34,WORLDCUP!$Z$101:$Z$147,0))),"","( "&amp;INDEX(WORLDCUP!$AB$101:$AB$147,MATCH(AD34,WORLDCUP!$Z$101:$Z$147,0))&amp;" )")</f>
        <v/>
      </c>
      <c r="AH34" s="736" t="n"/>
      <c r="AI34" s="1096" t="n"/>
      <c r="AJ34" s="1096" t="n"/>
      <c r="AK34" s="1136" t="n"/>
      <c r="AL34" s="939" t="n"/>
      <c r="AM34" s="1068" t="n"/>
      <c r="AN34" s="1068" t="n"/>
      <c r="AO34" s="1150" t="n"/>
      <c r="AP34" s="736" t="n"/>
      <c r="AQ34" s="1097" t="n"/>
      <c r="AR34" s="1097" t="n"/>
      <c r="AS34" s="1097" t="n"/>
      <c r="AT34" s="736" t="n"/>
      <c r="AU34" s="1070" t="n"/>
      <c r="AV34" s="1070" t="n"/>
      <c r="AW34" s="1070" t="n"/>
      <c r="AX34" s="736" t="n"/>
      <c r="AY34" s="878" t="n"/>
      <c r="AZ34" s="878" t="n"/>
      <c r="BA34" s="878" t="n"/>
      <c r="BB34" s="878" t="n"/>
      <c r="BC34" s="878" t="n"/>
      <c r="BD34" s="878" t="n"/>
      <c r="BE34" s="878" t="n"/>
      <c r="BG34" s="1099">
        <f>Horarios!Q33</f>
        <v/>
      </c>
      <c r="BH34" s="1100">
        <f>1-SUM(BI34:BO34)</f>
        <v/>
      </c>
      <c r="BI34" s="1100">
        <f>COUNTIF(Pool!$C$130:$C$161,Fixture!BG34)-BJ34-BK34-BL34-BM34-BN34-BO34</f>
        <v/>
      </c>
      <c r="BJ34" s="1101">
        <f>COUNTIF(Pool!$C$182:$C$197,Fixture!BG34)-BK34-BL34-BM34-BN34-BO34</f>
        <v/>
      </c>
      <c r="BK34" s="1102">
        <f>COUNTIF(Pool!$C$210:$C$217,Fixture!BG34)-BL34-BM34-BN34-BO34</f>
        <v/>
      </c>
      <c r="BL34" s="1102">
        <f>COUNTIF(Pool!$C$226:$C$229,Fixture!BG34)-BM34-BN34-BO34</f>
        <v/>
      </c>
      <c r="BM34" s="1100">
        <f>COUNTIF(Pool!$C$252,Fixture!BG34)</f>
        <v/>
      </c>
      <c r="BN34" s="1100">
        <f>COUNTIF(Pool!$C$251,Fixture!BG34)</f>
        <v/>
      </c>
      <c r="BO34" s="1103">
        <f>COUNTIF(Pool!$C$250,Fixture!BG34)</f>
        <v/>
      </c>
    </row>
    <row r="35" ht="15" customHeight="1" s="650">
      <c r="A35" s="736" t="n">
        <v>10</v>
      </c>
      <c r="B35" s="1193" t="inlineStr">
        <is>
          <t>E</t>
        </is>
      </c>
      <c r="C35" s="1054">
        <f>+MID(INDEX(WORLDCUP!$AA$4:$AA$147,MATCH(A35,WORLDCUP!$AH$4:$AH$147,0)),1,3)</f>
        <v/>
      </c>
      <c r="D35" s="1055">
        <f>IF(ISBLANK(INDEX(WORLDCUP!$AC$4:$AC$147,MATCH(A35,WORLDCUP!$AH$4:$AH$147,0))),"",INDEX(WORLDCUP!$AC$4:$AC$147,MATCH(A35,WORLDCUP!$AH$4:$AH$147,0)))</f>
        <v/>
      </c>
      <c r="E35" s="1055">
        <f>IF(ISBLANK(INDEX(WORLDCUP!$AD$4:$AD$147,MATCH(A35,WORLDCUP!$AH$4:$AH$147,0))),"",INDEX(WORLDCUP!$AD$4:$AD$147,MATCH(A35,WORLDCUP!$AH$4:$AH$147,0)))</f>
        <v/>
      </c>
      <c r="F35" s="1056">
        <f>+MID(INDEX(WORLDCUP!$AF$4:$AF$147,MATCH(A35,WORLDCUP!$AH$4:$AH$147,0)),1,3)</f>
        <v/>
      </c>
      <c r="G35" s="1057" t="n"/>
      <c r="H35" s="1058">
        <f>+H27</f>
        <v/>
      </c>
      <c r="I35" s="1059">
        <f>+I27</f>
        <v/>
      </c>
      <c r="J35" s="1059">
        <f>+J27</f>
        <v/>
      </c>
      <c r="K35" s="1060">
        <f>+K27</f>
        <v/>
      </c>
      <c r="L35" s="736" t="n"/>
      <c r="M35" s="736" t="n">
        <v>23</v>
      </c>
      <c r="N35" s="1194" t="inlineStr">
        <is>
          <t>K</t>
        </is>
      </c>
      <c r="O35" s="1054">
        <f>+MID(INDEX(WORLDCUP!$AA$4:$AA$147,MATCH(M35,WORLDCUP!$AH$4:$AH$147,0)),1,3)</f>
        <v/>
      </c>
      <c r="P35" s="1055">
        <f>IF(ISBLANK(INDEX(WORLDCUP!$AC$4:$AC$147,MATCH(M35,WORLDCUP!$AH$4:$AH$147,0))),"",INDEX(WORLDCUP!$AC$4:$AC$147,MATCH(M35,WORLDCUP!$AH$4:$AH$147,0)))</f>
        <v/>
      </c>
      <c r="Q35" s="1055">
        <f>IF(ISBLANK(INDEX(WORLDCUP!$AD$4:$AD$147,MATCH(M35,WORLDCUP!$AH$4:$AH$147,0))),"",INDEX(WORLDCUP!$AD$4:$AD$147,MATCH(M35,WORLDCUP!$AH$4:$AH$147,0)))</f>
        <v/>
      </c>
      <c r="R35" s="1056">
        <f>+MID(INDEX(WORLDCUP!$AF$4:$AF$147,MATCH(M35,WORLDCUP!$AH$4:$AH$147,0)),1,3)</f>
        <v/>
      </c>
      <c r="S35" s="1057" t="n"/>
      <c r="T35" s="1058">
        <f>+T27</f>
        <v/>
      </c>
      <c r="U35" s="1059">
        <f>+U27</f>
        <v/>
      </c>
      <c r="V35" s="1059">
        <f>+V27</f>
        <v/>
      </c>
      <c r="W35" s="1060">
        <f>+W27</f>
        <v/>
      </c>
      <c r="X35" s="736" t="n"/>
      <c r="Y35" s="736" t="n"/>
      <c r="Z35" s="1062" t="n"/>
      <c r="AA35" s="1106" t="n"/>
      <c r="AB35" s="1106" t="n"/>
      <c r="AC35" s="1107" t="n"/>
      <c r="AD35" s="736" t="n">
        <v>92</v>
      </c>
      <c r="AE35" s="1093">
        <f>+MID(INDEX(WORLDCUP!$AF$101:$AF$147,MATCH(AD35,WORLDCUP!$Z$101:$Z$147,0)),1,3)</f>
        <v/>
      </c>
      <c r="AF35" s="1094">
        <f>+IF(ISBLANK(INDEX(WORLDCUP!$AD$101:$AD$147,MATCH(AD35,WORLDCUP!$Z$101:$Z$147,0))),"",INDEX(WORLDCUP!$AD$101:$AD$147,MATCH(AD35,WORLDCUP!$Z$101:$Z$147,0)))</f>
        <v/>
      </c>
      <c r="AG35" s="1111">
        <f>+IF(ISBLANK(INDEX(WORLDCUP!$AE$101:$AE$147,MATCH(AD35,WORLDCUP!$Z$101:$Z$147,0))),"","( "&amp;INDEX(WORLDCUP!$AE$101:$AE$147,MATCH(AD35,WORLDCUP!$Z$101:$Z$147,0))&amp;" )")</f>
        <v/>
      </c>
      <c r="AH35" s="736" t="n"/>
      <c r="AI35" s="1096" t="n"/>
      <c r="AJ35" s="1096" t="n"/>
      <c r="AK35" s="1136" t="n"/>
      <c r="AL35" s="939" t="n"/>
      <c r="AM35" s="1068" t="n"/>
      <c r="AN35" s="1195" t="n"/>
      <c r="AO35" s="1150" t="n"/>
      <c r="AP35" s="939" t="n"/>
      <c r="AQ35" s="1097" t="n"/>
      <c r="AR35" s="1097" t="n"/>
      <c r="AS35" s="1097" t="n"/>
      <c r="AT35" s="736" t="n"/>
      <c r="AU35" s="1070" t="n"/>
      <c r="AV35" s="1070" t="n"/>
      <c r="AW35" s="1070" t="n"/>
      <c r="AX35" s="736" t="n"/>
      <c r="AY35" s="878" t="n"/>
      <c r="AZ35" s="878" t="n"/>
      <c r="BA35" s="878" t="n"/>
      <c r="BB35" s="878" t="n"/>
      <c r="BC35" s="878" t="n"/>
      <c r="BD35" s="878" t="n"/>
      <c r="BE35" s="878" t="n"/>
      <c r="BG35" s="1099">
        <f>Horarios!Q34</f>
        <v/>
      </c>
      <c r="BH35" s="1100">
        <f>1-SUM(BI35:BO35)</f>
        <v/>
      </c>
      <c r="BI35" s="1100">
        <f>COUNTIF(Pool!$C$130:$C$161,Fixture!BG35)-BJ35-BK35-BL35-BM35-BN35-BO35</f>
        <v/>
      </c>
      <c r="BJ35" s="1101">
        <f>COUNTIF(Pool!$C$182:$C$197,Fixture!BG35)-BK35-BL35-BM35-BN35-BO35</f>
        <v/>
      </c>
      <c r="BK35" s="1102">
        <f>COUNTIF(Pool!$C$210:$C$217,Fixture!BG35)-BL35-BM35-BN35-BO35</f>
        <v/>
      </c>
      <c r="BL35" s="1102">
        <f>COUNTIF(Pool!$C$226:$C$229,Fixture!BG35)-BM35-BN35-BO35</f>
        <v/>
      </c>
      <c r="BM35" s="1100">
        <f>COUNTIF(Pool!$C$252,Fixture!BG35)</f>
        <v/>
      </c>
      <c r="BN35" s="1100">
        <f>COUNTIF(Pool!$C$251,Fixture!BG35)</f>
        <v/>
      </c>
      <c r="BO35" s="1103">
        <f>COUNTIF(Pool!$C$250,Fixture!BG35)</f>
        <v/>
      </c>
    </row>
    <row r="36" ht="15" customHeight="1" s="650">
      <c r="A36" s="736" t="n">
        <v>9</v>
      </c>
      <c r="B36" s="1196" t="n"/>
      <c r="C36" s="1081">
        <f>+MID(INDEX(WORLDCUP!$AA$4:$AA$147,MATCH(A36,WORLDCUP!$AH$4:$AH$147,0)),1,3)</f>
        <v/>
      </c>
      <c r="D36" s="1082">
        <f>IF(ISBLANK(INDEX(WORLDCUP!$AC$4:$AC$147,MATCH(A36,WORLDCUP!$AH$4:$AH$147,0))),"",INDEX(WORLDCUP!$AC$4:$AC$147,MATCH(A36,WORLDCUP!$AH$4:$AH$147,0)))</f>
        <v/>
      </c>
      <c r="E36" s="1082">
        <f>IF(ISBLANK(INDEX(WORLDCUP!$AD$4:$AD$147,MATCH(A36,WORLDCUP!$AH$4:$AH$147,0))),"",INDEX(WORLDCUP!$AD$4:$AD$147,MATCH(A36,WORLDCUP!$AH$4:$AH$147,0)))</f>
        <v/>
      </c>
      <c r="F36" s="1083">
        <f>+MID(INDEX(WORLDCUP!$AF$4:$AF$147,MATCH(A36,WORLDCUP!$AH$4:$AH$147,0)),1,3)</f>
        <v/>
      </c>
      <c r="G36" s="1084" t="n">
        <v>1</v>
      </c>
      <c r="H36" s="1085">
        <f>+MID(INDEX(WORLDCUP!$AL$6:$AL$97,MATCH(L36,WORLDCUP!$AI$6:$AI$97,0)),1,3)</f>
        <v/>
      </c>
      <c r="I36" s="1086">
        <f>+INDEX(WORLDCUP!$AM$6:$AM$97,MATCH(L36,WORLDCUP!$AI$6:$AI$97,0))</f>
        <v/>
      </c>
      <c r="J36" s="1087">
        <f>+INDEX(WORLDCUP!$AT$6:$AT$97,MATCH(L36,WORLDCUP!$AI$6:$AI$97,0))</f>
        <v/>
      </c>
      <c r="K36" s="1088">
        <f>+INDEX(WORLDCUP!$AR$6:$AR$97,MATCH(L36,WORLDCUP!$AI$6:$AI$97,0))&amp;"-"&amp;INDEX(WORLDCUP!$AS$6:$AS$97,MATCH(L36,WORLDCUP!$AI$6:$AI$97,0))</f>
        <v/>
      </c>
      <c r="L36" s="736" t="inlineStr">
        <is>
          <t>1E</t>
        </is>
      </c>
      <c r="M36" s="736" t="n">
        <v>24</v>
      </c>
      <c r="N36" s="1197" t="n"/>
      <c r="O36" s="1081">
        <f>+MID(INDEX(WORLDCUP!$AA$4:$AA$147,MATCH(M36,WORLDCUP!$AH$4:$AH$147,0)),1,3)</f>
        <v/>
      </c>
      <c r="P36" s="1082">
        <f>IF(ISBLANK(INDEX(WORLDCUP!$AC$4:$AC$147,MATCH(M36,WORLDCUP!$AH$4:$AH$147,0))),"",INDEX(WORLDCUP!$AC$4:$AC$147,MATCH(M36,WORLDCUP!$AH$4:$AH$147,0)))</f>
        <v/>
      </c>
      <c r="Q36" s="1082">
        <f>IF(ISBLANK(INDEX(WORLDCUP!$AD$4:$AD$147,MATCH(M36,WORLDCUP!$AH$4:$AH$147,0))),"",INDEX(WORLDCUP!$AD$4:$AD$147,MATCH(M36,WORLDCUP!$AH$4:$AH$147,0)))</f>
        <v/>
      </c>
      <c r="R36" s="1083">
        <f>+MID(INDEX(WORLDCUP!$AF$4:$AF$147,MATCH(M36,WORLDCUP!$AH$4:$AH$147,0)),1,3)</f>
        <v/>
      </c>
      <c r="S36" s="1084" t="n">
        <v>1</v>
      </c>
      <c r="T36" s="1085">
        <f>+MID(INDEX(WORLDCUP!$AL$6:$AL$97,MATCH(X36,WORLDCUP!$AI$6:$AI$97,0)),1,3)</f>
        <v/>
      </c>
      <c r="U36" s="1086">
        <f>+INDEX(WORLDCUP!$AM$6:$AM$97,MATCH(X36,WORLDCUP!$AI$6:$AI$97,0))</f>
        <v/>
      </c>
      <c r="V36" s="1087">
        <f>+INDEX(WORLDCUP!$AT$6:$AT$97,MATCH(X36,WORLDCUP!$AI$6:$AI$97,0))</f>
        <v/>
      </c>
      <c r="W36" s="1088">
        <f>+INDEX(WORLDCUP!$AR$6:$AR$97,MATCH(X36,WORLDCUP!$AI$6:$AI$97,0))&amp;"-"&amp;INDEX(WORLDCUP!$AS$6:$AS$97,MATCH(X36,WORLDCUP!$AI$6:$AI$97,0))</f>
        <v/>
      </c>
      <c r="X36" s="736" t="inlineStr">
        <is>
          <t>1K</t>
        </is>
      </c>
      <c r="Y36" s="736" t="n">
        <v>80</v>
      </c>
      <c r="Z36" s="1062" t="inlineStr">
        <is>
          <t>1L</t>
        </is>
      </c>
      <c r="AA36" s="1063">
        <f>+MID(INDEX(WORLDCUP!$AA$101:$AA$147,MATCH(Y36,WORLDCUP!$Z$101:$Z$147,0)),1,3)</f>
        <v/>
      </c>
      <c r="AB36" s="1109">
        <f>+IF(ISBLANK(INDEX(WORLDCUP!$AC$101:$AC$147,MATCH(Y36,WORLDCUP!$Z$101:$Z$147,0))),"",INDEX(WORLDCUP!$AC$101:$AC$147,MATCH(Y36,WORLDCUP!$Z$101:$Z$147,0)))</f>
        <v/>
      </c>
      <c r="AC36" s="1144">
        <f>+IF(ISBLANK(INDEX(WORLDCUP!$AB$101:$AB$147,MATCH(Y36,WORLDCUP!$Z$101:$Z$147,0))),"","( "&amp;INDEX(WORLDCUP!$AB$101:$AB$147,MATCH(Y36,WORLDCUP!$Z$101:$Z$147,0))&amp;" )")</f>
        <v/>
      </c>
      <c r="AD36" s="736" t="n"/>
      <c r="AE36" s="1066" t="n"/>
      <c r="AF36" s="1066" t="n"/>
      <c r="AG36" s="1066" t="n"/>
      <c r="AH36" s="736" t="n"/>
      <c r="AI36" s="1096" t="n"/>
      <c r="AJ36" s="1096" t="n"/>
      <c r="AK36" s="1136" t="n"/>
      <c r="AL36" s="939" t="n"/>
      <c r="AM36" s="1068" t="n"/>
      <c r="AN36" s="1068" t="n"/>
      <c r="AO36" s="1150" t="n"/>
      <c r="AP36" s="939" t="n"/>
      <c r="AQ36" s="1097" t="n"/>
      <c r="AR36" s="1097" t="n"/>
      <c r="AS36" s="1097" t="n"/>
      <c r="AT36" s="736" t="n"/>
      <c r="AU36" s="1070" t="n"/>
      <c r="AV36" s="1070" t="n"/>
      <c r="AW36" s="1070" t="n"/>
      <c r="AX36" s="736" t="n"/>
      <c r="AY36" s="878" t="n"/>
      <c r="AZ36" s="878" t="n"/>
      <c r="BA36" s="878" t="n"/>
      <c r="BB36" s="878" t="n"/>
      <c r="BC36" s="878" t="n"/>
      <c r="BD36" s="878" t="n"/>
      <c r="BE36" s="878" t="n"/>
      <c r="BG36" s="1099">
        <f>Horarios!Q35</f>
        <v/>
      </c>
      <c r="BH36" s="1100">
        <f>1-SUM(BI36:BO36)</f>
        <v/>
      </c>
      <c r="BI36" s="1100">
        <f>COUNTIF(Pool!$C$130:$C$161,Fixture!BG36)-BJ36-BK36-BL36-BM36-BN36-BO36</f>
        <v/>
      </c>
      <c r="BJ36" s="1101">
        <f>COUNTIF(Pool!$C$182:$C$197,Fixture!BG36)-BK36-BL36-BM36-BN36-BO36</f>
        <v/>
      </c>
      <c r="BK36" s="1102">
        <f>COUNTIF(Pool!$C$210:$C$217,Fixture!BG36)-BL36-BM36-BN36-BO36</f>
        <v/>
      </c>
      <c r="BL36" s="1102">
        <f>COUNTIF(Pool!$C$226:$C$229,Fixture!BG36)-BM36-BN36-BO36</f>
        <v/>
      </c>
      <c r="BM36" s="1100">
        <f>COUNTIF(Pool!$C$252,Fixture!BG36)</f>
        <v/>
      </c>
      <c r="BN36" s="1100">
        <f>COUNTIF(Pool!$C$251,Fixture!BG36)</f>
        <v/>
      </c>
      <c r="BO36" s="1103">
        <f>COUNTIF(Pool!$C$250,Fixture!BG36)</f>
        <v/>
      </c>
    </row>
    <row r="37" ht="15" customHeight="1" s="650">
      <c r="A37" s="736" t="n">
        <v>33</v>
      </c>
      <c r="B37" s="1196" t="n"/>
      <c r="C37" s="1081">
        <f>+MID(INDEX(WORLDCUP!$AA$4:$AA$147,MATCH(A37,WORLDCUP!$AH$4:$AH$147,0)),1,3)</f>
        <v/>
      </c>
      <c r="D37" s="1082">
        <f>IF(ISBLANK(INDEX(WORLDCUP!$AC$4:$AC$147,MATCH(A37,WORLDCUP!$AH$4:$AH$147,0))),"",INDEX(WORLDCUP!$AC$4:$AC$147,MATCH(A37,WORLDCUP!$AH$4:$AH$147,0)))</f>
        <v/>
      </c>
      <c r="E37" s="1082">
        <f>IF(ISBLANK(INDEX(WORLDCUP!$AD$4:$AD$147,MATCH(A37,WORLDCUP!$AH$4:$AH$147,0))),"",INDEX(WORLDCUP!$AD$4:$AD$147,MATCH(A37,WORLDCUP!$AH$4:$AH$147,0)))</f>
        <v/>
      </c>
      <c r="F37" s="1083">
        <f>+MID(INDEX(WORLDCUP!$AF$4:$AF$147,MATCH(A37,WORLDCUP!$AH$4:$AH$147,0)),1,3)</f>
        <v/>
      </c>
      <c r="G37" s="1104" t="n">
        <v>2</v>
      </c>
      <c r="H37" s="1105">
        <f>+MID(INDEX(WORLDCUP!$AL$6:$AL$97,MATCH(L37,WORLDCUP!$AI$6:$AI$97,0)),1,3)</f>
        <v/>
      </c>
      <c r="I37" s="766">
        <f>+INDEX(WORLDCUP!$AM$6:$AM$97,MATCH(L37,WORLDCUP!$AI$6:$AI$97,0))</f>
        <v/>
      </c>
      <c r="J37" s="767">
        <f>+INDEX(WORLDCUP!$AT$6:$AT$97,MATCH(L37,WORLDCUP!$AI$6:$AI$97,0))</f>
        <v/>
      </c>
      <c r="K37" s="768">
        <f>+INDEX(WORLDCUP!$AR$6:$AR$97,MATCH(L37,WORLDCUP!$AI$6:$AI$97,0))&amp;"-"&amp;INDEX(WORLDCUP!$AS$6:$AS$97,MATCH(L37,WORLDCUP!$AI$6:$AI$97,0))</f>
        <v/>
      </c>
      <c r="L37" s="736" t="inlineStr">
        <is>
          <t>2E</t>
        </is>
      </c>
      <c r="M37" s="736" t="n">
        <v>47</v>
      </c>
      <c r="N37" s="1197" t="n"/>
      <c r="O37" s="1081">
        <f>+MID(INDEX(WORLDCUP!$AA$4:$AA$147,MATCH(M37,WORLDCUP!$AH$4:$AH$147,0)),1,3)</f>
        <v/>
      </c>
      <c r="P37" s="1082">
        <f>IF(ISBLANK(INDEX(WORLDCUP!$AC$4:$AC$147,MATCH(M37,WORLDCUP!$AH$4:$AH$147,0))),"",INDEX(WORLDCUP!$AC$4:$AC$147,MATCH(M37,WORLDCUP!$AH$4:$AH$147,0)))</f>
        <v/>
      </c>
      <c r="Q37" s="1082">
        <f>IF(ISBLANK(INDEX(WORLDCUP!$AD$4:$AD$147,MATCH(M37,WORLDCUP!$AH$4:$AH$147,0))),"",INDEX(WORLDCUP!$AD$4:$AD$147,MATCH(M37,WORLDCUP!$AH$4:$AH$147,0)))</f>
        <v/>
      </c>
      <c r="R37" s="1083">
        <f>+MID(INDEX(WORLDCUP!$AF$4:$AF$147,MATCH(M37,WORLDCUP!$AH$4:$AH$147,0)),1,3)</f>
        <v/>
      </c>
      <c r="S37" s="1104" t="n">
        <v>2</v>
      </c>
      <c r="T37" s="1105">
        <f>+MID(INDEX(WORLDCUP!$AL$6:$AL$97,MATCH(X37,WORLDCUP!$AI$6:$AI$97,0)),1,3)</f>
        <v/>
      </c>
      <c r="U37" s="766">
        <f>+INDEX(WORLDCUP!$AM$6:$AM$97,MATCH(X37,WORLDCUP!$AI$6:$AI$97,0))</f>
        <v/>
      </c>
      <c r="V37" s="767">
        <f>+INDEX(WORLDCUP!$AT$6:$AT$97,MATCH(X37,WORLDCUP!$AI$6:$AI$97,0))</f>
        <v/>
      </c>
      <c r="W37" s="768">
        <f>+INDEX(WORLDCUP!$AR$6:$AR$97,MATCH(X37,WORLDCUP!$AI$6:$AI$97,0))&amp;"-"&amp;INDEX(WORLDCUP!$AS$6:$AS$97,MATCH(X37,WORLDCUP!$AI$6:$AI$97,0))</f>
        <v/>
      </c>
      <c r="X37" s="736" t="inlineStr">
        <is>
          <t>2K</t>
        </is>
      </c>
      <c r="Y37" s="736" t="n">
        <v>80</v>
      </c>
      <c r="Z37" s="1062" t="inlineStr">
        <is>
          <t>3EHIJK</t>
        </is>
      </c>
      <c r="AA37" s="1117">
        <f>+MID(INDEX(WORLDCUP!$AF$101:$AF$147,MATCH(Y37,WORLDCUP!$Z$101:$Z$147,0)),1,IF(WORLDCUP!$H$113&lt;144,6,3))</f>
        <v/>
      </c>
      <c r="AB37" s="1118">
        <f>+IF(ISBLANK(INDEX(WORLDCUP!$AD$101:$AD$147,MATCH(Y37,WORLDCUP!$Z$101:$Z$147,0))),"",INDEX(WORLDCUP!$AD$101:$AD$147,MATCH(Y37,WORLDCUP!$Z$101:$Z$147,0)))</f>
        <v/>
      </c>
      <c r="AC37" s="1145">
        <f>+IF(ISBLANK(INDEX(WORLDCUP!$AE$101:$AE$147,MATCH(Y37,WORLDCUP!$Z$101:$Z$147,0))),"","( "&amp;INDEX(WORLDCUP!$AE$101:$AE$147,MATCH(Y37,WORLDCUP!$Z$101:$Z$147,0))&amp;" )")</f>
        <v/>
      </c>
      <c r="AD37" s="736" t="n"/>
      <c r="AE37" s="1066" t="n"/>
      <c r="AF37" s="1066" t="n"/>
      <c r="AG37" s="1066" t="n"/>
      <c r="AH37" s="736" t="n"/>
      <c r="AI37" s="1096" t="n"/>
      <c r="AJ37" s="1096" t="n"/>
      <c r="AK37" s="1136" t="n"/>
      <c r="AL37" s="1137" t="n">
        <v>102</v>
      </c>
      <c r="AM37" s="1146">
        <f>+MID(INDEX(WORLDCUP!$AA$101:$AA$147,MATCH(AL37,WORLDCUP!$Z$101:$Z$147,0)),1,3)</f>
        <v/>
      </c>
      <c r="AN37" s="1147">
        <f>+IF(ISBLANK(INDEX(WORLDCUP!$AC$101:$AC$147,MATCH(AL37,WORLDCUP!$Z$101:$Z$147,0))),"",INDEX(WORLDCUP!$AC$101:$AC$147,MATCH(AL37,WORLDCUP!$Z$101:$Z$147,0)))</f>
        <v/>
      </c>
      <c r="AO37" s="1198">
        <f>+IF(ISBLANK(INDEX(WORLDCUP!$AB$101:$AB$147,MATCH(AL37,WORLDCUP!$Z$101:$Z$147,0))),"","( "&amp;INDEX(WORLDCUP!$AB$101:$AB$147,MATCH(AL37,WORLDCUP!$Z$101:$Z$147,0))&amp;" )")</f>
        <v/>
      </c>
      <c r="AP37" s="736" t="n"/>
      <c r="AQ37" s="1097" t="n"/>
      <c r="AR37" s="1097" t="n"/>
      <c r="AS37" s="1097" t="n"/>
      <c r="AT37" s="736" t="n"/>
      <c r="AU37" s="1070" t="n"/>
      <c r="AV37" s="1070" t="n"/>
      <c r="AW37" s="1070" t="n"/>
      <c r="AX37" s="736" t="n"/>
      <c r="AY37" s="878" t="n"/>
      <c r="AZ37" s="878" t="n"/>
      <c r="BA37" s="878" t="n"/>
      <c r="BB37" s="878" t="n"/>
      <c r="BC37" s="878" t="n"/>
      <c r="BD37" s="878" t="n"/>
      <c r="BE37" s="878" t="n"/>
      <c r="BG37" s="1099">
        <f>Horarios!Q36</f>
        <v/>
      </c>
      <c r="BH37" s="1100">
        <f>1-SUM(BI37:BO37)</f>
        <v/>
      </c>
      <c r="BI37" s="1100">
        <f>COUNTIF(Pool!$C$130:$C$161,Fixture!BG37)-BJ37-BK37-BL37-BM37-BN37-BO37</f>
        <v/>
      </c>
      <c r="BJ37" s="1101">
        <f>COUNTIF(Pool!$C$182:$C$197,Fixture!BG37)-BK37-BL37-BM37-BN37-BO37</f>
        <v/>
      </c>
      <c r="BK37" s="1102">
        <f>COUNTIF(Pool!$C$210:$C$217,Fixture!BG37)-BL37-BM37-BN37-BO37</f>
        <v/>
      </c>
      <c r="BL37" s="1102">
        <f>COUNTIF(Pool!$C$226:$C$229,Fixture!BG37)-BM37-BN37-BO37</f>
        <v/>
      </c>
      <c r="BM37" s="1100">
        <f>COUNTIF(Pool!$C$252,Fixture!BG37)</f>
        <v/>
      </c>
      <c r="BN37" s="1100">
        <f>COUNTIF(Pool!$C$251,Fixture!BG37)</f>
        <v/>
      </c>
      <c r="BO37" s="1103">
        <f>COUNTIF(Pool!$C$250,Fixture!BG37)</f>
        <v/>
      </c>
    </row>
    <row r="38" ht="15" customHeight="1" s="650">
      <c r="A38" s="736" t="n">
        <v>34</v>
      </c>
      <c r="B38" s="1196" t="n"/>
      <c r="C38" s="1081">
        <f>+MID(INDEX(WORLDCUP!$AA$4:$AA$147,MATCH(A38,WORLDCUP!$AH$4:$AH$147,0)),1,3)</f>
        <v/>
      </c>
      <c r="D38" s="1082">
        <f>IF(ISBLANK(INDEX(WORLDCUP!$AC$4:$AC$147,MATCH(A38,WORLDCUP!$AH$4:$AH$147,0))),"",INDEX(WORLDCUP!$AC$4:$AC$147,MATCH(A38,WORLDCUP!$AH$4:$AH$147,0)))</f>
        <v/>
      </c>
      <c r="E38" s="1082">
        <f>IF(ISBLANK(INDEX(WORLDCUP!$AD$4:$AD$147,MATCH(A38,WORLDCUP!$AH$4:$AH$147,0))),"",INDEX(WORLDCUP!$AD$4:$AD$147,MATCH(A38,WORLDCUP!$AH$4:$AH$147,0)))</f>
        <v/>
      </c>
      <c r="F38" s="1083">
        <f>+MID(INDEX(WORLDCUP!$AF$4:$AF$147,MATCH(A38,WORLDCUP!$AH$4:$AH$147,0)),1,3)</f>
        <v/>
      </c>
      <c r="G38" s="1104" t="n">
        <v>3</v>
      </c>
      <c r="H38" s="1105">
        <f>+MID(INDEX(WORLDCUP!$AL$6:$AL$97,MATCH(L38,WORLDCUP!$AI$6:$AI$97,0)),1,3)</f>
        <v/>
      </c>
      <c r="I38" s="766">
        <f>+INDEX(WORLDCUP!$AM$6:$AM$97,MATCH(L38,WORLDCUP!$AI$6:$AI$97,0))</f>
        <v/>
      </c>
      <c r="J38" s="767">
        <f>+INDEX(WORLDCUP!$AT$6:$AT$97,MATCH(L38,WORLDCUP!$AI$6:$AI$97,0))</f>
        <v/>
      </c>
      <c r="K38" s="768">
        <f>+INDEX(WORLDCUP!$AR$6:$AR$97,MATCH(L38,WORLDCUP!$AI$6:$AI$97,0))&amp;"-"&amp;INDEX(WORLDCUP!$AS$6:$AS$97,MATCH(L38,WORLDCUP!$AI$6:$AI$97,0))</f>
        <v/>
      </c>
      <c r="L38" s="736" t="inlineStr">
        <is>
          <t>3E</t>
        </is>
      </c>
      <c r="M38" s="736" t="n">
        <v>48</v>
      </c>
      <c r="N38" s="1197" t="n"/>
      <c r="O38" s="1081">
        <f>+MID(INDEX(WORLDCUP!$AA$4:$AA$147,MATCH(M38,WORLDCUP!$AH$4:$AH$147,0)),1,3)</f>
        <v/>
      </c>
      <c r="P38" s="1082">
        <f>IF(ISBLANK(INDEX(WORLDCUP!$AC$4:$AC$147,MATCH(M38,WORLDCUP!$AH$4:$AH$147,0))),"",INDEX(WORLDCUP!$AC$4:$AC$147,MATCH(M38,WORLDCUP!$AH$4:$AH$147,0)))</f>
        <v/>
      </c>
      <c r="Q38" s="1082">
        <f>IF(ISBLANK(INDEX(WORLDCUP!$AD$4:$AD$147,MATCH(M38,WORLDCUP!$AH$4:$AH$147,0))),"",INDEX(WORLDCUP!$AD$4:$AD$147,MATCH(M38,WORLDCUP!$AH$4:$AH$147,0)))</f>
        <v/>
      </c>
      <c r="R38" s="1083">
        <f>+MID(INDEX(WORLDCUP!$AF$4:$AF$147,MATCH(M38,WORLDCUP!$AH$4:$AH$147,0)),1,3)</f>
        <v/>
      </c>
      <c r="S38" s="1104" t="n">
        <v>3</v>
      </c>
      <c r="T38" s="1105">
        <f>+MID(INDEX(WORLDCUP!$AL$6:$AL$97,MATCH(X38,WORLDCUP!$AI$6:$AI$97,0)),1,3)</f>
        <v/>
      </c>
      <c r="U38" s="766">
        <f>+INDEX(WORLDCUP!$AM$6:$AM$97,MATCH(X38,WORLDCUP!$AI$6:$AI$97,0))</f>
        <v/>
      </c>
      <c r="V38" s="767">
        <f>+INDEX(WORLDCUP!$AT$6:$AT$97,MATCH(X38,WORLDCUP!$AI$6:$AI$97,0))</f>
        <v/>
      </c>
      <c r="W38" s="768">
        <f>+INDEX(WORLDCUP!$AR$6:$AR$97,MATCH(X38,WORLDCUP!$AI$6:$AI$97,0))&amp;"-"&amp;INDEX(WORLDCUP!$AS$6:$AS$97,MATCH(X38,WORLDCUP!$AI$6:$AI$97,0))</f>
        <v/>
      </c>
      <c r="X38" s="736" t="inlineStr">
        <is>
          <t>3K</t>
        </is>
      </c>
      <c r="Y38" s="736" t="n"/>
      <c r="Z38" s="1062" t="n"/>
      <c r="AA38" s="1131" t="n"/>
      <c r="AB38" s="1131" t="n"/>
      <c r="AC38" s="1131" t="n"/>
      <c r="AD38" s="736" t="n"/>
      <c r="AE38" s="1066" t="n"/>
      <c r="AF38" s="1066" t="n"/>
      <c r="AG38" s="1066" t="n"/>
      <c r="AH38" s="736" t="n"/>
      <c r="AI38" s="1096" t="n"/>
      <c r="AJ38" s="1096" t="n"/>
      <c r="AK38" s="1136" t="n"/>
      <c r="AL38" s="736" t="n">
        <v>102</v>
      </c>
      <c r="AM38" s="1146">
        <f t="array" ref="AM38:AM38">+MID(INDEX(WORLDCUP!$AF$101:$AF$147,MATCH(AL38,WORLDCUP!$Z$101:$Z$147,0)),1,IF(OR(ISBLANK(AC134:AD134)),4,3))</f>
        <v/>
      </c>
      <c r="AN38" s="1147">
        <f>+IF(ISBLANK(INDEX(WORLDCUP!$AD$101:$AD$147,MATCH(AL38,WORLDCUP!$Z$101:$Z$147,0))),"",INDEX(WORLDCUP!$AD$101:$AD$147,MATCH(AL38,WORLDCUP!$Z$101:$Z$147,0)))</f>
        <v/>
      </c>
      <c r="AO38" s="1068">
        <f>+IF(ISBLANK(INDEX(WORLDCUP!$AE$101:$AE$147,MATCH(AL38,WORLDCUP!$Z$101:$Z$147,0))),"","( "&amp;INDEX(WORLDCUP!$AE$101:$AE$147,MATCH(AL38,WORLDCUP!$Z$101:$Z$147,0))&amp;" )")</f>
        <v/>
      </c>
      <c r="AP38" s="736" t="n"/>
      <c r="AQ38" s="1097" t="n"/>
      <c r="AR38" s="1097" t="n"/>
      <c r="AS38" s="1097" t="n"/>
      <c r="AT38" s="736" t="n"/>
      <c r="AU38" s="1070" t="n"/>
      <c r="AV38" s="1070" t="n"/>
      <c r="AW38" s="1070" t="n"/>
      <c r="AX38" s="736" t="n"/>
      <c r="AY38" s="878" t="n"/>
      <c r="AZ38" s="878" t="n"/>
      <c r="BA38" s="878" t="n"/>
      <c r="BB38" s="878" t="n"/>
      <c r="BC38" s="878" t="n"/>
      <c r="BD38" s="878" t="n"/>
      <c r="BE38" s="878" t="n"/>
      <c r="BG38" s="1099">
        <f>Horarios!Q37</f>
        <v/>
      </c>
      <c r="BH38" s="1100">
        <f>1-SUM(BI38:BO38)</f>
        <v/>
      </c>
      <c r="BI38" s="1100">
        <f>COUNTIF(Pool!$C$130:$C$161,Fixture!BG38)-BJ38-BK38-BL38-BM38-BN38-BO38</f>
        <v/>
      </c>
      <c r="BJ38" s="1101">
        <f>COUNTIF(Pool!$C$182:$C$197,Fixture!BG38)-BK38-BL38-BM38-BN38-BO38</f>
        <v/>
      </c>
      <c r="BK38" s="1102">
        <f>COUNTIF(Pool!$C$210:$C$217,Fixture!BG38)-BL38-BM38-BN38-BO38</f>
        <v/>
      </c>
      <c r="BL38" s="1102">
        <f>COUNTIF(Pool!$C$226:$C$229,Fixture!BG38)-BM38-BN38-BO38</f>
        <v/>
      </c>
      <c r="BM38" s="1100">
        <f>COUNTIF(Pool!$C$252,Fixture!BG38)</f>
        <v/>
      </c>
      <c r="BN38" s="1100">
        <f>COUNTIF(Pool!$C$251,Fixture!BG38)</f>
        <v/>
      </c>
      <c r="BO38" s="1103">
        <f>COUNTIF(Pool!$C$250,Fixture!BG38)</f>
        <v/>
      </c>
    </row>
    <row r="39" ht="15" customHeight="1" s="650">
      <c r="A39" s="736" t="n">
        <v>55</v>
      </c>
      <c r="B39" s="1196" t="n"/>
      <c r="C39" s="1081">
        <f>+MID(INDEX(WORLDCUP!$AA$4:$AA$147,MATCH(A39,WORLDCUP!$AH$4:$AH$147,0)),1,3)</f>
        <v/>
      </c>
      <c r="D39" s="1082">
        <f>IF(ISBLANK(INDEX(WORLDCUP!$AC$4:$AC$147,MATCH(A39,WORLDCUP!$AH$4:$AH$147,0))),"",INDEX(WORLDCUP!$AC$4:$AC$147,MATCH(A39,WORLDCUP!$AH$4:$AH$147,0)))</f>
        <v/>
      </c>
      <c r="E39" s="1082">
        <f>IF(ISBLANK(INDEX(WORLDCUP!$AD$4:$AD$147,MATCH(A39,WORLDCUP!$AH$4:$AH$147,0))),"",INDEX(WORLDCUP!$AD$4:$AD$147,MATCH(A39,WORLDCUP!$AH$4:$AH$147,0)))</f>
        <v/>
      </c>
      <c r="F39" s="1083">
        <f>+MID(INDEX(WORLDCUP!$AF$4:$AF$147,MATCH(A39,WORLDCUP!$AH$4:$AH$147,0)),1,3)</f>
        <v/>
      </c>
      <c r="G39" s="1104" t="n">
        <v>4</v>
      </c>
      <c r="H39" s="1113">
        <f>+MID(INDEX(WORLDCUP!$AL$6:$AL$97,MATCH(L39,WORLDCUP!$AI$6:$AI$97,0)),1,3)</f>
        <v/>
      </c>
      <c r="I39" s="1114">
        <f>+INDEX(WORLDCUP!$AM$6:$AM$97,MATCH(L39,WORLDCUP!$AI$6:$AI$97,0))</f>
        <v/>
      </c>
      <c r="J39" s="1115">
        <f>+INDEX(WORLDCUP!$AT$6:$AT$97,MATCH(L39,WORLDCUP!$AI$6:$AI$97,0))</f>
        <v/>
      </c>
      <c r="K39" s="1116">
        <f>+INDEX(WORLDCUP!$AR$6:$AR$97,MATCH(L39,WORLDCUP!$AI$6:$AI$97,0))&amp;"-"&amp;INDEX(WORLDCUP!$AS$6:$AS$97,MATCH(L39,WORLDCUP!$AI$6:$AI$97,0))</f>
        <v/>
      </c>
      <c r="L39" s="736" t="inlineStr">
        <is>
          <t>4E</t>
        </is>
      </c>
      <c r="M39" s="736" t="n">
        <v>71</v>
      </c>
      <c r="N39" s="1197" t="n"/>
      <c r="O39" s="1081">
        <f>+MID(INDEX(WORLDCUP!$AA$4:$AA$147,MATCH(M39,WORLDCUP!$AH$4:$AH$147,0)),1,3)</f>
        <v/>
      </c>
      <c r="P39" s="1082">
        <f>IF(ISBLANK(INDEX(WORLDCUP!$AC$4:$AC$147,MATCH(M39,WORLDCUP!$AH$4:$AH$147,0))),"",INDEX(WORLDCUP!$AC$4:$AC$147,MATCH(M39,WORLDCUP!$AH$4:$AH$147,0)))</f>
        <v/>
      </c>
      <c r="Q39" s="1082">
        <f>IF(ISBLANK(INDEX(WORLDCUP!$AD$4:$AD$147,MATCH(M39,WORLDCUP!$AH$4:$AH$147,0))),"",INDEX(WORLDCUP!$AD$4:$AD$147,MATCH(M39,WORLDCUP!$AH$4:$AH$147,0)))</f>
        <v/>
      </c>
      <c r="R39" s="1083">
        <f>+MID(INDEX(WORLDCUP!$AF$4:$AF$147,MATCH(M39,WORLDCUP!$AH$4:$AH$147,0)),1,3)</f>
        <v/>
      </c>
      <c r="S39" s="1104" t="n">
        <v>4</v>
      </c>
      <c r="T39" s="1113">
        <f>+MID(INDEX(WORLDCUP!$AL$6:$AL$97,MATCH(X39,WORLDCUP!$AI$6:$AI$97,0)),1,3)</f>
        <v/>
      </c>
      <c r="U39" s="1114">
        <f>+INDEX(WORLDCUP!$AM$6:$AM$97,MATCH(X39,WORLDCUP!$AI$6:$AI$97,0))</f>
        <v/>
      </c>
      <c r="V39" s="1115">
        <f>+INDEX(WORLDCUP!$AT$6:$AT$97,MATCH(X39,WORLDCUP!$AI$6:$AI$97,0))</f>
        <v/>
      </c>
      <c r="W39" s="1116">
        <f>+INDEX(WORLDCUP!$AR$6:$AR$97,MATCH(X39,WORLDCUP!$AI$6:$AI$97,0))&amp;"-"&amp;INDEX(WORLDCUP!$AS$6:$AS$97,MATCH(X39,WORLDCUP!$AI$6:$AI$97,0))</f>
        <v/>
      </c>
      <c r="X39" s="736" t="inlineStr">
        <is>
          <t>4K</t>
        </is>
      </c>
      <c r="Y39" s="736" t="n">
        <v>86</v>
      </c>
      <c r="Z39" s="1062" t="inlineStr">
        <is>
          <t>1J</t>
        </is>
      </c>
      <c r="AA39" s="1063">
        <f>+MID(INDEX(WORLDCUP!$AA$101:$AA$147,MATCH(Y39,WORLDCUP!$Z$101:$Z$147,0)),1,3)</f>
        <v/>
      </c>
      <c r="AB39" s="1064">
        <f>+IF(ISBLANK(INDEX(WORLDCUP!$AC$101:$AC$147,MATCH(Y39,WORLDCUP!$Z$101:$Z$147,0))),"",INDEX(WORLDCUP!$AC$101:$AC$147,MATCH(Y39,WORLDCUP!$Z$101:$Z$147,0)))</f>
        <v/>
      </c>
      <c r="AC39" s="1135">
        <f>+IF(ISBLANK(INDEX(WORLDCUP!$AB$101:$AB$147,MATCH(Y39,WORLDCUP!$Z$101:$Z$147,0))),"","( "&amp;INDEX(WORLDCUP!$AB$101:$AB$147,MATCH(Y39,WORLDCUP!$Z$101:$Z$147,0))&amp;" )")</f>
        <v/>
      </c>
      <c r="AD39" s="707" t="n"/>
      <c r="AE39" s="1066" t="n"/>
      <c r="AF39" s="1066" t="n"/>
      <c r="AG39" s="1066" t="n"/>
      <c r="AH39" s="736" t="n"/>
      <c r="AI39" s="1096" t="n"/>
      <c r="AJ39" s="1096" t="n"/>
      <c r="AK39" s="1136" t="n"/>
      <c r="AL39" s="939" t="n"/>
      <c r="AM39" s="1068" t="n"/>
      <c r="AN39" s="1068" t="n"/>
      <c r="AO39" s="1068" t="n"/>
      <c r="AP39" s="736" t="n"/>
      <c r="AQ39" s="1097" t="n"/>
      <c r="AR39" s="1097" t="n"/>
      <c r="AS39" s="1097" t="n"/>
      <c r="AT39" s="736" t="n"/>
      <c r="AU39" s="1070" t="n"/>
      <c r="AV39" s="1070" t="n"/>
      <c r="AW39" s="1070" t="n"/>
      <c r="AX39" s="736" t="n"/>
      <c r="AY39" s="878" t="n"/>
      <c r="AZ39" s="878" t="n"/>
      <c r="BA39" s="878" t="n"/>
      <c r="BB39" s="878" t="n"/>
      <c r="BC39" s="878" t="n"/>
      <c r="BD39" s="878" t="n"/>
      <c r="BE39" s="878" t="n"/>
      <c r="BG39" s="1099">
        <f>Horarios!Q38</f>
        <v/>
      </c>
      <c r="BH39" s="1100">
        <f>1-SUM(BI39:BO39)</f>
        <v/>
      </c>
      <c r="BI39" s="1100">
        <f>COUNTIF(Pool!$C$130:$C$161,Fixture!BG39)-BJ39-BK39-BL39-BM39-BN39-BO39</f>
        <v/>
      </c>
      <c r="BJ39" s="1101">
        <f>COUNTIF(Pool!$C$182:$C$197,Fixture!BG39)-BK39-BL39-BM39-BN39-BO39</f>
        <v/>
      </c>
      <c r="BK39" s="1102">
        <f>COUNTIF(Pool!$C$210:$C$217,Fixture!BG39)-BL39-BM39-BN39-BO39</f>
        <v/>
      </c>
      <c r="BL39" s="1102">
        <f>COUNTIF(Pool!$C$226:$C$229,Fixture!BG39)-BM39-BN39-BO39</f>
        <v/>
      </c>
      <c r="BM39" s="1100">
        <f>COUNTIF(Pool!$C$252,Fixture!BG39)</f>
        <v/>
      </c>
      <c r="BN39" s="1100">
        <f>COUNTIF(Pool!$C$251,Fixture!BG39)</f>
        <v/>
      </c>
      <c r="BO39" s="1103">
        <f>COUNTIF(Pool!$C$250,Fixture!BG39)</f>
        <v/>
      </c>
    </row>
    <row r="40" ht="15" customHeight="1" s="650">
      <c r="A40" s="736" t="n">
        <v>56</v>
      </c>
      <c r="B40" s="1199" t="n"/>
      <c r="C40" s="1124">
        <f>+MID(INDEX(WORLDCUP!$AA$4:$AA$147,MATCH(A40,WORLDCUP!$AH$4:$AH$147,0)),1,3)</f>
        <v/>
      </c>
      <c r="D40" s="1125">
        <f>IF(ISBLANK(INDEX(WORLDCUP!$AC$4:$AC$147,MATCH(A40,WORLDCUP!$AH$4:$AH$147,0))),"",INDEX(WORLDCUP!$AC$4:$AC$147,MATCH(A40,WORLDCUP!$AH$4:$AH$147,0)))</f>
        <v/>
      </c>
      <c r="E40" s="1125">
        <f>IF(ISBLANK(INDEX(WORLDCUP!$AD$4:$AD$147,MATCH(A40,WORLDCUP!$AH$4:$AH$147,0))),"",INDEX(WORLDCUP!$AD$4:$AD$147,MATCH(A40,WORLDCUP!$AH$4:$AH$147,0)))</f>
        <v/>
      </c>
      <c r="F40" s="1126">
        <f>+MID(INDEX(WORLDCUP!$AF$4:$AF$147,MATCH(A40,WORLDCUP!$AH$4:$AH$147,0)),1,3)</f>
        <v/>
      </c>
      <c r="G40" s="1127" t="n"/>
      <c r="H40" s="1127" t="n"/>
      <c r="I40" s="1128" t="n"/>
      <c r="J40" s="1128" t="n"/>
      <c r="K40" s="1129" t="n"/>
      <c r="L40" s="736" t="n"/>
      <c r="M40" s="736" t="n">
        <v>72</v>
      </c>
      <c r="N40" s="1200" t="n"/>
      <c r="O40" s="1124">
        <f>+MID(INDEX(WORLDCUP!$AA$4:$AA$147,MATCH(M40,WORLDCUP!$AH$4:$AH$147,0)),1,3)</f>
        <v/>
      </c>
      <c r="P40" s="1125">
        <f>IF(ISBLANK(INDEX(WORLDCUP!$AC$4:$AC$147,MATCH(M40,WORLDCUP!$AH$4:$AH$147,0))),"",INDEX(WORLDCUP!$AC$4:$AC$147,MATCH(M40,WORLDCUP!$AH$4:$AH$147,0)))</f>
        <v/>
      </c>
      <c r="Q40" s="1125">
        <f>IF(ISBLANK(INDEX(WORLDCUP!$AD$4:$AD$147,MATCH(M40,WORLDCUP!$AH$4:$AH$147,0))),"",INDEX(WORLDCUP!$AD$4:$AD$147,MATCH(M40,WORLDCUP!$AH$4:$AH$147,0)))</f>
        <v/>
      </c>
      <c r="R40" s="1126">
        <f>+MID(INDEX(WORLDCUP!$AF$4:$AF$147,MATCH(M40,WORLDCUP!$AH$4:$AH$147,0)),1,3)</f>
        <v/>
      </c>
      <c r="S40" s="1127" t="n"/>
      <c r="T40" s="1127" t="n"/>
      <c r="U40" s="1128" t="n"/>
      <c r="V40" s="1128" t="n"/>
      <c r="W40" s="1129" t="n"/>
      <c r="X40" s="736" t="n"/>
      <c r="Y40" s="736" t="n">
        <v>86</v>
      </c>
      <c r="Z40" s="1062" t="inlineStr">
        <is>
          <t>2H</t>
        </is>
      </c>
      <c r="AA40" s="1063">
        <f>+MID(INDEX(WORLDCUP!$AF$101:$AF$147,MATCH(Y40,WORLDCUP!$Z$101:$Z$147,0)),1,3)</f>
        <v/>
      </c>
      <c r="AB40" s="1090">
        <f>+IF(ISBLANK(INDEX(WORLDCUP!$AD$101:$AD$147,MATCH(Y40,WORLDCUP!$Z$101:$Z$147,0))),"",INDEX(WORLDCUP!$AD$101:$AD$147,MATCH(Y40,WORLDCUP!$Z$101:$Z$147,0)))</f>
        <v/>
      </c>
      <c r="AC40" s="1091">
        <f>+IF(ISBLANK(INDEX(WORLDCUP!$AE$101:$AE$147,MATCH(Y40,WORLDCUP!$Z$101:$Z$147,0))),"","( "&amp;INDEX(WORLDCUP!$AE$101:$AE$147,MATCH(Y40,WORLDCUP!$Z$101:$Z$147,0))&amp;" )")</f>
        <v/>
      </c>
      <c r="AD40" s="1092" t="n">
        <v>95</v>
      </c>
      <c r="AE40" s="1093">
        <f>+MID(INDEX(WORLDCUP!$AA$101:$AA$147,MATCH(AD40,WORLDCUP!$Z$101:$Z$147,0)),1,3)</f>
        <v/>
      </c>
      <c r="AF40" s="1094">
        <f>+IF(ISBLANK(INDEX(WORLDCUP!$AC$101:$AC$147,MATCH(AD40,WORLDCUP!$Z$101:$Z$147,0))),"",INDEX(WORLDCUP!$AC$101:$AC$147,MATCH(AD40,WORLDCUP!$Z$101:$Z$147,0)))</f>
        <v/>
      </c>
      <c r="AG40" s="1095">
        <f>+IF(ISBLANK(INDEX(WORLDCUP!$AB$101:$AB$147,MATCH(AD40,WORLDCUP!$Z$101:$Z$147,0))),"","( "&amp;INDEX(WORLDCUP!$AB$101:$AB$147,MATCH(AD40,WORLDCUP!$Z$101:$Z$147,0))&amp;" )")</f>
        <v/>
      </c>
      <c r="AH40" s="736" t="n"/>
      <c r="AI40" s="1096" t="n"/>
      <c r="AJ40" s="1096" t="n"/>
      <c r="AK40" s="1136" t="n"/>
      <c r="AL40" s="939" t="n"/>
      <c r="AM40" s="1068" t="n"/>
      <c r="AN40" s="1068" t="n"/>
      <c r="AO40" s="1068" t="n"/>
      <c r="AP40" s="736" t="n"/>
      <c r="AQ40" s="1097" t="n"/>
      <c r="AR40" s="1097" t="n"/>
      <c r="AS40" s="1097" t="n"/>
      <c r="AT40" s="736" t="n"/>
      <c r="AU40" s="1070" t="n"/>
      <c r="AV40" s="1070" t="n"/>
      <c r="AW40" s="1070" t="n"/>
      <c r="AX40" s="736" t="n"/>
      <c r="AY40" s="878" t="n"/>
      <c r="AZ40" s="878" t="n"/>
      <c r="BA40" s="878" t="n"/>
      <c r="BB40" s="878" t="n"/>
      <c r="BC40" s="878" t="n"/>
      <c r="BD40" s="878" t="n"/>
      <c r="BE40" s="878" t="n"/>
      <c r="BG40" s="1099">
        <f>Horarios!Q39</f>
        <v/>
      </c>
      <c r="BH40" s="1100">
        <f>1-SUM(BI40:BO40)</f>
        <v/>
      </c>
      <c r="BI40" s="1100">
        <f>COUNTIF(Pool!$C$130:$C$161,Fixture!BG40)-BJ40-BK40-BL40-BM40-BN40-BO40</f>
        <v/>
      </c>
      <c r="BJ40" s="1101">
        <f>COUNTIF(Pool!$C$182:$C$197,Fixture!BG40)-BK40-BL40-BM40-BN40-BO40</f>
        <v/>
      </c>
      <c r="BK40" s="1102">
        <f>COUNTIF(Pool!$C$210:$C$217,Fixture!BG40)-BL40-BM40-BN40-BO40</f>
        <v/>
      </c>
      <c r="BL40" s="1102">
        <f>COUNTIF(Pool!$C$226:$C$229,Fixture!BG40)-BM40-BN40-BO40</f>
        <v/>
      </c>
      <c r="BM40" s="1100">
        <f>COUNTIF(Pool!$C$252,Fixture!BG40)</f>
        <v/>
      </c>
      <c r="BN40" s="1100">
        <f>COUNTIF(Pool!$C$251,Fixture!BG40)</f>
        <v/>
      </c>
      <c r="BO40" s="1103">
        <f>COUNTIF(Pool!$C$250,Fixture!BG40)</f>
        <v/>
      </c>
    </row>
    <row r="41" ht="15" customHeight="1" s="650">
      <c r="A41" s="736" t="n"/>
      <c r="B41" s="1050" t="n"/>
      <c r="C41" s="1133" t="n"/>
      <c r="D41" s="1134" t="n"/>
      <c r="E41" s="1134" t="n"/>
      <c r="F41" s="878" t="n"/>
      <c r="G41" s="878" t="n"/>
      <c r="H41" s="1133" t="n"/>
      <c r="I41" s="878" t="n"/>
      <c r="J41" s="878" t="n"/>
      <c r="K41" s="878" t="n"/>
      <c r="L41" s="736" t="n"/>
      <c r="M41" s="736" t="n"/>
      <c r="N41" s="794" t="n"/>
      <c r="O41" s="1133" t="n"/>
      <c r="P41" s="1134" t="n"/>
      <c r="Q41" s="1134" t="n"/>
      <c r="R41" s="878" t="n"/>
      <c r="S41" s="878" t="n"/>
      <c r="T41" s="1133" t="n"/>
      <c r="U41" s="878" t="n"/>
      <c r="V41" s="878" t="n"/>
      <c r="W41" s="878" t="n"/>
      <c r="X41" s="736" t="n"/>
      <c r="Y41" s="736" t="n"/>
      <c r="Z41" s="1062" t="n"/>
      <c r="AA41" s="1106" t="n"/>
      <c r="AB41" s="1106" t="n"/>
      <c r="AC41" s="1107" t="n"/>
      <c r="AD41" s="736" t="n">
        <v>95</v>
      </c>
      <c r="AE41" s="1093">
        <f>+MID(INDEX(WORLDCUP!$AF$101:$AF$147,MATCH(AD41,WORLDCUP!$Z$101:$Z$147,0)),1,3)</f>
        <v/>
      </c>
      <c r="AF41" s="1094">
        <f>+IF(ISBLANK(INDEX(WORLDCUP!$AD$101:$AD$147,MATCH(AD41,WORLDCUP!$Z$101:$Z$147,0))),"",INDEX(WORLDCUP!$AD$101:$AD$147,MATCH(AD41,WORLDCUP!$Z$101:$Z$147,0)))</f>
        <v/>
      </c>
      <c r="AG41" s="1153">
        <f>+IF(ISBLANK(INDEX(WORLDCUP!$AE$101:$AE$147,MATCH(AD41,WORLDCUP!$Z$101:$Z$147,0))),"","( "&amp;INDEX(WORLDCUP!$AE$101:$AE$147,MATCH(AD41,WORLDCUP!$Z$101:$Z$147,0))&amp;" )")</f>
        <v/>
      </c>
      <c r="AH41" s="736" t="n"/>
      <c r="AI41" s="1096" t="n"/>
      <c r="AJ41" s="1096" t="n"/>
      <c r="AK41" s="1136" t="n"/>
      <c r="AL41" s="939" t="n"/>
      <c r="AM41" s="1068" t="n"/>
      <c r="AN41" s="1068" t="n"/>
      <c r="AO41" s="1068" t="n"/>
      <c r="AP41" s="736" t="n"/>
      <c r="AQ41" s="1097" t="n"/>
      <c r="AR41" s="1097" t="n"/>
      <c r="AS41" s="1097" t="n"/>
      <c r="AT41" s="736" t="n"/>
      <c r="AU41" s="1070" t="n"/>
      <c r="AV41" s="1070" t="n"/>
      <c r="AW41" s="1070" t="n"/>
      <c r="AX41" s="736" t="n"/>
      <c r="AY41" s="878" t="n"/>
      <c r="AZ41" s="878" t="n"/>
      <c r="BA41" s="878" t="n"/>
      <c r="BB41" s="878" t="n"/>
      <c r="BC41" s="878" t="n"/>
      <c r="BD41" s="878" t="n"/>
      <c r="BE41" s="878" t="n"/>
      <c r="BG41" s="1099">
        <f>Horarios!Q40</f>
        <v/>
      </c>
      <c r="BH41" s="1100">
        <f>1-SUM(BI41:BO41)</f>
        <v/>
      </c>
      <c r="BI41" s="1100">
        <f>COUNTIF(Pool!$C$130:$C$161,Fixture!BG41)-BJ41-BK41-BL41-BM41-BN41-BO41</f>
        <v/>
      </c>
      <c r="BJ41" s="1101">
        <f>COUNTIF(Pool!$C$182:$C$197,Fixture!BG41)-BK41-BL41-BM41-BN41-BO41</f>
        <v/>
      </c>
      <c r="BK41" s="1102">
        <f>COUNTIF(Pool!$C$210:$C$217,Fixture!BG41)-BL41-BM41-BN41-BO41</f>
        <v/>
      </c>
      <c r="BL41" s="1102">
        <f>COUNTIF(Pool!$C$226:$C$229,Fixture!BG41)-BM41-BN41-BO41</f>
        <v/>
      </c>
      <c r="BM41" s="1100">
        <f>COUNTIF(Pool!$C$252,Fixture!BG41)</f>
        <v/>
      </c>
      <c r="BN41" s="1100">
        <f>COUNTIF(Pool!$C$251,Fixture!BG41)</f>
        <v/>
      </c>
      <c r="BO41" s="1103">
        <f>COUNTIF(Pool!$C$250,Fixture!BG41)</f>
        <v/>
      </c>
    </row>
    <row r="42" ht="15" customHeight="1" s="650">
      <c r="A42" s="736" t="n"/>
      <c r="B42" s="1050" t="n"/>
      <c r="C42" s="1133" t="n"/>
      <c r="D42" s="1134" t="n"/>
      <c r="E42" s="1134" t="n"/>
      <c r="F42" s="878" t="n"/>
      <c r="G42" s="878" t="n"/>
      <c r="H42" s="1133" t="n"/>
      <c r="I42" s="878" t="n"/>
      <c r="J42" s="878" t="n"/>
      <c r="K42" s="878" t="n"/>
      <c r="L42" s="736" t="n"/>
      <c r="M42" s="736" t="n"/>
      <c r="N42" s="794" t="n"/>
      <c r="O42" s="1133" t="n"/>
      <c r="P42" s="1134" t="n"/>
      <c r="Q42" s="1134" t="n"/>
      <c r="R42" s="878" t="n"/>
      <c r="S42" s="878" t="n"/>
      <c r="T42" s="1133" t="n"/>
      <c r="U42" s="878" t="n"/>
      <c r="V42" s="878" t="n"/>
      <c r="W42" s="878" t="n"/>
      <c r="X42" s="736" t="n"/>
      <c r="Y42" s="736" t="n">
        <v>88</v>
      </c>
      <c r="Z42" s="1062" t="inlineStr">
        <is>
          <t>2D</t>
        </is>
      </c>
      <c r="AA42" s="1063">
        <f>+MID(INDEX(WORLDCUP!$AA$101:$AA$147,MATCH(Y42,WORLDCUP!$Z$101:$Z$147,0)),1,3)</f>
        <v/>
      </c>
      <c r="AB42" s="1109">
        <f>+IF(ISBLANK(INDEX(WORLDCUP!$AC$101:$AC$147,MATCH(Y42,WORLDCUP!$Z$101:$Z$147,0))),"",INDEX(WORLDCUP!$AC$101:$AC$147,MATCH(Y42,WORLDCUP!$Z$101:$Z$147,0)))</f>
        <v/>
      </c>
      <c r="AC42" s="1144">
        <f>+IF(ISBLANK(INDEX(WORLDCUP!$AB$101:$AB$147,MATCH(Y42,WORLDCUP!$Z$101:$Z$147,0))),"","( "&amp;INDEX(WORLDCUP!$AB$101:$AB$147,MATCH(Y42,WORLDCUP!$Z$101:$Z$147,0))&amp;" )")</f>
        <v/>
      </c>
      <c r="AD42" s="736" t="n"/>
      <c r="AE42" s="1111" t="n"/>
      <c r="AF42" s="1111" t="n"/>
      <c r="AG42" s="1112" t="n"/>
      <c r="AH42" s="736" t="n"/>
      <c r="AI42" s="1096" t="n"/>
      <c r="AJ42" s="1096" t="n"/>
      <c r="AK42" s="1136" t="n"/>
      <c r="AL42" s="939" t="n"/>
      <c r="AM42" s="1068" t="n"/>
      <c r="AN42" s="1068" t="n"/>
      <c r="AO42" s="1068" t="n"/>
      <c r="AP42" s="736" t="n"/>
      <c r="AQ42" s="1097" t="n"/>
      <c r="AR42" s="1097" t="n"/>
      <c r="AS42" s="1097" t="n"/>
      <c r="AT42" s="736" t="n"/>
      <c r="AU42" s="1070" t="n"/>
      <c r="AV42" s="1070" t="n"/>
      <c r="AW42" s="1070" t="n"/>
      <c r="AX42" s="736" t="n"/>
      <c r="AY42" s="878" t="n"/>
      <c r="AZ42" s="878" t="n"/>
      <c r="BA42" s="878" t="n"/>
      <c r="BB42" s="878" t="n"/>
      <c r="BC42" s="878" t="n"/>
      <c r="BD42" s="878" t="n"/>
      <c r="BE42" s="878" t="n"/>
      <c r="BG42" s="1099">
        <f>Horarios!Q41</f>
        <v/>
      </c>
      <c r="BH42" s="1100">
        <f>1-SUM(BI42:BO42)</f>
        <v/>
      </c>
      <c r="BI42" s="1100">
        <f>COUNTIF(Pool!$C$130:$C$161,Fixture!BG42)-BJ42-BK42-BL42-BM42-BN42-BO42</f>
        <v/>
      </c>
      <c r="BJ42" s="1101">
        <f>COUNTIF(Pool!$C$182:$C$197,Fixture!BG42)-BK42-BL42-BM42-BN42-BO42</f>
        <v/>
      </c>
      <c r="BK42" s="1102">
        <f>COUNTIF(Pool!$C$210:$C$217,Fixture!BG42)-BL42-BM42-BN42-BO42</f>
        <v/>
      </c>
      <c r="BL42" s="1102">
        <f>COUNTIF(Pool!$C$226:$C$229,Fixture!BG42)-BM42-BN42-BO42</f>
        <v/>
      </c>
      <c r="BM42" s="1100">
        <f>COUNTIF(Pool!$C$252,Fixture!BG42)</f>
        <v/>
      </c>
      <c r="BN42" s="1100">
        <f>COUNTIF(Pool!$C$251,Fixture!BG42)</f>
        <v/>
      </c>
      <c r="BO42" s="1103">
        <f>COUNTIF(Pool!$C$250,Fixture!BG42)</f>
        <v/>
      </c>
    </row>
    <row r="43" ht="15" customHeight="1" s="650">
      <c r="A43" s="736" t="n">
        <v>11</v>
      </c>
      <c r="B43" s="1201" t="inlineStr">
        <is>
          <t>F</t>
        </is>
      </c>
      <c r="C43" s="1054">
        <f>+MID(INDEX(WORLDCUP!$AA$4:$AA$147,MATCH(A43,WORLDCUP!$AH$4:$AH$147,0)),1,3)</f>
        <v/>
      </c>
      <c r="D43" s="1055">
        <f>IF(ISBLANK(INDEX(WORLDCUP!$AC$4:$AC$147,MATCH(A43,WORLDCUP!$AH$4:$AH$147,0))),"",INDEX(WORLDCUP!$AC$4:$AC$147,MATCH(A43,WORLDCUP!$AH$4:$AH$147,0)))</f>
        <v/>
      </c>
      <c r="E43" s="1055">
        <f>IF(ISBLANK(INDEX(WORLDCUP!$AD$4:$AD$147,MATCH(A43,WORLDCUP!$AH$4:$AH$147,0))),"",INDEX(WORLDCUP!$AD$4:$AD$147,MATCH(A43,WORLDCUP!$AH$4:$AH$147,0)))</f>
        <v/>
      </c>
      <c r="F43" s="1056">
        <f>+MID(INDEX(WORLDCUP!$AF$4:$AF$147,MATCH(A43,WORLDCUP!$AH$4:$AH$147,0)),1,3)</f>
        <v/>
      </c>
      <c r="G43" s="1057" t="n"/>
      <c r="H43" s="1058">
        <f>+H35</f>
        <v/>
      </c>
      <c r="I43" s="1059">
        <f>+I35</f>
        <v/>
      </c>
      <c r="J43" s="1059">
        <f>+J35</f>
        <v/>
      </c>
      <c r="K43" s="1060">
        <f>+K35</f>
        <v/>
      </c>
      <c r="L43" s="736" t="n"/>
      <c r="M43" s="736" t="n">
        <v>22</v>
      </c>
      <c r="N43" s="1202" t="inlineStr">
        <is>
          <t>L</t>
        </is>
      </c>
      <c r="O43" s="1054">
        <f>+MID(INDEX(WORLDCUP!$AA$4:$AA$147,MATCH(M43,WORLDCUP!$AH$4:$AH$147,0)),1,3)</f>
        <v/>
      </c>
      <c r="P43" s="1055">
        <f>IF(ISBLANK(INDEX(WORLDCUP!$AC$4:$AC$147,MATCH(M43,WORLDCUP!$AH$4:$AH$147,0))),"",INDEX(WORLDCUP!$AC$4:$AC$147,MATCH(M43,WORLDCUP!$AH$4:$AH$147,0)))</f>
        <v/>
      </c>
      <c r="Q43" s="1055">
        <f>IF(ISBLANK(INDEX(WORLDCUP!$AD$4:$AD$147,MATCH(M43,WORLDCUP!$AH$4:$AH$147,0))),"",INDEX(WORLDCUP!$AD$4:$AD$147,MATCH(M43,WORLDCUP!$AH$4:$AH$147,0)))</f>
        <v/>
      </c>
      <c r="R43" s="1056">
        <f>+MID(INDEX(WORLDCUP!$AF$4:$AF$147,MATCH(M43,WORLDCUP!$AH$4:$AH$147,0)),1,3)</f>
        <v/>
      </c>
      <c r="S43" s="1057" t="n"/>
      <c r="T43" s="1058">
        <f>+T35</f>
        <v/>
      </c>
      <c r="U43" s="1059">
        <f>+U35</f>
        <v/>
      </c>
      <c r="V43" s="1059">
        <f>+V35</f>
        <v/>
      </c>
      <c r="W43" s="1060">
        <f>+W35</f>
        <v/>
      </c>
      <c r="X43" s="736" t="n"/>
      <c r="Y43" s="736" t="n">
        <v>88</v>
      </c>
      <c r="Z43" s="1062" t="inlineStr">
        <is>
          <t>2G</t>
        </is>
      </c>
      <c r="AA43" s="1117">
        <f>+MID(INDEX(WORLDCUP!$AF$101:$AF$147,MATCH(Y43,WORLDCUP!$Z$101:$Z$147,0)),1,3)</f>
        <v/>
      </c>
      <c r="AB43" s="1118">
        <f>+IF(ISBLANK(INDEX(WORLDCUP!$AD$101:$AD$147,MATCH(Y43,WORLDCUP!$Z$101:$Z$147,0))),"",INDEX(WORLDCUP!$AD$101:$AD$147,MATCH(Y43,WORLDCUP!$Z$101:$Z$147,0)))</f>
        <v/>
      </c>
      <c r="AC43" s="1145">
        <f>+IF(ISBLANK(INDEX(WORLDCUP!$AE$101:$AE$147,MATCH(Y43,WORLDCUP!$Z$101:$Z$147,0))),"","( "&amp;INDEX(WORLDCUP!$AE$101:$AE$147,MATCH(Y43,WORLDCUP!$Z$101:$Z$147,0))&amp;" )")</f>
        <v/>
      </c>
      <c r="AD43" s="736" t="n"/>
      <c r="AE43" s="1111" t="n"/>
      <c r="AF43" s="1111" t="n"/>
      <c r="AG43" s="1112" t="n"/>
      <c r="AH43" s="1137" t="n">
        <v>100</v>
      </c>
      <c r="AI43" s="1120">
        <f>+MID(INDEX(WORLDCUP!$AA$101:$AA$147,MATCH(AH43,WORLDCUP!$Z$101:$Z$147,0)),1,3)</f>
        <v/>
      </c>
      <c r="AJ43" s="1121">
        <f>+IF(ISBLANK(INDEX(WORLDCUP!$AC$101:$AC$147,MATCH(AH43,WORLDCUP!$Z$101:$Z$147,0))),"",INDEX(WORLDCUP!$AC$101:$AC$147,MATCH(AH43,WORLDCUP!$Z$101:$Z$147,0)))</f>
        <v/>
      </c>
      <c r="AK43" s="1157">
        <f>+IF(ISBLANK(INDEX(WORLDCUP!$AB$101:$AB$147,MATCH(AH43,WORLDCUP!$Z$101:$Z$147,0))),"","( "&amp;INDEX(WORLDCUP!$AB$101:$AB$147,MATCH(AH43,WORLDCUP!$Z$101:$Z$147,0))&amp;" )")</f>
        <v/>
      </c>
      <c r="AL43" s="939" t="n"/>
      <c r="AM43" s="1068" t="n"/>
      <c r="AN43" s="1068" t="n"/>
      <c r="AO43" s="1068" t="n"/>
      <c r="AP43" s="736" t="n"/>
      <c r="AQ43" s="1097" t="n"/>
      <c r="AR43" s="1097" t="n"/>
      <c r="AS43" s="1097" t="n"/>
      <c r="AT43" s="736" t="n"/>
      <c r="AU43" s="1070" t="n"/>
      <c r="AV43" s="1070" t="n"/>
      <c r="AW43" s="1070" t="n"/>
      <c r="AX43" s="736" t="n"/>
      <c r="AY43" s="878" t="n"/>
      <c r="AZ43" s="878" t="n"/>
      <c r="BA43" s="878" t="n"/>
      <c r="BB43" s="878" t="n"/>
      <c r="BC43" s="878" t="n"/>
      <c r="BD43" s="878" t="n"/>
      <c r="BE43" s="878" t="n"/>
      <c r="BG43" s="1099">
        <f>Horarios!Q42</f>
        <v/>
      </c>
      <c r="BH43" s="1100">
        <f>1-SUM(BI43:BO43)</f>
        <v/>
      </c>
      <c r="BI43" s="1100">
        <f>COUNTIF(Pool!$C$130:$C$161,Fixture!BG43)-BJ43-BK43-BL43-BM43-BN43-BO43</f>
        <v/>
      </c>
      <c r="BJ43" s="1101">
        <f>COUNTIF(Pool!$C$182:$C$197,Fixture!BG43)-BK43-BL43-BM43-BN43-BO43</f>
        <v/>
      </c>
      <c r="BK43" s="1102">
        <f>COUNTIF(Pool!$C$210:$C$217,Fixture!BG43)-BL43-BM43-BN43-BO43</f>
        <v/>
      </c>
      <c r="BL43" s="1102">
        <f>COUNTIF(Pool!$C$226:$C$229,Fixture!BG43)-BM43-BN43-BO43</f>
        <v/>
      </c>
      <c r="BM43" s="1100">
        <f>COUNTIF(Pool!$C$252,Fixture!BG43)</f>
        <v/>
      </c>
      <c r="BN43" s="1100">
        <f>COUNTIF(Pool!$C$251,Fixture!BG43)</f>
        <v/>
      </c>
      <c r="BO43" s="1103">
        <f>COUNTIF(Pool!$C$250,Fixture!BG43)</f>
        <v/>
      </c>
    </row>
    <row r="44" ht="15" customHeight="1" s="650">
      <c r="A44" s="736" t="n">
        <v>12</v>
      </c>
      <c r="B44" s="1203" t="n"/>
      <c r="C44" s="1081">
        <f>+MID(INDEX(WORLDCUP!$AA$4:$AA$147,MATCH(A44,WORLDCUP!$AH$4:$AH$147,0)),1,3)</f>
        <v/>
      </c>
      <c r="D44" s="1082">
        <f>IF(ISBLANK(INDEX(WORLDCUP!$AC$4:$AC$147,MATCH(A44,WORLDCUP!$AH$4:$AH$147,0))),"",INDEX(WORLDCUP!$AC$4:$AC$147,MATCH(A44,WORLDCUP!$AH$4:$AH$147,0)))</f>
        <v/>
      </c>
      <c r="E44" s="1082">
        <f>IF(ISBLANK(INDEX(WORLDCUP!$AD$4:$AD$147,MATCH(A44,WORLDCUP!$AH$4:$AH$147,0))),"",INDEX(WORLDCUP!$AD$4:$AD$147,MATCH(A44,WORLDCUP!$AH$4:$AH$147,0)))</f>
        <v/>
      </c>
      <c r="F44" s="1083">
        <f>+MID(INDEX(WORLDCUP!$AF$4:$AF$147,MATCH(A44,WORLDCUP!$AH$4:$AH$147,0)),1,3)</f>
        <v/>
      </c>
      <c r="G44" s="1084" t="n">
        <v>1</v>
      </c>
      <c r="H44" s="1085">
        <f>+MID(INDEX(WORLDCUP!$AL$6:$AL$97,MATCH(L44,WORLDCUP!$AI$6:$AI$97,0)),1,3)</f>
        <v/>
      </c>
      <c r="I44" s="1086">
        <f>+INDEX(WORLDCUP!$AM$6:$AM$97,MATCH(L44,WORLDCUP!$AI$6:$AI$97,0))</f>
        <v/>
      </c>
      <c r="J44" s="1087">
        <f>+INDEX(WORLDCUP!$AT$6:$AT$97,MATCH(L44,WORLDCUP!$AI$6:$AI$97,0))</f>
        <v/>
      </c>
      <c r="K44" s="1088">
        <f>+INDEX(WORLDCUP!$AR$6:$AR$97,MATCH(L44,WORLDCUP!$AI$6:$AI$97,0))&amp;"-"&amp;INDEX(WORLDCUP!$AS$6:$AS$97,MATCH(L44,WORLDCUP!$AI$6:$AI$97,0))</f>
        <v/>
      </c>
      <c r="L44" s="736" t="inlineStr">
        <is>
          <t>1F</t>
        </is>
      </c>
      <c r="M44" s="736" t="n">
        <v>21</v>
      </c>
      <c r="N44" s="1204" t="n"/>
      <c r="O44" s="1081">
        <f>+MID(INDEX(WORLDCUP!$AA$4:$AA$147,MATCH(M44,WORLDCUP!$AH$4:$AH$147,0)),1,3)</f>
        <v/>
      </c>
      <c r="P44" s="1082">
        <f>IF(ISBLANK(INDEX(WORLDCUP!$AC$4:$AC$147,MATCH(M44,WORLDCUP!$AH$4:$AH$147,0))),"",INDEX(WORLDCUP!$AC$4:$AC$147,MATCH(M44,WORLDCUP!$AH$4:$AH$147,0)))</f>
        <v/>
      </c>
      <c r="Q44" s="1082">
        <f>IF(ISBLANK(INDEX(WORLDCUP!$AD$4:$AD$147,MATCH(M44,WORLDCUP!$AH$4:$AH$147,0))),"",INDEX(WORLDCUP!$AD$4:$AD$147,MATCH(M44,WORLDCUP!$AH$4:$AH$147,0)))</f>
        <v/>
      </c>
      <c r="R44" s="1083">
        <f>+MID(INDEX(WORLDCUP!$AF$4:$AF$147,MATCH(M44,WORLDCUP!$AH$4:$AH$147,0)),1,3)</f>
        <v/>
      </c>
      <c r="S44" s="1084" t="n">
        <v>1</v>
      </c>
      <c r="T44" s="1085">
        <f>+MID(INDEX(WORLDCUP!$AL$6:$AL$97,MATCH(X44,WORLDCUP!$AI$6:$AI$97,0)),1,3)</f>
        <v/>
      </c>
      <c r="U44" s="1086">
        <f>+INDEX(WORLDCUP!$AM$6:$AM$97,MATCH(X44,WORLDCUP!$AI$6:$AI$97,0))</f>
        <v/>
      </c>
      <c r="V44" s="1087">
        <f>+INDEX(WORLDCUP!$AT$6:$AT$97,MATCH(X44,WORLDCUP!$AI$6:$AI$97,0))</f>
        <v/>
      </c>
      <c r="W44" s="1088">
        <f>+INDEX(WORLDCUP!$AR$6:$AR$97,MATCH(X44,WORLDCUP!$AI$6:$AI$97,0))&amp;"-"&amp;INDEX(WORLDCUP!$AS$6:$AS$97,MATCH(X44,WORLDCUP!$AI$6:$AI$97,0))</f>
        <v/>
      </c>
      <c r="X44" s="736" t="inlineStr">
        <is>
          <t>1L</t>
        </is>
      </c>
      <c r="Y44" s="736" t="n"/>
      <c r="Z44" s="1062" t="n"/>
      <c r="AA44" s="1131" t="n"/>
      <c r="AB44" s="1131" t="n"/>
      <c r="AC44" s="1131" t="n"/>
      <c r="AD44" s="736" t="n"/>
      <c r="AE44" s="1066" t="n"/>
      <c r="AF44" s="1066" t="n"/>
      <c r="AG44" s="1112" t="n"/>
      <c r="AH44" s="736" t="n">
        <v>100</v>
      </c>
      <c r="AI44" s="1120">
        <f>+MID(INDEX(WORLDCUP!$AF$101:$AF$147,MATCH(AH44,WORLDCUP!$Z$101:$Z$147,0)),1,3)</f>
        <v/>
      </c>
      <c r="AJ44" s="1121">
        <f>+IF(ISBLANK(INDEX(WORLDCUP!$AD$101:$AD$147,MATCH(AH44,WORLDCUP!$Z$101:$Z$147,0))),"",INDEX(WORLDCUP!$AD$101:$AD$147,MATCH(AH44,WORLDCUP!$Z$101:$Z$147,0)))</f>
        <v/>
      </c>
      <c r="AK44" s="1096">
        <f>+IF(ISBLANK(INDEX(WORLDCUP!$AE$101:$AE$147,MATCH(AH44,WORLDCUP!$Z$101:$Z$147,0))),"","( "&amp;INDEX(WORLDCUP!$AE$101:$AE$147,MATCH(AH44,WORLDCUP!$Z$101:$Z$147,0))&amp;" )")</f>
        <v/>
      </c>
      <c r="AL44" s="939" t="n"/>
      <c r="AM44" s="1068" t="n"/>
      <c r="AN44" s="1068" t="n"/>
      <c r="AO44" s="1068" t="n"/>
      <c r="AP44" s="736" t="n"/>
      <c r="AQ44" s="1097" t="n"/>
      <c r="AR44" s="1097" t="n"/>
      <c r="AS44" s="1097" t="n"/>
      <c r="AT44" s="736" t="n"/>
      <c r="AU44" s="1070" t="n"/>
      <c r="AV44" s="1070" t="n"/>
      <c r="AW44" s="1070" t="n"/>
      <c r="AX44" s="736" t="n"/>
      <c r="AY44" s="878" t="n"/>
      <c r="AZ44" s="878" t="n"/>
      <c r="BA44" s="878" t="n"/>
      <c r="BB44" s="878" t="n"/>
      <c r="BC44" s="878" t="n"/>
      <c r="BD44" s="878" t="n"/>
      <c r="BE44" s="878" t="n"/>
      <c r="BG44" s="1099">
        <f>Horarios!Q43</f>
        <v/>
      </c>
      <c r="BH44" s="1100">
        <f>1-SUM(BI44:BO44)</f>
        <v/>
      </c>
      <c r="BI44" s="1100">
        <f>COUNTIF(Pool!$C$130:$C$161,Fixture!BG44)-BJ44-BK44-BL44-BM44-BN44-BO44</f>
        <v/>
      </c>
      <c r="BJ44" s="1101">
        <f>COUNTIF(Pool!$C$182:$C$197,Fixture!BG44)-BK44-BL44-BM44-BN44-BO44</f>
        <v/>
      </c>
      <c r="BK44" s="1102">
        <f>COUNTIF(Pool!$C$210:$C$217,Fixture!BG44)-BL44-BM44-BN44-BO44</f>
        <v/>
      </c>
      <c r="BL44" s="1102">
        <f>COUNTIF(Pool!$C$226:$C$229,Fixture!BG44)-BM44-BN44-BO44</f>
        <v/>
      </c>
      <c r="BM44" s="1100">
        <f>COUNTIF(Pool!$C$252,Fixture!BG44)</f>
        <v/>
      </c>
      <c r="BN44" s="1100">
        <f>COUNTIF(Pool!$C$251,Fixture!BG44)</f>
        <v/>
      </c>
      <c r="BO44" s="1103">
        <f>COUNTIF(Pool!$C$250,Fixture!BG44)</f>
        <v/>
      </c>
    </row>
    <row r="45" ht="15" customHeight="1" s="650">
      <c r="A45" s="736" t="n">
        <v>35</v>
      </c>
      <c r="B45" s="1203" t="n"/>
      <c r="C45" s="1081">
        <f>+MID(INDEX(WORLDCUP!$AA$4:$AA$147,MATCH(A45,WORLDCUP!$AH$4:$AH$147,0)),1,3)</f>
        <v/>
      </c>
      <c r="D45" s="1082">
        <f>IF(ISBLANK(INDEX(WORLDCUP!$AC$4:$AC$147,MATCH(A45,WORLDCUP!$AH$4:$AH$147,0))),"",INDEX(WORLDCUP!$AC$4:$AC$147,MATCH(A45,WORLDCUP!$AH$4:$AH$147,0)))</f>
        <v/>
      </c>
      <c r="E45" s="1082">
        <f>IF(ISBLANK(INDEX(WORLDCUP!$AD$4:$AD$147,MATCH(A45,WORLDCUP!$AH$4:$AH$147,0))),"",INDEX(WORLDCUP!$AD$4:$AD$147,MATCH(A45,WORLDCUP!$AH$4:$AH$147,0)))</f>
        <v/>
      </c>
      <c r="F45" s="1083">
        <f>+MID(INDEX(WORLDCUP!$AF$4:$AF$147,MATCH(A45,WORLDCUP!$AH$4:$AH$147,0)),1,3)</f>
        <v/>
      </c>
      <c r="G45" s="1104" t="n">
        <v>2</v>
      </c>
      <c r="H45" s="1105">
        <f>+MID(INDEX(WORLDCUP!$AL$6:$AL$97,MATCH(L45,WORLDCUP!$AI$6:$AI$97,0)),1,3)</f>
        <v/>
      </c>
      <c r="I45" s="766">
        <f>+INDEX(WORLDCUP!$AM$6:$AM$97,MATCH(L45,WORLDCUP!$AI$6:$AI$97,0))</f>
        <v/>
      </c>
      <c r="J45" s="767">
        <f>+INDEX(WORLDCUP!$AT$6:$AT$97,MATCH(L45,WORLDCUP!$AI$6:$AI$97,0))</f>
        <v/>
      </c>
      <c r="K45" s="768">
        <f>+INDEX(WORLDCUP!$AR$6:$AR$97,MATCH(L45,WORLDCUP!$AI$6:$AI$97,0))&amp;"-"&amp;INDEX(WORLDCUP!$AS$6:$AS$97,MATCH(L45,WORLDCUP!$AI$6:$AI$97,0))</f>
        <v/>
      </c>
      <c r="L45" s="736" t="inlineStr">
        <is>
          <t>2F</t>
        </is>
      </c>
      <c r="M45" s="736" t="n">
        <v>45</v>
      </c>
      <c r="N45" s="1204" t="n"/>
      <c r="O45" s="1081">
        <f>+MID(INDEX(WORLDCUP!$AA$4:$AA$147,MATCH(M45,WORLDCUP!$AH$4:$AH$147,0)),1,3)</f>
        <v/>
      </c>
      <c r="P45" s="1082">
        <f>IF(ISBLANK(INDEX(WORLDCUP!$AC$4:$AC$147,MATCH(M45,WORLDCUP!$AH$4:$AH$147,0))),"",INDEX(WORLDCUP!$AC$4:$AC$147,MATCH(M45,WORLDCUP!$AH$4:$AH$147,0)))</f>
        <v/>
      </c>
      <c r="Q45" s="1082">
        <f>IF(ISBLANK(INDEX(WORLDCUP!$AD$4:$AD$147,MATCH(M45,WORLDCUP!$AH$4:$AH$147,0))),"",INDEX(WORLDCUP!$AD$4:$AD$147,MATCH(M45,WORLDCUP!$AH$4:$AH$147,0)))</f>
        <v/>
      </c>
      <c r="R45" s="1083">
        <f>+MID(INDEX(WORLDCUP!$AF$4:$AF$147,MATCH(M45,WORLDCUP!$AH$4:$AH$147,0)),1,3)</f>
        <v/>
      </c>
      <c r="S45" s="1104" t="n">
        <v>2</v>
      </c>
      <c r="T45" s="1105">
        <f>+MID(INDEX(WORLDCUP!$AL$6:$AL$97,MATCH(X45,WORLDCUP!$AI$6:$AI$97,0)),1,3)</f>
        <v/>
      </c>
      <c r="U45" s="766">
        <f>+INDEX(WORLDCUP!$AM$6:$AM$97,MATCH(X45,WORLDCUP!$AI$6:$AI$97,0))</f>
        <v/>
      </c>
      <c r="V45" s="767">
        <f>+INDEX(WORLDCUP!$AT$6:$AT$97,MATCH(X45,WORLDCUP!$AI$6:$AI$97,0))</f>
        <v/>
      </c>
      <c r="W45" s="768">
        <f>+INDEX(WORLDCUP!$AR$6:$AR$97,MATCH(X45,WORLDCUP!$AI$6:$AI$97,0))&amp;"-"&amp;INDEX(WORLDCUP!$AS$6:$AS$97,MATCH(X45,WORLDCUP!$AI$6:$AI$97,0))</f>
        <v/>
      </c>
      <c r="X45" s="736" t="inlineStr">
        <is>
          <t>2L</t>
        </is>
      </c>
      <c r="Y45" s="736" t="n">
        <v>85</v>
      </c>
      <c r="Z45" s="1062" t="inlineStr">
        <is>
          <t>1B</t>
        </is>
      </c>
      <c r="AA45" s="1063">
        <f>+MID(INDEX(WORLDCUP!$AA$101:$AA$147,MATCH(Y45,WORLDCUP!$Z$101:$Z$147,0)),1,3)</f>
        <v/>
      </c>
      <c r="AB45" s="1064">
        <f>+IF(ISBLANK(INDEX(WORLDCUP!$AC$101:$AC$147,MATCH(Y45,WORLDCUP!$Z$101:$Z$147,0))),"",INDEX(WORLDCUP!$AC$101:$AC$147,MATCH(Y45,WORLDCUP!$Z$101:$Z$147,0)))</f>
        <v/>
      </c>
      <c r="AC45" s="1135">
        <f>+IF(ISBLANK(INDEX(WORLDCUP!$AB$101:$AB$147,MATCH(Y45,WORLDCUP!$Z$101:$Z$147,0))),"","( "&amp;INDEX(WORLDCUP!$AB$101:$AB$147,MATCH(Y45,WORLDCUP!$Z$101:$Z$147,0))&amp;" )")</f>
        <v/>
      </c>
      <c r="AD45" s="707" t="n"/>
      <c r="AE45" s="1066" t="n"/>
      <c r="AF45" s="1066" t="n"/>
      <c r="AG45" s="1112" t="n"/>
      <c r="AH45" s="736" t="n"/>
      <c r="AI45" s="1096" t="n"/>
      <c r="AJ45" s="1096" t="n"/>
      <c r="AK45" s="1096" t="n"/>
      <c r="AL45" s="939" t="n"/>
      <c r="AM45" s="1068" t="n"/>
      <c r="AN45" s="1068" t="n"/>
      <c r="AO45" s="1068" t="n"/>
      <c r="AP45" s="736" t="n"/>
      <c r="AQ45" s="1097" t="n"/>
      <c r="AR45" s="1097" t="n"/>
      <c r="AS45" s="1097" t="n"/>
      <c r="AT45" s="736" t="n"/>
      <c r="AU45" s="1070" t="n"/>
      <c r="AV45" s="1070" t="n"/>
      <c r="AW45" s="1070" t="n"/>
      <c r="AX45" s="736" t="n"/>
      <c r="AY45" s="878" t="n"/>
      <c r="AZ45" s="878" t="n"/>
      <c r="BA45" s="878" t="n"/>
      <c r="BB45" s="878" t="n"/>
      <c r="BC45" s="878" t="n"/>
      <c r="BD45" s="878" t="n"/>
      <c r="BE45" s="878" t="n"/>
      <c r="BG45" s="1099">
        <f>Horarios!Q44</f>
        <v/>
      </c>
      <c r="BH45" s="1100">
        <f>1-SUM(BI45:BO45)</f>
        <v/>
      </c>
      <c r="BI45" s="1100">
        <f>COUNTIF(Pool!$C$130:$C$161,Fixture!BG45)-BJ45-BK45-BL45-BM45-BN45-BO45</f>
        <v/>
      </c>
      <c r="BJ45" s="1101">
        <f>COUNTIF(Pool!$C$182:$C$197,Fixture!BG45)-BK45-BL45-BM45-BN45-BO45</f>
        <v/>
      </c>
      <c r="BK45" s="1102">
        <f>COUNTIF(Pool!$C$210:$C$217,Fixture!BG45)-BL45-BM45-BN45-BO45</f>
        <v/>
      </c>
      <c r="BL45" s="1102">
        <f>COUNTIF(Pool!$C$226:$C$229,Fixture!BG45)-BM45-BN45-BO45</f>
        <v/>
      </c>
      <c r="BM45" s="1100">
        <f>COUNTIF(Pool!$C$252,Fixture!BG45)</f>
        <v/>
      </c>
      <c r="BN45" s="1100">
        <f>COUNTIF(Pool!$C$251,Fixture!BG45)</f>
        <v/>
      </c>
      <c r="BO45" s="1103">
        <f>COUNTIF(Pool!$C$250,Fixture!BG45)</f>
        <v/>
      </c>
    </row>
    <row r="46" ht="15" customHeight="1" s="650">
      <c r="A46" s="736" t="n">
        <v>36</v>
      </c>
      <c r="B46" s="1203" t="n"/>
      <c r="C46" s="1081">
        <f>+MID(INDEX(WORLDCUP!$AA$4:$AA$147,MATCH(A46,WORLDCUP!$AH$4:$AH$147,0)),1,3)</f>
        <v/>
      </c>
      <c r="D46" s="1082">
        <f>IF(ISBLANK(INDEX(WORLDCUP!$AC$4:$AC$147,MATCH(A46,WORLDCUP!$AH$4:$AH$147,0))),"",INDEX(WORLDCUP!$AC$4:$AC$147,MATCH(A46,WORLDCUP!$AH$4:$AH$147,0)))</f>
        <v/>
      </c>
      <c r="E46" s="1082">
        <f>IF(ISBLANK(INDEX(WORLDCUP!$AD$4:$AD$147,MATCH(A46,WORLDCUP!$AH$4:$AH$147,0))),"",INDEX(WORLDCUP!$AD$4:$AD$147,MATCH(A46,WORLDCUP!$AH$4:$AH$147,0)))</f>
        <v/>
      </c>
      <c r="F46" s="1083">
        <f>+MID(INDEX(WORLDCUP!$AF$4:$AF$147,MATCH(A46,WORLDCUP!$AH$4:$AH$147,0)),1,3)</f>
        <v/>
      </c>
      <c r="G46" s="1104" t="n">
        <v>3</v>
      </c>
      <c r="H46" s="1105">
        <f>+MID(INDEX(WORLDCUP!$AL$6:$AL$97,MATCH(L46,WORLDCUP!$AI$6:$AI$97,0)),1,3)</f>
        <v/>
      </c>
      <c r="I46" s="766">
        <f>+INDEX(WORLDCUP!$AM$6:$AM$97,MATCH(L46,WORLDCUP!$AI$6:$AI$97,0))</f>
        <v/>
      </c>
      <c r="J46" s="767">
        <f>+INDEX(WORLDCUP!$AT$6:$AT$97,MATCH(L46,WORLDCUP!$AI$6:$AI$97,0))</f>
        <v/>
      </c>
      <c r="K46" s="768">
        <f>+INDEX(WORLDCUP!$AR$6:$AR$97,MATCH(L46,WORLDCUP!$AI$6:$AI$97,0))&amp;"-"&amp;INDEX(WORLDCUP!$AS$6:$AS$97,MATCH(L46,WORLDCUP!$AI$6:$AI$97,0))</f>
        <v/>
      </c>
      <c r="L46" s="736" t="inlineStr">
        <is>
          <t>3F</t>
        </is>
      </c>
      <c r="M46" s="736" t="n">
        <v>46</v>
      </c>
      <c r="N46" s="1204" t="n"/>
      <c r="O46" s="1081">
        <f>+MID(INDEX(WORLDCUP!$AA$4:$AA$147,MATCH(M46,WORLDCUP!$AH$4:$AH$147,0)),1,3)</f>
        <v/>
      </c>
      <c r="P46" s="1082">
        <f>IF(ISBLANK(INDEX(WORLDCUP!$AC$4:$AC$147,MATCH(M46,WORLDCUP!$AH$4:$AH$147,0))),"",INDEX(WORLDCUP!$AC$4:$AC$147,MATCH(M46,WORLDCUP!$AH$4:$AH$147,0)))</f>
        <v/>
      </c>
      <c r="Q46" s="1082">
        <f>IF(ISBLANK(INDEX(WORLDCUP!$AD$4:$AD$147,MATCH(M46,WORLDCUP!$AH$4:$AH$147,0))),"",INDEX(WORLDCUP!$AD$4:$AD$147,MATCH(M46,WORLDCUP!$AH$4:$AH$147,0)))</f>
        <v/>
      </c>
      <c r="R46" s="1083">
        <f>+MID(INDEX(WORLDCUP!$AF$4:$AF$147,MATCH(M46,WORLDCUP!$AH$4:$AH$147,0)),1,3)</f>
        <v/>
      </c>
      <c r="S46" s="1104" t="n">
        <v>3</v>
      </c>
      <c r="T46" s="1105">
        <f>+MID(INDEX(WORLDCUP!$AL$6:$AL$97,MATCH(X46,WORLDCUP!$AI$6:$AI$97,0)),1,3)</f>
        <v/>
      </c>
      <c r="U46" s="766">
        <f>+INDEX(WORLDCUP!$AM$6:$AM$97,MATCH(X46,WORLDCUP!$AI$6:$AI$97,0))</f>
        <v/>
      </c>
      <c r="V46" s="767">
        <f>+INDEX(WORLDCUP!$AT$6:$AT$97,MATCH(X46,WORLDCUP!$AI$6:$AI$97,0))</f>
        <v/>
      </c>
      <c r="W46" s="768">
        <f>+INDEX(WORLDCUP!$AR$6:$AR$97,MATCH(X46,WORLDCUP!$AI$6:$AI$97,0))&amp;"-"&amp;INDEX(WORLDCUP!$AS$6:$AS$97,MATCH(X46,WORLDCUP!$AI$6:$AI$97,0))</f>
        <v/>
      </c>
      <c r="X46" s="736" t="inlineStr">
        <is>
          <t>3L</t>
        </is>
      </c>
      <c r="Y46" s="736" t="n">
        <v>85</v>
      </c>
      <c r="Z46" s="1062" t="inlineStr">
        <is>
          <t>3EFGIJ</t>
        </is>
      </c>
      <c r="AA46" s="1063">
        <f>+MID(INDEX(WORLDCUP!$AF$101:$AF$147,MATCH(Y46,WORLDCUP!$Z$101:$Z$147,0)),1,IF(WORLDCUP!$H$113&lt;144,6,3))</f>
        <v/>
      </c>
      <c r="AB46" s="1090">
        <f>+IF(ISBLANK(INDEX(WORLDCUP!$AD$101:$AD$147,MATCH(Y46,WORLDCUP!$Z$101:$Z$147,0))),"",INDEX(WORLDCUP!$AD$101:$AD$147,MATCH(Y46,WORLDCUP!$Z$101:$Z$147,0)))</f>
        <v/>
      </c>
      <c r="AC46" s="1091">
        <f>+IF(ISBLANK(INDEX(WORLDCUP!$AE$101:$AE$147,MATCH(Y46,WORLDCUP!$Z$101:$Z$147,0))),"","( "&amp;INDEX(WORLDCUP!$AE$101:$AE$147,MATCH(Y46,WORLDCUP!$Z$101:$Z$147,0))&amp;" )")</f>
        <v/>
      </c>
      <c r="AD46" s="1092" t="n">
        <v>96</v>
      </c>
      <c r="AE46" s="1093">
        <f>+MID(INDEX(WORLDCUP!$AA$101:$AA$147,MATCH(AD46,WORLDCUP!$Z$101:$Z$147,0)),1,3)</f>
        <v/>
      </c>
      <c r="AF46" s="1094">
        <f>+IF(ISBLANK(INDEX(WORLDCUP!$AC$101:$AC$147,MATCH(AD46,WORLDCUP!$Z$101:$Z$147,0))),"",INDEX(WORLDCUP!$AC$101:$AC$147,MATCH(AD46,WORLDCUP!$Z$101:$Z$147,0)))</f>
        <v/>
      </c>
      <c r="AG46" s="1138">
        <f>+IF(ISBLANK(INDEX(WORLDCUP!$AB$101:$AB$147,MATCH(AD46,WORLDCUP!$Z$101:$Z$147,0))),"","( "&amp;INDEX(WORLDCUP!$AB$101:$AB$147,MATCH(AD46,WORLDCUP!$Z$101:$Z$147,0))&amp;" )")</f>
        <v/>
      </c>
      <c r="AH46" s="736" t="n"/>
      <c r="AI46" s="1096" t="n"/>
      <c r="AJ46" s="1096" t="n"/>
      <c r="AK46" s="1096" t="n"/>
      <c r="AL46" s="939" t="n"/>
      <c r="AM46" s="1068" t="n"/>
      <c r="AN46" s="1068" t="n"/>
      <c r="AO46" s="1068" t="n"/>
      <c r="AP46" s="736" t="n"/>
      <c r="AQ46" s="1097" t="n"/>
      <c r="AR46" s="1097" t="n"/>
      <c r="AS46" s="1097" t="n"/>
      <c r="AT46" s="736" t="n"/>
      <c r="AU46" s="1070" t="n"/>
      <c r="AV46" s="1070" t="n"/>
      <c r="AW46" s="1070" t="n"/>
      <c r="AX46" s="736" t="n"/>
      <c r="AY46" s="878" t="n"/>
      <c r="AZ46" s="878" t="n"/>
      <c r="BA46" s="878" t="n"/>
      <c r="BB46" s="878" t="n"/>
      <c r="BC46" s="878" t="n"/>
      <c r="BD46" s="878" t="n"/>
      <c r="BE46" s="878" t="n"/>
      <c r="BG46" s="1099">
        <f>Horarios!Q45</f>
        <v/>
      </c>
      <c r="BH46" s="1100">
        <f>1-SUM(BI46:BO46)</f>
        <v/>
      </c>
      <c r="BI46" s="1100">
        <f>COUNTIF(Pool!$C$130:$C$161,Fixture!BG46)-BJ46-BK46-BL46-BM46-BN46-BO46</f>
        <v/>
      </c>
      <c r="BJ46" s="1101">
        <f>COUNTIF(Pool!$C$182:$C$197,Fixture!BG46)-BK46-BL46-BM46-BN46-BO46</f>
        <v/>
      </c>
      <c r="BK46" s="1102">
        <f>COUNTIF(Pool!$C$210:$C$217,Fixture!BG46)-BL46-BM46-BN46-BO46</f>
        <v/>
      </c>
      <c r="BL46" s="1102">
        <f>COUNTIF(Pool!$C$226:$C$229,Fixture!BG46)-BM46-BN46-BO46</f>
        <v/>
      </c>
      <c r="BM46" s="1100">
        <f>COUNTIF(Pool!$C$252,Fixture!BG46)</f>
        <v/>
      </c>
      <c r="BN46" s="1100">
        <f>COUNTIF(Pool!$C$251,Fixture!BG46)</f>
        <v/>
      </c>
      <c r="BO46" s="1103">
        <f>COUNTIF(Pool!$C$250,Fixture!BG46)</f>
        <v/>
      </c>
    </row>
    <row r="47" ht="15" customHeight="1" s="650">
      <c r="A47" s="736" t="n">
        <v>57</v>
      </c>
      <c r="B47" s="1203" t="n"/>
      <c r="C47" s="1081">
        <f>+MID(INDEX(WORLDCUP!$AA$4:$AA$147,MATCH(A47,WORLDCUP!$AH$4:$AH$147,0)),1,3)</f>
        <v/>
      </c>
      <c r="D47" s="1082">
        <f>IF(ISBLANK(INDEX(WORLDCUP!$AC$4:$AC$147,MATCH(A47,WORLDCUP!$AH$4:$AH$147,0))),"",INDEX(WORLDCUP!$AC$4:$AC$147,MATCH(A47,WORLDCUP!$AH$4:$AH$147,0)))</f>
        <v/>
      </c>
      <c r="E47" s="1082">
        <f>IF(ISBLANK(INDEX(WORLDCUP!$AD$4:$AD$147,MATCH(A47,WORLDCUP!$AH$4:$AH$147,0))),"",INDEX(WORLDCUP!$AD$4:$AD$147,MATCH(A47,WORLDCUP!$AH$4:$AH$147,0)))</f>
        <v/>
      </c>
      <c r="F47" s="1083">
        <f>+MID(INDEX(WORLDCUP!$AF$4:$AF$147,MATCH(A47,WORLDCUP!$AH$4:$AH$147,0)),1,3)</f>
        <v/>
      </c>
      <c r="G47" s="1104" t="n">
        <v>4</v>
      </c>
      <c r="H47" s="1113">
        <f>+MID(INDEX(WORLDCUP!$AL$6:$AL$97,MATCH(L47,WORLDCUP!$AI$6:$AI$97,0)),1,3)</f>
        <v/>
      </c>
      <c r="I47" s="1114">
        <f>+INDEX(WORLDCUP!$AM$6:$AM$97,MATCH(L47,WORLDCUP!$AI$6:$AI$97,0))</f>
        <v/>
      </c>
      <c r="J47" s="1115">
        <f>+INDEX(WORLDCUP!$AT$6:$AT$97,MATCH(L47,WORLDCUP!$AI$6:$AI$97,0))</f>
        <v/>
      </c>
      <c r="K47" s="1116">
        <f>+INDEX(WORLDCUP!$AR$6:$AR$97,MATCH(L47,WORLDCUP!$AI$6:$AI$97,0))&amp;"-"&amp;INDEX(WORLDCUP!$AS$6:$AS$97,MATCH(L47,WORLDCUP!$AI$6:$AI$97,0))</f>
        <v/>
      </c>
      <c r="L47" s="736" t="inlineStr">
        <is>
          <t>4F</t>
        </is>
      </c>
      <c r="M47" s="736" t="n">
        <v>67</v>
      </c>
      <c r="N47" s="1204" t="n"/>
      <c r="O47" s="1081">
        <f>+MID(INDEX(WORLDCUP!$AA$4:$AA$147,MATCH(M47,WORLDCUP!$AH$4:$AH$147,0)),1,3)</f>
        <v/>
      </c>
      <c r="P47" s="1082">
        <f>IF(ISBLANK(INDEX(WORLDCUP!$AC$4:$AC$147,MATCH(M47,WORLDCUP!$AH$4:$AH$147,0))),"",INDEX(WORLDCUP!$AC$4:$AC$147,MATCH(M47,WORLDCUP!$AH$4:$AH$147,0)))</f>
        <v/>
      </c>
      <c r="Q47" s="1082">
        <f>IF(ISBLANK(INDEX(WORLDCUP!$AD$4:$AD$147,MATCH(M47,WORLDCUP!$AH$4:$AH$147,0))),"",INDEX(WORLDCUP!$AD$4:$AD$147,MATCH(M47,WORLDCUP!$AH$4:$AH$147,0)))</f>
        <v/>
      </c>
      <c r="R47" s="1083">
        <f>+MID(INDEX(WORLDCUP!$AF$4:$AF$147,MATCH(M47,WORLDCUP!$AH$4:$AH$147,0)),1,3)</f>
        <v/>
      </c>
      <c r="S47" s="1104" t="n">
        <v>4</v>
      </c>
      <c r="T47" s="1113">
        <f>+MID(INDEX(WORLDCUP!$AL$6:$AL$97,MATCH(X47,WORLDCUP!$AI$6:$AI$97,0)),1,3)</f>
        <v/>
      </c>
      <c r="U47" s="1114">
        <f>+INDEX(WORLDCUP!$AM$6:$AM$97,MATCH(X47,WORLDCUP!$AI$6:$AI$97,0))</f>
        <v/>
      </c>
      <c r="V47" s="1115">
        <f>+INDEX(WORLDCUP!$AT$6:$AT$97,MATCH(X47,WORLDCUP!$AI$6:$AI$97,0))</f>
        <v/>
      </c>
      <c r="W47" s="1116">
        <f>+INDEX(WORLDCUP!$AR$6:$AR$97,MATCH(X47,WORLDCUP!$AI$6:$AI$97,0))&amp;"-"&amp;INDEX(WORLDCUP!$AS$6:$AS$97,MATCH(X47,WORLDCUP!$AI$6:$AI$97,0))</f>
        <v/>
      </c>
      <c r="X47" s="736" t="inlineStr">
        <is>
          <t>4L</t>
        </is>
      </c>
      <c r="Y47" s="736" t="n"/>
      <c r="Z47" s="1062" t="n"/>
      <c r="AA47" s="1106" t="n"/>
      <c r="AB47" s="1106" t="n"/>
      <c r="AC47" s="1107" t="n"/>
      <c r="AD47" s="736" t="n">
        <v>96</v>
      </c>
      <c r="AE47" s="1093">
        <f>+MID(INDEX(WORLDCUP!$AF$101:$AF$147,MATCH(AD47,WORLDCUP!$Z$101:$Z$147,0)),1,3)</f>
        <v/>
      </c>
      <c r="AF47" s="1094">
        <f>+IF(ISBLANK(INDEX(WORLDCUP!$AD$101:$AD$147,MATCH(AD47,WORLDCUP!$Z$101:$Z$147,0))),"",INDEX(WORLDCUP!$AD$101:$AD$147,MATCH(AD47,WORLDCUP!$Z$101:$Z$147,0)))</f>
        <v/>
      </c>
      <c r="AG47" s="1111">
        <f>+IF(ISBLANK(INDEX(WORLDCUP!$AE$101:$AE$147,MATCH(AD47,WORLDCUP!$Z$101:$Z$147,0))),"","( "&amp;INDEX(WORLDCUP!$AE$101:$AE$147,MATCH(AD47,WORLDCUP!$Z$101:$Z$147,0))&amp;" )")</f>
        <v/>
      </c>
      <c r="AH47" s="736" t="n"/>
      <c r="AI47" s="1096" t="n"/>
      <c r="AJ47" s="1096" t="n"/>
      <c r="AK47" s="1096" t="n"/>
      <c r="AL47" s="939" t="n"/>
      <c r="AM47" s="1068" t="n"/>
      <c r="AN47" s="1068" t="n"/>
      <c r="AO47" s="1068" t="n"/>
      <c r="AP47" s="736" t="n"/>
      <c r="AQ47" s="1097" t="n"/>
      <c r="AR47" s="1097" t="n"/>
      <c r="AS47" s="1097" t="n"/>
      <c r="AT47" s="736" t="n"/>
      <c r="AU47" s="1070" t="n"/>
      <c r="AV47" s="1070" t="n"/>
      <c r="AW47" s="1070" t="n"/>
      <c r="AX47" s="736" t="n"/>
      <c r="AY47" s="878" t="n"/>
      <c r="AZ47" s="878" t="n"/>
      <c r="BA47" s="878" t="n"/>
      <c r="BB47" s="878" t="n"/>
      <c r="BC47" s="878" t="n"/>
      <c r="BD47" s="878" t="n"/>
      <c r="BE47" s="878" t="n"/>
      <c r="BG47" s="1099">
        <f>Horarios!Q46</f>
        <v/>
      </c>
      <c r="BH47" s="1100">
        <f>1-SUM(BI47:BO47)</f>
        <v/>
      </c>
      <c r="BI47" s="1100">
        <f>COUNTIF(Pool!$C$130:$C$161,Fixture!BG47)-BJ47-BK47-BL47-BM47-BN47-BO47</f>
        <v/>
      </c>
      <c r="BJ47" s="1101">
        <f>COUNTIF(Pool!$C$182:$C$197,Fixture!BG47)-BK47-BL47-BM47-BN47-BO47</f>
        <v/>
      </c>
      <c r="BK47" s="1102">
        <f>COUNTIF(Pool!$C$210:$C$217,Fixture!BG47)-BL47-BM47-BN47-BO47</f>
        <v/>
      </c>
      <c r="BL47" s="1102">
        <f>COUNTIF(Pool!$C$226:$C$229,Fixture!BG47)-BM47-BN47-BO47</f>
        <v/>
      </c>
      <c r="BM47" s="1100">
        <f>COUNTIF(Pool!$C$252,Fixture!BG47)</f>
        <v/>
      </c>
      <c r="BN47" s="1100">
        <f>COUNTIF(Pool!$C$251,Fixture!BG47)</f>
        <v/>
      </c>
      <c r="BO47" s="1103">
        <f>COUNTIF(Pool!$C$250,Fixture!BG47)</f>
        <v/>
      </c>
    </row>
    <row r="48" ht="15" customHeight="1" s="650">
      <c r="A48" s="736" t="n">
        <v>58</v>
      </c>
      <c r="B48" s="1205" t="n"/>
      <c r="C48" s="1124">
        <f>+MID(INDEX(WORLDCUP!$AA$4:$AA$147,MATCH(A48,WORLDCUP!$AH$4:$AH$147,0)),1,3)</f>
        <v/>
      </c>
      <c r="D48" s="1125">
        <f>IF(ISBLANK(INDEX(WORLDCUP!$AC$4:$AC$147,MATCH(A48,WORLDCUP!$AH$4:$AH$147,0))),"",INDEX(WORLDCUP!$AC$4:$AC$147,MATCH(A48,WORLDCUP!$AH$4:$AH$147,0)))</f>
        <v/>
      </c>
      <c r="E48" s="1125">
        <f>IF(ISBLANK(INDEX(WORLDCUP!$AD$4:$AD$147,MATCH(A48,WORLDCUP!$AH$4:$AH$147,0))),"",INDEX(WORLDCUP!$AD$4:$AD$147,MATCH(A48,WORLDCUP!$AH$4:$AH$147,0)))</f>
        <v/>
      </c>
      <c r="F48" s="1126">
        <f>+MID(INDEX(WORLDCUP!$AF$4:$AF$147,MATCH(A48,WORLDCUP!$AH$4:$AH$147,0)),1,3)</f>
        <v/>
      </c>
      <c r="G48" s="1127" t="n"/>
      <c r="H48" s="1127" t="n"/>
      <c r="I48" s="1128" t="n"/>
      <c r="J48" s="1128" t="n"/>
      <c r="K48" s="1129" t="n"/>
      <c r="L48" s="736" t="n"/>
      <c r="M48" s="736" t="n">
        <v>68</v>
      </c>
      <c r="N48" s="1206" t="n"/>
      <c r="O48" s="1124">
        <f>+MID(INDEX(WORLDCUP!$AA$4:$AA$147,MATCH(M48,WORLDCUP!$AH$4:$AH$147,0)),1,3)</f>
        <v/>
      </c>
      <c r="P48" s="1125">
        <f>IF(ISBLANK(INDEX(WORLDCUP!$AC$4:$AC$147,MATCH(M48,WORLDCUP!$AH$4:$AH$147,0))),"",INDEX(WORLDCUP!$AC$4:$AC$147,MATCH(M48,WORLDCUP!$AH$4:$AH$147,0)))</f>
        <v/>
      </c>
      <c r="Q48" s="1125">
        <f>IF(ISBLANK(INDEX(WORLDCUP!$AD$4:$AD$147,MATCH(M48,WORLDCUP!$AH$4:$AH$147,0))),"",INDEX(WORLDCUP!$AD$4:$AD$147,MATCH(M48,WORLDCUP!$AH$4:$AH$147,0)))</f>
        <v/>
      </c>
      <c r="R48" s="1126">
        <f>+MID(INDEX(WORLDCUP!$AF$4:$AF$147,MATCH(M48,WORLDCUP!$AH$4:$AH$147,0)),1,3)</f>
        <v/>
      </c>
      <c r="S48" s="1127" t="n"/>
      <c r="T48" s="1127" t="n"/>
      <c r="U48" s="1128" t="n"/>
      <c r="V48" s="1128" t="n"/>
      <c r="W48" s="1129" t="n"/>
      <c r="X48" s="736" t="n"/>
      <c r="Y48" s="736" t="n">
        <v>87</v>
      </c>
      <c r="Z48" s="1062" t="inlineStr">
        <is>
          <t>1K</t>
        </is>
      </c>
      <c r="AA48" s="1063">
        <f>+MID(INDEX(WORLDCUP!$AA$101:$AA$147,MATCH(Y48,WORLDCUP!$Z$101:$Z$147,0)),1,3)</f>
        <v/>
      </c>
      <c r="AB48" s="1109">
        <f>+IF(ISBLANK(INDEX(WORLDCUP!$AC$101:$AC$147,MATCH(Y48,WORLDCUP!$Z$101:$Z$147,0))),"",INDEX(WORLDCUP!$AC$101:$AC$147,MATCH(Y48,WORLDCUP!$Z$101:$Z$147,0)))</f>
        <v/>
      </c>
      <c r="AC48" s="1144">
        <f>+IF(ISBLANK(INDEX(WORLDCUP!$AB$101:$AB$147,MATCH(Y48,WORLDCUP!$Z$101:$Z$147,0))),"","( "&amp;INDEX(WORLDCUP!$AB$101:$AB$147,MATCH(Y48,WORLDCUP!$Z$101:$Z$147,0))&amp;" )")</f>
        <v/>
      </c>
      <c r="AD48" s="736" t="n"/>
      <c r="AE48" s="1066" t="n"/>
      <c r="AF48" s="1066" t="n"/>
      <c r="AG48" s="1066" t="n"/>
      <c r="AH48" s="736" t="n"/>
      <c r="AI48" s="1096" t="n"/>
      <c r="AJ48" s="1096" t="n"/>
      <c r="AK48" s="1096" t="n"/>
      <c r="AL48" s="939" t="n"/>
      <c r="AM48" s="1068" t="n"/>
      <c r="AN48" s="1068" t="n"/>
      <c r="AO48" s="1068" t="n"/>
      <c r="AP48" s="736" t="n"/>
      <c r="AQ48" s="1097" t="n"/>
      <c r="AR48" s="1097" t="n"/>
      <c r="AS48" s="1097" t="n"/>
      <c r="AT48" s="736" t="n"/>
      <c r="AU48" s="1070" t="n"/>
      <c r="AV48" s="1070" t="n"/>
      <c r="AW48" s="1070" t="n"/>
      <c r="AX48" s="736" t="n"/>
      <c r="AY48" s="878" t="n"/>
      <c r="AZ48" s="878" t="n"/>
      <c r="BA48" s="878" t="n"/>
      <c r="BB48" s="878" t="n"/>
      <c r="BC48" s="878" t="n"/>
      <c r="BD48" s="878" t="n"/>
      <c r="BE48" s="878" t="n"/>
      <c r="BG48" s="1099">
        <f>Horarios!Q47</f>
        <v/>
      </c>
      <c r="BH48" s="1100">
        <f>1-SUM(BI48:BO48)</f>
        <v/>
      </c>
      <c r="BI48" s="1100">
        <f>COUNTIF(Pool!$C$130:$C$161,Fixture!BG48)-BJ48-BK48-BL48-BM48-BN48-BO48</f>
        <v/>
      </c>
      <c r="BJ48" s="1101">
        <f>COUNTIF(Pool!$C$182:$C$197,Fixture!BG48)-BK48-BL48-BM48-BN48-BO48</f>
        <v/>
      </c>
      <c r="BK48" s="1102">
        <f>COUNTIF(Pool!$C$210:$C$217,Fixture!BG48)-BL48-BM48-BN48-BO48</f>
        <v/>
      </c>
      <c r="BL48" s="1102">
        <f>COUNTIF(Pool!$C$226:$C$229,Fixture!BG48)-BM48-BN48-BO48</f>
        <v/>
      </c>
      <c r="BM48" s="1100">
        <f>COUNTIF(Pool!$C$252,Fixture!BG48)</f>
        <v/>
      </c>
      <c r="BN48" s="1100">
        <f>COUNTIF(Pool!$C$251,Fixture!BG48)</f>
        <v/>
      </c>
      <c r="BO48" s="1103">
        <f>COUNTIF(Pool!$C$250,Fixture!BG48)</f>
        <v/>
      </c>
    </row>
    <row r="49" ht="15" customHeight="1" s="650">
      <c r="A49" s="736" t="n"/>
      <c r="B49" s="794" t="n"/>
      <c r="C49" s="878" t="n"/>
      <c r="D49" s="878" t="n"/>
      <c r="E49" s="878" t="n"/>
      <c r="F49" s="878" t="n"/>
      <c r="G49" s="878" t="n"/>
      <c r="H49" s="878" t="n"/>
      <c r="I49" s="878" t="n"/>
      <c r="J49" s="878" t="n"/>
      <c r="K49" s="878" t="n"/>
      <c r="L49" s="878" t="n"/>
      <c r="M49" s="736" t="n"/>
      <c r="N49" s="794" t="n"/>
      <c r="O49" s="878" t="n"/>
      <c r="P49" s="878" t="n"/>
      <c r="Q49" s="878" t="n"/>
      <c r="R49" s="878" t="n"/>
      <c r="S49" s="878" t="n"/>
      <c r="T49" s="878" t="n"/>
      <c r="U49" s="878" t="n"/>
      <c r="V49" s="878" t="n"/>
      <c r="W49" s="878" t="n"/>
      <c r="X49" s="736" t="n"/>
      <c r="Y49" s="736" t="n">
        <v>87</v>
      </c>
      <c r="Z49" s="1062" t="inlineStr">
        <is>
          <t>3DEIJL</t>
        </is>
      </c>
      <c r="AA49" s="1117">
        <f>+MID(INDEX(WORLDCUP!$AF$101:$AF$147,MATCH(Y49,WORLDCUP!$Z$101:$Z$147,0)),1,IF(WORLDCUP!$H$113&lt;144,6,3))</f>
        <v/>
      </c>
      <c r="AB49" s="1118">
        <f>+IF(ISBLANK(INDEX(WORLDCUP!$AD$101:$AD$147,MATCH(Y49,WORLDCUP!$Z$101:$Z$147,0))),"",INDEX(WORLDCUP!$AD$101:$AD$147,MATCH(Y49,WORLDCUP!$Z$101:$Z$147,0)))</f>
        <v/>
      </c>
      <c r="AC49" s="1145">
        <f>+IF(ISBLANK(INDEX(WORLDCUP!$AE$101:$AE$147,MATCH(Y49,WORLDCUP!$Z$101:$Z$147,0))),"","( "&amp;INDEX(WORLDCUP!$AE$101:$AE$147,MATCH(Y49,WORLDCUP!$Z$101:$Z$147,0))&amp;" )")</f>
        <v/>
      </c>
      <c r="AD49" s="736" t="n"/>
      <c r="AE49" s="1066" t="n"/>
      <c r="AF49" s="1066" t="n"/>
      <c r="AG49" s="1066" t="n"/>
      <c r="AH49" s="736" t="n"/>
      <c r="AI49" s="1096" t="n"/>
      <c r="AJ49" s="1096" t="n"/>
      <c r="AK49" s="1096" t="n"/>
      <c r="AL49" s="939" t="n"/>
      <c r="AM49" s="1068" t="n"/>
      <c r="AN49" s="1068" t="n"/>
      <c r="AO49" s="1068" t="n"/>
      <c r="AP49" s="736" t="n"/>
      <c r="AQ49" s="1097" t="n"/>
      <c r="AR49" s="1097" t="n"/>
      <c r="AS49" s="1097" t="n"/>
      <c r="AT49" s="736" t="n"/>
      <c r="AU49" s="1070" t="n"/>
      <c r="AV49" s="1070" t="n"/>
      <c r="AW49" s="1070" t="n"/>
      <c r="AX49" s="736" t="n"/>
      <c r="AY49" s="878" t="n"/>
      <c r="AZ49" s="878" t="n"/>
      <c r="BA49" s="878" t="n"/>
      <c r="BB49" s="878" t="n"/>
      <c r="BC49" s="878" t="n"/>
      <c r="BD49" s="878" t="n"/>
      <c r="BE49" s="878" t="n"/>
      <c r="BG49" s="1099">
        <f>Horarios!Q48</f>
        <v/>
      </c>
      <c r="BH49" s="1100">
        <f>1-SUM(BI49:BO49)</f>
        <v/>
      </c>
      <c r="BI49" s="1100">
        <f>COUNTIF(Pool!$C$130:$C$161,Fixture!BG49)-BJ49-BK49-BL49-BM49-BN49-BO49</f>
        <v/>
      </c>
      <c r="BJ49" s="1101">
        <f>COUNTIF(Pool!$C$182:$C$197,Fixture!BG49)-BK49-BL49-BM49-BN49-BO49</f>
        <v/>
      </c>
      <c r="BK49" s="1102">
        <f>COUNTIF(Pool!$C$210:$C$217,Fixture!BG49)-BL49-BM49-BN49-BO49</f>
        <v/>
      </c>
      <c r="BL49" s="1102">
        <f>COUNTIF(Pool!$C$226:$C$229,Fixture!BG49)-BM49-BN49-BO49</f>
        <v/>
      </c>
      <c r="BM49" s="1100">
        <f>COUNTIF(Pool!$C$252,Fixture!BG49)</f>
        <v/>
      </c>
      <c r="BN49" s="1100">
        <f>COUNTIF(Pool!$C$251,Fixture!BG49)</f>
        <v/>
      </c>
      <c r="BO49" s="1103">
        <f>COUNTIF(Pool!$C$250,Fixture!BG49)</f>
        <v/>
      </c>
    </row>
    <row r="50" ht="15" customHeight="1" s="650">
      <c r="A50" s="736" t="n"/>
      <c r="B50" s="794" t="n"/>
      <c r="C50" s="878" t="n"/>
      <c r="D50" s="878" t="n"/>
      <c r="E50" s="878" t="n"/>
      <c r="F50" s="878" t="n"/>
      <c r="G50" s="878" t="n"/>
      <c r="H50" s="878" t="n"/>
      <c r="I50" s="878" t="n"/>
      <c r="J50" s="878" t="n"/>
      <c r="K50" s="878" t="n"/>
      <c r="L50" s="878" t="n"/>
      <c r="M50" s="736" t="n"/>
      <c r="N50" s="794" t="n"/>
      <c r="O50" s="878" t="n"/>
      <c r="P50" s="878" t="n"/>
      <c r="Q50" s="878" t="n"/>
      <c r="R50" s="878" t="n"/>
      <c r="S50" s="878" t="n"/>
      <c r="T50" s="878" t="n"/>
      <c r="U50" s="878" t="n"/>
      <c r="V50" s="878" t="n"/>
      <c r="W50" s="878" t="n"/>
      <c r="X50" s="878" t="n"/>
      <c r="Y50" s="707" t="n"/>
      <c r="Z50" s="707" t="n"/>
      <c r="AA50" s="1207" t="n"/>
      <c r="AB50" s="1207" t="n"/>
      <c r="AC50" s="1207" t="n"/>
      <c r="AD50" s="736" t="n"/>
      <c r="AE50" s="1208" t="n"/>
      <c r="AF50" s="1208" t="n"/>
      <c r="AG50" s="1208" t="n"/>
      <c r="AH50" s="736" t="n"/>
      <c r="AI50" s="1096" t="n"/>
      <c r="AJ50" s="1096" t="n"/>
      <c r="AK50" s="1096" t="n"/>
      <c r="AL50" s="939" t="n"/>
      <c r="AM50" s="1068" t="n"/>
      <c r="AN50" s="1068" t="n"/>
      <c r="AO50" s="1068" t="n"/>
      <c r="AP50" s="736" t="n"/>
      <c r="AQ50" s="1069" t="n"/>
      <c r="AR50" s="1069" t="n"/>
      <c r="AS50" s="1069" t="n"/>
      <c r="AT50" s="736" t="n"/>
      <c r="AU50" s="1209" t="n"/>
      <c r="AV50" s="1209" t="n"/>
      <c r="AW50" s="1209" t="n"/>
      <c r="AX50" s="736" t="n"/>
      <c r="AY50" s="878" t="n"/>
      <c r="AZ50" s="878" t="n"/>
      <c r="BA50" s="878" t="n"/>
      <c r="BB50" s="878" t="n"/>
      <c r="BC50" s="878" t="n"/>
      <c r="BD50" s="878" t="n"/>
      <c r="BE50" s="878" t="n"/>
      <c r="BG50" s="1099">
        <f>Horarios!Q49</f>
        <v/>
      </c>
      <c r="BH50" s="1100">
        <f>1-SUM(BI50:BO50)</f>
        <v/>
      </c>
      <c r="BI50" s="1100">
        <f>COUNTIF(Pool!$C$130:$C$161,Fixture!BG50)-BJ50-BK50-BL50-BM50-BN50-BO50</f>
        <v/>
      </c>
      <c r="BJ50" s="1101">
        <f>COUNTIF(Pool!$C$182:$C$197,Fixture!BG50)-BK50-BL50-BM50-BN50-BO50</f>
        <v/>
      </c>
      <c r="BK50" s="1102">
        <f>COUNTIF(Pool!$C$210:$C$217,Fixture!BG50)-BL50-BM50-BN50-BO50</f>
        <v/>
      </c>
      <c r="BL50" s="1102">
        <f>COUNTIF(Pool!$C$226:$C$229,Fixture!BG50)-BM50-BN50-BO50</f>
        <v/>
      </c>
      <c r="BM50" s="1100">
        <f>COUNTIF(Pool!$C$252,Fixture!BG50)</f>
        <v/>
      </c>
      <c r="BN50" s="1100">
        <f>COUNTIF(Pool!$C$251,Fixture!BG50)</f>
        <v/>
      </c>
      <c r="BO50" s="1103">
        <f>COUNTIF(Pool!$C$250,Fixture!BG50)</f>
        <v/>
      </c>
    </row>
    <row r="51" ht="15" customHeight="1" s="650">
      <c r="A51" s="736" t="n"/>
      <c r="B51" s="794" t="n"/>
      <c r="C51" s="878" t="n"/>
      <c r="D51" s="878" t="n"/>
      <c r="E51" s="878" t="n"/>
      <c r="F51" s="878" t="n"/>
      <c r="G51" s="878" t="n"/>
      <c r="H51" s="878" t="n"/>
      <c r="I51" s="878" t="n"/>
      <c r="J51" s="878" t="n"/>
      <c r="K51" s="878" t="n"/>
      <c r="L51" s="878" t="n"/>
      <c r="M51" s="736" t="n"/>
      <c r="N51" s="794" t="n"/>
      <c r="O51" s="878" t="n"/>
      <c r="P51" s="878" t="n"/>
      <c r="Q51" s="878" t="n"/>
      <c r="R51" s="878" t="n"/>
      <c r="S51" s="878" t="n"/>
      <c r="T51" s="878" t="n"/>
      <c r="U51" s="878" t="n"/>
      <c r="V51" s="878" t="n"/>
      <c r="W51" s="878" t="n"/>
      <c r="X51" s="878" t="n"/>
      <c r="Y51" s="794" t="n"/>
      <c r="Z51" s="794" t="n"/>
      <c r="AA51" s="878" t="n"/>
      <c r="AB51" s="878" t="n"/>
      <c r="AC51" s="878" t="n"/>
      <c r="AD51" s="794" t="n"/>
      <c r="AE51" s="878" t="n"/>
      <c r="AF51" s="878" t="n"/>
      <c r="AG51" s="878" t="n"/>
      <c r="AH51" s="794" t="n"/>
      <c r="AI51" s="878" t="n"/>
      <c r="AJ51" s="878" t="n"/>
      <c r="AK51" s="878" t="n"/>
      <c r="AL51" s="794" t="n"/>
      <c r="AM51" s="878" t="n"/>
      <c r="AN51" s="878" t="n"/>
      <c r="AO51" s="878" t="n"/>
      <c r="AP51" s="794" t="n"/>
      <c r="AQ51" s="878" t="n"/>
      <c r="AR51" s="878" t="n"/>
      <c r="AS51" s="878" t="n"/>
      <c r="AT51" s="794" t="n"/>
      <c r="AU51" s="878" t="n"/>
      <c r="AV51" s="878" t="n"/>
      <c r="AW51" s="878" t="n"/>
      <c r="AX51" s="878" t="n"/>
      <c r="AY51" s="878" t="n"/>
      <c r="AZ51" s="878" t="n"/>
      <c r="BA51" s="878" t="n"/>
      <c r="BB51" s="878" t="n"/>
      <c r="BC51" s="878" t="n"/>
      <c r="BD51" s="878" t="n"/>
      <c r="BE51" s="878" t="n"/>
      <c r="BG51" s="1210">
        <f>Horarios!Q50</f>
        <v/>
      </c>
      <c r="BH51" s="1211">
        <f>1-SUM(BI51:BO51)</f>
        <v/>
      </c>
      <c r="BI51" s="1211">
        <f>COUNTIF(Pool!$C$130:$C$161,Fixture!BG51)-BJ51-BK51-BL51-BM51-BN51-BO51</f>
        <v/>
      </c>
      <c r="BJ51" s="1212">
        <f>COUNTIF(Pool!$C$182:$C$197,Fixture!BG51)-BK51-BL51-BM51-BN51-BO51</f>
        <v/>
      </c>
      <c r="BK51" s="1213">
        <f>COUNTIF(Pool!$C$210:$C$217,Fixture!BG51)-BL51-BM51-BN51-BO51</f>
        <v/>
      </c>
      <c r="BL51" s="1213">
        <f>COUNTIF(Pool!$C$226:$C$229,Fixture!BG51)-BM51-BN51-BO51</f>
        <v/>
      </c>
      <c r="BM51" s="1211">
        <f>COUNTIF(Pool!$C$252,Fixture!BG51)</f>
        <v/>
      </c>
      <c r="BN51" s="1211">
        <f>COUNTIF(Pool!$C$251,Fixture!BG51)</f>
        <v/>
      </c>
      <c r="BO51" s="1214">
        <f>COUNTIF(Pool!$C$250,Fixture!BG51)</f>
        <v/>
      </c>
    </row>
    <row r="52" ht="15" customHeight="1" s="650">
      <c r="A52" s="736" t="n"/>
      <c r="B52" s="794" t="n"/>
      <c r="C52" s="878" t="n"/>
      <c r="D52" s="878" t="n"/>
      <c r="E52" s="878" t="n"/>
      <c r="F52" s="878" t="n"/>
      <c r="G52" s="878" t="n"/>
      <c r="H52" s="878" t="n"/>
      <c r="I52" s="878" t="n"/>
      <c r="J52" s="878" t="n"/>
      <c r="K52" s="878" t="n"/>
      <c r="L52" s="878" t="n"/>
      <c r="M52" s="736" t="n"/>
      <c r="N52" s="794" t="n"/>
      <c r="O52" s="878" t="n"/>
      <c r="P52" s="878" t="n"/>
      <c r="Q52" s="878" t="n"/>
      <c r="R52" s="878" t="n"/>
      <c r="S52" s="878" t="n"/>
      <c r="T52" s="878" t="n"/>
      <c r="U52" s="878" t="n"/>
      <c r="V52" s="878" t="n"/>
      <c r="W52" s="878" t="n"/>
      <c r="X52" s="878" t="n"/>
      <c r="Y52" s="794" t="n"/>
      <c r="Z52" s="794" t="n"/>
      <c r="AA52" s="878" t="n"/>
      <c r="AB52" s="878" t="n"/>
      <c r="AC52" s="878" t="n"/>
      <c r="AD52" s="794" t="n"/>
      <c r="AE52" s="878" t="n"/>
      <c r="AF52" s="878" t="n"/>
      <c r="AG52" s="878" t="n"/>
      <c r="AH52" s="794" t="n"/>
      <c r="AI52" s="878" t="n"/>
      <c r="AJ52" s="878" t="n"/>
      <c r="AK52" s="878" t="n"/>
      <c r="AL52" s="794" t="n"/>
      <c r="AM52" s="878" t="n"/>
      <c r="AN52" s="878" t="n"/>
      <c r="AO52" s="878" t="n"/>
      <c r="AP52" s="794" t="n"/>
      <c r="AQ52" s="878" t="n"/>
      <c r="AR52" s="878" t="n"/>
      <c r="AS52" s="878" t="n"/>
      <c r="AT52" s="794" t="n"/>
      <c r="AU52" s="878" t="n"/>
      <c r="AV52" s="878" t="n"/>
      <c r="AW52" s="878" t="n"/>
      <c r="AX52" s="878" t="n"/>
      <c r="AY52" s="878" t="n"/>
      <c r="AZ52" s="878" t="n"/>
      <c r="BA52" s="878" t="n"/>
      <c r="BB52" s="878" t="n"/>
      <c r="BC52" s="878" t="n"/>
      <c r="BD52" s="878" t="n"/>
      <c r="BE52" s="878" t="n"/>
    </row>
    <row r="53" ht="15" customHeight="1" s="650">
      <c r="W53" s="1049" t="n"/>
      <c r="X53" s="965" t="n"/>
    </row>
    <row r="54" ht="15" customHeight="1" s="650">
      <c r="W54" s="1049" t="n"/>
      <c r="X54" s="965" t="n"/>
      <c r="BB54" s="1139" t="n"/>
    </row>
    <row r="55" ht="15" customHeight="1" s="650">
      <c r="W55" s="1049" t="n"/>
      <c r="X55" s="965" t="n"/>
      <c r="BB55" s="1139" t="n"/>
    </row>
    <row r="56" ht="15" customHeight="1" s="650">
      <c r="W56" s="1049" t="n"/>
      <c r="X56" s="965" t="n"/>
      <c r="BB56" s="1139" t="n"/>
    </row>
    <row r="57" ht="15" customHeight="1" s="650">
      <c r="W57" s="1049" t="n"/>
      <c r="X57" s="965" t="n"/>
      <c r="BB57" s="1139" t="n"/>
    </row>
    <row r="58" ht="15" customHeight="1" s="650">
      <c r="W58" s="1049" t="n"/>
      <c r="X58" s="965" t="n"/>
      <c r="BB58" s="1139" t="n"/>
    </row>
    <row r="59" ht="15" customHeight="1" s="650">
      <c r="W59" s="1049" t="n"/>
      <c r="X59" s="965" t="n"/>
      <c r="BB59" s="1139" t="n"/>
    </row>
    <row r="60" ht="15" customHeight="1" s="650">
      <c r="W60" s="1049" t="n"/>
      <c r="X60" s="965" t="n"/>
      <c r="BB60" s="1139" t="n"/>
    </row>
    <row r="61" ht="15" customHeight="1" s="650">
      <c r="W61" s="1049" t="n"/>
      <c r="X61" s="965" t="n"/>
      <c r="BB61" s="1139" t="n"/>
    </row>
    <row r="62" ht="15" customHeight="1" s="650">
      <c r="W62" s="1049" t="n"/>
      <c r="X62" s="965" t="n"/>
      <c r="BB62" s="1139" t="n"/>
    </row>
    <row r="63" ht="15" customHeight="1" s="650">
      <c r="W63" s="1049" t="n"/>
      <c r="X63" s="965" t="n"/>
      <c r="BB63" s="1139" t="n"/>
    </row>
    <row r="64" ht="15" customHeight="1" s="650">
      <c r="W64" s="1049" t="n"/>
      <c r="X64" s="965" t="n"/>
      <c r="BB64" s="1139" t="n"/>
    </row>
    <row r="65" ht="15" customHeight="1" s="650">
      <c r="W65" s="1049" t="n"/>
      <c r="X65" s="965" t="n"/>
      <c r="BB65" s="1139" t="n"/>
    </row>
    <row r="66" ht="15" customHeight="1" s="650">
      <c r="W66" s="1049" t="n"/>
      <c r="X66" s="965" t="n"/>
      <c r="BB66" s="1139" t="n"/>
    </row>
    <row r="67" ht="15" customHeight="1" s="650">
      <c r="W67" s="1049" t="n"/>
      <c r="X67" s="965" t="n"/>
      <c r="BB67" s="1139" t="n"/>
    </row>
    <row r="68" ht="15" customHeight="1" s="650">
      <c r="W68" s="1049" t="n"/>
      <c r="X68" s="965" t="n"/>
      <c r="BB68" s="1139" t="n"/>
    </row>
    <row r="69" ht="15" customHeight="1" s="650">
      <c r="W69" s="1049" t="n"/>
      <c r="X69" s="965" t="n"/>
      <c r="BB69" s="1139" t="n"/>
    </row>
    <row r="70" ht="15" customHeight="1" s="650">
      <c r="W70" s="1049" t="n"/>
      <c r="X70" s="965" t="n"/>
      <c r="BB70" s="1139" t="n"/>
    </row>
    <row r="71" ht="15" customHeight="1" s="650">
      <c r="W71" s="1049" t="n"/>
      <c r="X71" s="965" t="n"/>
      <c r="BB71" s="1139" t="n"/>
    </row>
    <row r="72" ht="15" customHeight="1" s="650">
      <c r="W72" s="1049" t="n"/>
      <c r="X72" s="965" t="n"/>
      <c r="BB72" s="1139" t="n"/>
    </row>
    <row r="73" ht="15" customHeight="1" s="650">
      <c r="W73" s="1049" t="n"/>
      <c r="X73" s="965" t="n"/>
      <c r="BB73" s="1139" t="n"/>
    </row>
    <row r="74" ht="15" customHeight="1" s="650">
      <c r="W74" s="1049" t="n"/>
      <c r="X74" s="965" t="n"/>
      <c r="BB74" s="1139" t="n"/>
    </row>
    <row r="75" ht="15" customHeight="1" s="650">
      <c r="W75" s="1049" t="n"/>
      <c r="X75" s="965" t="n"/>
      <c r="BB75" s="1139" t="n"/>
    </row>
    <row r="76" ht="15" customHeight="1" s="650">
      <c r="W76" s="1049" t="n"/>
      <c r="X76" s="965" t="n"/>
      <c r="BB76" s="1139" t="n"/>
    </row>
    <row r="77" ht="15" customHeight="1" s="650">
      <c r="W77" s="1049" t="n"/>
      <c r="X77" s="965" t="n"/>
      <c r="BB77" s="1139" t="n"/>
    </row>
    <row r="78" ht="15" customHeight="1" s="650">
      <c r="W78" s="1049" t="n"/>
      <c r="X78" s="965" t="n"/>
      <c r="BB78" s="1139" t="n"/>
    </row>
    <row r="79" ht="15" customHeight="1" s="650">
      <c r="W79" s="1049" t="n"/>
      <c r="X79" s="965" t="n"/>
      <c r="BB79" s="1139" t="n"/>
    </row>
    <row r="80" ht="15" customHeight="1" s="650">
      <c r="W80" s="1049" t="n"/>
      <c r="X80" s="965" t="n"/>
      <c r="BB80" s="1139" t="n"/>
    </row>
    <row r="81" ht="15" customHeight="1" s="650">
      <c r="W81" s="1049" t="n"/>
      <c r="X81" s="965" t="n"/>
      <c r="BB81" s="1139" t="n"/>
    </row>
    <row r="82" ht="15" customHeight="1" s="650">
      <c r="W82" s="1049" t="n"/>
      <c r="X82" s="965" t="n"/>
      <c r="BB82" s="1139" t="n"/>
    </row>
    <row r="83" ht="15" customHeight="1" s="650">
      <c r="W83" s="1049" t="n"/>
      <c r="X83" s="965" t="n"/>
      <c r="BB83" s="1139" t="n"/>
    </row>
    <row r="84" ht="15" customHeight="1" s="650">
      <c r="W84" s="1049" t="n"/>
      <c r="X84" s="965" t="n"/>
      <c r="BB84" s="1139" t="n"/>
    </row>
    <row r="85" ht="15" customHeight="1" s="650">
      <c r="W85" s="1049" t="n"/>
      <c r="X85" s="965" t="n"/>
      <c r="BB85" s="1139" t="n"/>
    </row>
    <row r="86" ht="15" customHeight="1" s="650">
      <c r="W86" s="1049" t="n"/>
      <c r="X86" s="965" t="n"/>
      <c r="BB86" s="1139" t="n"/>
    </row>
    <row r="87" ht="15" customHeight="1" s="650">
      <c r="W87" s="1049" t="n"/>
      <c r="X87" s="965" t="n"/>
      <c r="BB87" s="1139" t="n"/>
    </row>
    <row r="88" ht="15" customHeight="1" s="650">
      <c r="W88" s="1049" t="n"/>
      <c r="X88" s="965" t="n"/>
      <c r="BB88" s="1139" t="n"/>
    </row>
    <row r="89" ht="15" customHeight="1" s="650">
      <c r="W89" s="1049" t="n"/>
      <c r="X89" s="965" t="n"/>
      <c r="BB89" s="1139" t="n"/>
    </row>
    <row r="90" ht="15" customHeight="1" s="650">
      <c r="W90" s="1049" t="n"/>
      <c r="X90" s="965" t="n"/>
      <c r="BB90" s="1139" t="n"/>
    </row>
    <row r="91" ht="15" customHeight="1" s="650">
      <c r="W91" s="1049" t="n"/>
      <c r="X91" s="965" t="n"/>
      <c r="BB91" s="1139" t="n"/>
    </row>
    <row r="92" ht="15" customHeight="1" s="650">
      <c r="W92" s="1049" t="n"/>
      <c r="X92" s="965" t="n"/>
      <c r="BB92" s="1139" t="n"/>
    </row>
    <row r="93" ht="15" customHeight="1" s="650">
      <c r="W93" s="1049" t="n"/>
      <c r="X93" s="965" t="n"/>
      <c r="BB93" s="1139" t="n"/>
    </row>
    <row r="94" ht="15" customHeight="1" s="650">
      <c r="W94" s="1049" t="n"/>
      <c r="X94" s="965" t="n"/>
      <c r="BB94" s="1139" t="n"/>
    </row>
    <row r="95" ht="15" customHeight="1" s="650">
      <c r="W95" s="1049" t="n"/>
      <c r="X95" s="965" t="n"/>
      <c r="BB95" s="1139" t="n"/>
    </row>
    <row r="96" ht="15" customHeight="1" s="650">
      <c r="W96" s="1049" t="n"/>
      <c r="X96" s="965" t="n"/>
      <c r="BB96" s="1139" t="n"/>
    </row>
    <row r="97" ht="15" customHeight="1" s="650">
      <c r="W97" s="1049" t="n"/>
      <c r="X97" s="965" t="n"/>
      <c r="BB97" s="1139" t="n"/>
    </row>
    <row r="98" ht="15" customHeight="1" s="650">
      <c r="W98" s="1049" t="n"/>
      <c r="X98" s="965" t="n"/>
      <c r="BB98" s="1139" t="n"/>
    </row>
    <row r="99" ht="15" customHeight="1" s="650">
      <c r="W99" s="1049" t="n"/>
      <c r="X99" s="965" t="n"/>
      <c r="BB99" s="1139" t="n"/>
    </row>
    <row r="100" ht="15" customHeight="1" s="650">
      <c r="W100" s="1049" t="n"/>
      <c r="X100" s="965" t="n"/>
      <c r="BB100" s="1139" t="n"/>
    </row>
    <row r="101" ht="15" customHeight="1" s="650">
      <c r="W101" s="1049" t="n"/>
      <c r="X101" s="965" t="n"/>
      <c r="BB101" s="1139" t="n"/>
    </row>
    <row r="102" ht="15" customHeight="1" s="650">
      <c r="W102" s="1049" t="n"/>
      <c r="X102" s="965" t="n"/>
      <c r="BB102" s="1139" t="n"/>
    </row>
    <row r="103" ht="15" customHeight="1" s="650">
      <c r="W103" s="1049" t="n"/>
      <c r="X103" s="965" t="n"/>
      <c r="BB103" s="1139" t="n"/>
    </row>
    <row r="104" ht="15" customHeight="1" s="650">
      <c r="W104" s="1049" t="n"/>
      <c r="X104" s="965" t="n"/>
      <c r="BB104" s="1139" t="n"/>
    </row>
    <row r="105" ht="15" customHeight="1" s="650">
      <c r="W105" s="1049" t="n"/>
      <c r="X105" s="965" t="n"/>
      <c r="BB105" s="1139" t="n"/>
    </row>
  </sheetData>
  <sheetProtection selectLockedCells="0" selectUnlockedCells="0" algorithmName="SHA-512" sheet="1" objects="1" insertRows="1" insertHyperlinks="1" autoFilter="1" scenarios="1" formatColumns="0" deleteColumns="1" insertColumns="1" pivotTables="1" deleteRows="1" formatCells="1" saltValue="Awk94hYnxGmfqn6oEZn7wg==" formatRows="1" sort="1" spinCount="100000" hashValue="TZbTVFqazEkiwxzOuYBn+xkdhEuazEAzho5RmbRyvbD7Xnt2ZO68ybHr1NFoK8cs18SnXZAWdPkdq83T7CuXig=="/>
  <mergeCells count="1">
    <mergeCell ref="AX18:BE18"/>
  </mergeCells>
  <conditionalFormatting sqref="BH4:BH51">
    <cfRule type="expression" rank="0" priority="2" equalAverage="0" aboveAverage="0" dxfId="29" text="" percent="0" bottom="0">
      <formula>$BH4=1</formula>
    </cfRule>
  </conditionalFormatting>
  <conditionalFormatting sqref="BH4:BI51">
    <cfRule type="expression" rank="0" priority="3" equalAverage="0" aboveAverage="0" dxfId="30" text="" percent="0" bottom="0">
      <formula>$BI4=1</formula>
    </cfRule>
  </conditionalFormatting>
  <conditionalFormatting sqref="BH4:BJ51">
    <cfRule type="expression" rank="0" priority="4" equalAverage="0" aboveAverage="0" dxfId="31" text="" percent="0" bottom="0">
      <formula>$BJ4=1</formula>
    </cfRule>
  </conditionalFormatting>
  <conditionalFormatting sqref="BH4:BK51">
    <cfRule type="expression" rank="0" priority="5" equalAverage="0" aboveAverage="0" dxfId="32" text="" percent="0" bottom="0">
      <formula>$BK4=1</formula>
    </cfRule>
  </conditionalFormatting>
  <conditionalFormatting sqref="BH4:BL51">
    <cfRule type="expression" rank="0" priority="6" equalAverage="0" aboveAverage="0" dxfId="33" text="" percent="0" bottom="0">
      <formula>$BL4=1</formula>
    </cfRule>
  </conditionalFormatting>
  <conditionalFormatting sqref="BH4:BM51">
    <cfRule type="expression" rank="0" priority="7" equalAverage="0" aboveAverage="0" dxfId="34" text="" percent="0" bottom="0">
      <formula>$BM4=1</formula>
    </cfRule>
  </conditionalFormatting>
  <conditionalFormatting sqref="BH4:BN51">
    <cfRule type="expression" rank="0" priority="8" equalAverage="0" aboveAverage="0" dxfId="35" text="" percent="0" bottom="0">
      <formula>$BN4=1</formula>
    </cfRule>
  </conditionalFormatting>
  <conditionalFormatting sqref="BH4:BO51">
    <cfRule type="expression" rank="0" priority="9" equalAverage="0" aboveAverage="0" dxfId="36" text="" percent="0" bottom="0">
      <formula>$BO4=1</formula>
    </cfRule>
  </conditionalFormatting>
  <printOptions horizontalCentered="0" verticalCentered="0" headings="0" gridLines="0" gridLinesSet="1"/>
  <pageMargins left="0.7" right="0.7" top="0.75" bottom="0.75" header="0.511811023622047" footer="0.511811023622047"/>
  <pageSetup orientation="landscape" paperSize="9" scale="100" fitToHeight="1" fitToWidth="1" pageOrder="downThenOver" blackAndWhite="0" draft="0" horizontalDpi="300" verticalDpi="300" copies="1"/>
</worksheet>
</file>

<file path=xl/worksheets/sheet5.xml><?xml version="1.0" encoding="utf-8"?>
<worksheet xmlns="http://schemas.openxmlformats.org/spreadsheetml/2006/main">
  <sheetPr filterMode="0">
    <outlinePr summaryBelow="1" summaryRight="1"/>
    <pageSetUpPr fitToPage="0"/>
  </sheetPr>
  <dimension ref="A2:P923"/>
  <sheetViews>
    <sheetView showFormulas="0" showGridLines="0" showRowColHeaders="0" showZeros="1" rightToLeft="0" tabSelected="0" showOutlineSymbols="1" defaultGridColor="1" view="normal" topLeftCell="ADD6121" colorId="64" zoomScale="100" zoomScaleNormal="100" zoomScalePageLayoutView="100" workbookViewId="0">
      <selection pane="topLeft" activeCell="ADH6122" activeCellId="0" sqref="ADH6122"/>
    </sheetView>
  </sheetViews>
  <sheetFormatPr baseColWidth="8" defaultColWidth="10.859375" defaultRowHeight="15" zeroHeight="0" outlineLevelRow="0"/>
  <cols>
    <col width="10.85" customWidth="1" style="694" min="1" max="3"/>
    <col width="17.29" customWidth="1" style="694" min="4" max="4"/>
    <col width="10.85" customWidth="1" style="694" min="5" max="6"/>
    <col width="17.29" customWidth="1" style="694" min="7" max="7"/>
    <col width="13" customWidth="1" style="694" min="8" max="8"/>
    <col width="10.85" customWidth="1" style="694" min="9" max="9"/>
    <col width="13" customWidth="1" style="694" min="10" max="10"/>
    <col width="12.29" customWidth="1" style="694" min="11" max="12"/>
    <col width="10.85" customWidth="1" style="694" min="13" max="16384"/>
  </cols>
  <sheetData>
    <row r="2" ht="15" customHeight="1" s="650">
      <c r="A2" s="694" t="inlineStr">
        <is>
          <t>Español</t>
        </is>
      </c>
      <c r="B2" s="694">
        <f>IF(Home!$C$6=Idiomas!A2,1,0)</f>
        <v/>
      </c>
    </row>
    <row r="3" ht="15" customHeight="1" s="650">
      <c r="A3" s="694" t="inlineStr">
        <is>
          <t>English</t>
        </is>
      </c>
      <c r="B3" s="694">
        <f>IF(Home!$C$6=Idiomas!A3,1,0)</f>
        <v/>
      </c>
      <c r="E3" s="694" t="inlineStr">
        <is>
          <t>HOJA</t>
        </is>
      </c>
      <c r="F3" s="694" t="inlineStr">
        <is>
          <t>Celda</t>
        </is>
      </c>
      <c r="G3" s="694" t="inlineStr">
        <is>
          <t>Español</t>
        </is>
      </c>
      <c r="H3" s="694" t="inlineStr">
        <is>
          <t>Inglés</t>
        </is>
      </c>
    </row>
    <row r="4" ht="15" customHeight="1" s="650">
      <c r="D4" s="694">
        <f>IF($B$2,G4,H4)</f>
        <v/>
      </c>
      <c r="E4" s="694" t="inlineStr">
        <is>
          <t>Inicio</t>
        </is>
      </c>
      <c r="F4" s="694" t="inlineStr">
        <is>
          <t>G4</t>
        </is>
      </c>
      <c r="G4" s="694" t="inlineStr">
        <is>
          <t>Introducir resultados</t>
        </is>
      </c>
      <c r="H4" s="694" t="inlineStr">
        <is>
          <t>Introduce Results</t>
        </is>
      </c>
    </row>
    <row r="5" ht="15" customHeight="1" s="650">
      <c r="B5" s="1215" t="n"/>
      <c r="D5" s="694">
        <f>IF($B$2,G5,H5)</f>
        <v/>
      </c>
      <c r="E5" s="694" t="inlineStr">
        <is>
          <t>Inicio</t>
        </is>
      </c>
      <c r="F5" s="694" t="inlineStr">
        <is>
          <t>L5</t>
        </is>
      </c>
      <c r="G5" s="694" t="inlineStr">
        <is>
          <t>Si quieres organizar una porra (quiniela) con tu grupo puedes descargar el archivo de adminsitrador desde el enlace de abajo</t>
        </is>
      </c>
      <c r="H5" s="694" t="inlineStr">
        <is>
          <t>If you want to organize a pool (betting game) with your group, you can download the administrator file from the link below.</t>
        </is>
      </c>
      <c r="K5" s="1216" t="inlineStr">
        <is>
          <t>Si quieres organizar una porra con tu grupo puedes descargar el archivo para administrarla desde aquí.</t>
        </is>
      </c>
      <c r="L5" s="1216" t="inlineStr">
        <is>
          <t>If you want to organize a pool (betting game) with your group, you can download the file to manage it from here.</t>
        </is>
      </c>
    </row>
    <row r="6" ht="15" customHeight="1" s="650">
      <c r="B6" s="1215" t="n"/>
      <c r="D6" s="694">
        <f>IF($B$2,G6,H6)</f>
        <v/>
      </c>
      <c r="E6" s="694" t="inlineStr">
        <is>
          <t>Inicio</t>
        </is>
      </c>
      <c r="G6" s="1216" t="inlineStr">
        <is>
          <t>Predictor Equipos</t>
        </is>
      </c>
      <c r="H6" s="1216" t="inlineStr">
        <is>
          <t>Team Predictor</t>
        </is>
      </c>
    </row>
    <row r="7" ht="15" customHeight="1" s="650">
      <c r="D7" s="694">
        <f>IF($B$2,G7,H7)</f>
        <v/>
      </c>
      <c r="E7" s="694" t="inlineStr">
        <is>
          <t>Inicio</t>
        </is>
      </c>
      <c r="F7" s="694" t="inlineStr">
        <is>
          <t>F12</t>
        </is>
      </c>
      <c r="G7" s="694" t="inlineStr">
        <is>
          <t>Selecciona idioma</t>
        </is>
      </c>
      <c r="H7" s="694" t="inlineStr">
        <is>
          <t>Select languaje</t>
        </is>
      </c>
    </row>
    <row r="8" ht="15" customHeight="1" s="650">
      <c r="D8" s="694">
        <f>IF($B$2,G8,H8)</f>
        <v/>
      </c>
      <c r="E8" s="694" t="inlineStr">
        <is>
          <t>Inicio</t>
        </is>
      </c>
      <c r="F8" s="694" t="inlineStr">
        <is>
          <t>B7</t>
        </is>
      </c>
      <c r="G8" s="694" t="inlineStr">
        <is>
          <t>XXIII Mundial USA/MEX/CAN 2026</t>
        </is>
      </c>
      <c r="H8" s="694" t="inlineStr">
        <is>
          <t>XXIII World Cup USA/MEX/CAN 2026</t>
        </is>
      </c>
    </row>
    <row r="9" ht="15" customHeight="1" s="650">
      <c r="D9" s="694">
        <f>IF($B$2,G9,H9)</f>
        <v/>
      </c>
      <c r="E9" s="694" t="inlineStr">
        <is>
          <t>Inicio</t>
        </is>
      </c>
      <c r="F9" s="694" t="inlineStr">
        <is>
          <t>L11</t>
        </is>
      </c>
      <c r="G9" s="694" t="inlineStr">
        <is>
          <t>▼ Descargar Excel Administrador Porra ▼</t>
        </is>
      </c>
      <c r="H9" s="694" t="inlineStr">
        <is>
          <t>▼ Download Administrator Excel File ▼</t>
        </is>
      </c>
    </row>
    <row r="10" ht="15" customHeight="1" s="650">
      <c r="D10" s="694">
        <f>IF($B$2,G10,H10)</f>
        <v/>
      </c>
      <c r="E10" s="694" t="inlineStr">
        <is>
          <t>Inicio</t>
        </is>
      </c>
      <c r="F10" s="694" t="inlineStr">
        <is>
          <t>L12</t>
        </is>
      </c>
      <c r="G10" s="694" t="inlineStr">
        <is>
          <t>https://matejero.es/download/administrador-excel-mundial-2026/</t>
        </is>
      </c>
      <c r="H10" s="694" t="inlineStr">
        <is>
          <t>https://matejero.com/download/admin-world-cup-2026/</t>
        </is>
      </c>
    </row>
    <row r="11" ht="15" customHeight="1" s="650">
      <c r="D11" s="694">
        <f>IF($B$2,G11,H11)</f>
        <v/>
      </c>
      <c r="E11" s="694" t="inlineStr">
        <is>
          <t>Inicio</t>
        </is>
      </c>
      <c r="G11" s="694" t="inlineStr">
        <is>
          <t>*Versión provisional hasta que se conozcan todos los participantes en marzo 2026</t>
        </is>
      </c>
      <c r="H11" s="694" t="inlineStr">
        <is>
          <t>*Beta version until all participants are known in March 2026</t>
        </is>
      </c>
    </row>
    <row r="12" ht="15" customHeight="1" s="650">
      <c r="D12" s="694">
        <f>IF($B$2,G12,H12)</f>
        <v/>
      </c>
      <c r="E12" s="694" t="inlineStr">
        <is>
          <t>Inicio</t>
        </is>
      </c>
      <c r="G12" s="694" t="inlineStr">
        <is>
          <t>Donar</t>
        </is>
      </c>
      <c r="H12" s="694" t="inlineStr">
        <is>
          <t>Donate</t>
        </is>
      </c>
    </row>
    <row r="14" ht="15" customHeight="1" s="650">
      <c r="B14" s="1215" t="n"/>
    </row>
    <row r="15" ht="15" customHeight="1" s="650">
      <c r="D15" s="694">
        <f>IF($B$2,G15,H15)</f>
        <v/>
      </c>
      <c r="E15" s="694" t="inlineStr">
        <is>
          <t>WORLDCUP</t>
        </is>
      </c>
      <c r="F15" s="694" t="inlineStr">
        <is>
          <t>E1</t>
        </is>
      </c>
      <c r="G15" s="694" t="inlineStr">
        <is>
          <t>Selecciona horario</t>
        </is>
      </c>
      <c r="H15" s="694" t="inlineStr">
        <is>
          <t>Select timetable</t>
        </is>
      </c>
    </row>
    <row r="16" ht="15" customHeight="1" s="650">
      <c r="D16" s="694">
        <f>IF($B$2,G16,H16)</f>
        <v/>
      </c>
      <c r="E16" s="694" t="inlineStr">
        <is>
          <t>WORLDCUP</t>
        </is>
      </c>
      <c r="F16" s="694" t="inlineStr">
        <is>
          <t>I1</t>
        </is>
      </c>
      <c r="G16" s="694" t="inlineStr">
        <is>
          <t>Rellenar los cuadros grises</t>
        </is>
      </c>
      <c r="H16" s="694" t="inlineStr">
        <is>
          <t>Fill in the gray cells</t>
        </is>
      </c>
    </row>
    <row r="17" ht="15" customHeight="1" s="650">
      <c r="D17" s="694">
        <f>IF($B$2,G17,H17)</f>
        <v/>
      </c>
      <c r="E17" s="694" t="inlineStr">
        <is>
          <t>WORLDCUP</t>
        </is>
      </c>
      <c r="F17" s="694" t="inlineStr">
        <is>
          <t>F3</t>
        </is>
      </c>
      <c r="G17" s="694" t="inlineStr">
        <is>
          <t>Fecha</t>
        </is>
      </c>
      <c r="H17" s="694" t="inlineStr">
        <is>
          <t>Date</t>
        </is>
      </c>
    </row>
    <row r="18" ht="15" customHeight="1" s="650">
      <c r="D18" s="694">
        <f>IF($B$2,G18,H18)</f>
        <v/>
      </c>
      <c r="E18" s="694" t="inlineStr">
        <is>
          <t>WORLDCUP</t>
        </is>
      </c>
      <c r="F18" s="694" t="inlineStr">
        <is>
          <t>G3</t>
        </is>
      </c>
      <c r="G18" s="694" t="inlineStr">
        <is>
          <t>Hora</t>
        </is>
      </c>
      <c r="H18" s="694" t="inlineStr">
        <is>
          <t>Hour</t>
        </is>
      </c>
    </row>
    <row r="19" ht="15" customHeight="1" s="650">
      <c r="D19" s="694">
        <f>IF($B$2,G19,H19)</f>
        <v/>
      </c>
      <c r="E19" s="694" t="inlineStr">
        <is>
          <t>WORLDCUP</t>
        </is>
      </c>
      <c r="F19" s="694" t="inlineStr">
        <is>
          <t>H3</t>
        </is>
      </c>
      <c r="G19" s="694" t="inlineStr">
        <is>
          <t>Jor.</t>
        </is>
      </c>
      <c r="H19" s="694" t="inlineStr">
        <is>
          <t>R</t>
        </is>
      </c>
    </row>
    <row r="20" ht="15" customHeight="1" s="650">
      <c r="D20" s="694">
        <f>IF($B$2,G20,H20)</f>
        <v/>
      </c>
      <c r="E20" s="694" t="inlineStr">
        <is>
          <t>WORLDCUP</t>
        </is>
      </c>
      <c r="F20" s="694" t="inlineStr">
        <is>
          <t>I3</t>
        </is>
      </c>
      <c r="G20" s="694" t="inlineStr">
        <is>
          <t>Casa</t>
        </is>
      </c>
      <c r="H20" s="694" t="inlineStr">
        <is>
          <t>Home</t>
        </is>
      </c>
    </row>
    <row r="21" ht="15" customHeight="1" s="650">
      <c r="D21" s="694">
        <f>IF($B$2,G21,H21)</f>
        <v/>
      </c>
      <c r="E21" s="694" t="inlineStr">
        <is>
          <t>WORLDCUP</t>
        </is>
      </c>
      <c r="F21" s="694" t="inlineStr">
        <is>
          <t>K3</t>
        </is>
      </c>
      <c r="G21" s="694" t="inlineStr">
        <is>
          <t>Gol</t>
        </is>
      </c>
      <c r="H21" s="694" t="inlineStr">
        <is>
          <t>Goal</t>
        </is>
      </c>
    </row>
    <row r="22" ht="15" customHeight="1" s="650">
      <c r="D22" s="694">
        <f>IF($B$2,G22,H22)</f>
        <v/>
      </c>
      <c r="E22" s="694" t="inlineStr">
        <is>
          <t>WORLDCUP</t>
        </is>
      </c>
      <c r="F22" s="694" t="inlineStr">
        <is>
          <t>N3</t>
        </is>
      </c>
      <c r="G22" s="694" t="inlineStr">
        <is>
          <t>Fuera</t>
        </is>
      </c>
      <c r="H22" s="694" t="inlineStr">
        <is>
          <t>Away</t>
        </is>
      </c>
    </row>
    <row r="23" ht="15" customHeight="1" s="650">
      <c r="D23" s="694">
        <f>IF($B$2,G23,H23)</f>
        <v/>
      </c>
      <c r="E23" s="694" t="inlineStr">
        <is>
          <t>WORLDCUP</t>
        </is>
      </c>
      <c r="F23" s="694" t="inlineStr">
        <is>
          <t>Q3</t>
        </is>
      </c>
      <c r="G23" s="694" t="inlineStr">
        <is>
          <t>Grupo</t>
        </is>
      </c>
      <c r="H23" s="694" t="inlineStr">
        <is>
          <t>Group</t>
        </is>
      </c>
    </row>
    <row r="24" ht="15" customHeight="1" s="650">
      <c r="D24" s="694">
        <f>IF($B$2,G24,H24)</f>
        <v/>
      </c>
      <c r="E24" s="694" t="inlineStr">
        <is>
          <t>WORLDCUP</t>
        </is>
      </c>
      <c r="F24" s="694" t="inlineStr">
        <is>
          <t>AB3</t>
        </is>
      </c>
      <c r="G24" s="694" t="inlineStr">
        <is>
          <t>¡EMPATE! Puedes seleccionar el orden de los empatados.</t>
        </is>
      </c>
      <c r="H24" s="694" t="inlineStr">
        <is>
          <t>IT'S A DRAW! Choose the order of the Nations to determine their rankings.</t>
        </is>
      </c>
    </row>
    <row r="25" ht="15" customHeight="1" s="650">
      <c r="D25" s="694">
        <f>IF($B$2,G25,H25)</f>
        <v/>
      </c>
      <c r="E25" s="694" t="inlineStr">
        <is>
          <t>WORLDCUP</t>
        </is>
      </c>
      <c r="F25" s="694" t="inlineStr">
        <is>
          <t>P52</t>
        </is>
      </c>
      <c r="G25" s="694" t="inlineStr">
        <is>
          <t>¡EMPATE! Puedes seleccionar el orden de los empatados entre los terceros.</t>
        </is>
      </c>
      <c r="H25" s="694" t="inlineStr">
        <is>
          <t>IT'S A DRAW! Choose the order of the Nations to determine their rankings.</t>
        </is>
      </c>
    </row>
    <row r="26" ht="15" customHeight="1" s="650">
      <c r="D26" s="694">
        <f>IF($B$2,G26,H26)</f>
        <v/>
      </c>
      <c r="E26" s="694" t="inlineStr">
        <is>
          <t>WORLDCUP</t>
        </is>
      </c>
      <c r="F26" s="694" t="inlineStr">
        <is>
          <t>E53</t>
        </is>
      </c>
      <c r="G26" s="694" t="inlineStr">
        <is>
          <t>Mejores terceros</t>
        </is>
      </c>
      <c r="H26" s="694" t="inlineStr">
        <is>
          <t>Best third-placed</t>
        </is>
      </c>
    </row>
    <row r="27" ht="15" customHeight="1" s="650">
      <c r="D27" s="694">
        <f>IF($B$2,G27,H27)</f>
        <v/>
      </c>
      <c r="E27" s="694" t="inlineStr">
        <is>
          <t>WORLDCUP</t>
        </is>
      </c>
      <c r="G27" s="694" t="inlineStr">
        <is>
          <t>Dieciseisavos de final</t>
        </is>
      </c>
      <c r="H27" s="694" t="inlineStr">
        <is>
          <t>Round of 32</t>
        </is>
      </c>
    </row>
    <row r="28" ht="15" customHeight="1" s="650">
      <c r="D28" s="694">
        <f>IF($B$2,G28,H28)</f>
        <v/>
      </c>
      <c r="E28" s="694" t="inlineStr">
        <is>
          <t>WORLDCUP</t>
        </is>
      </c>
      <c r="F28" s="694" t="inlineStr">
        <is>
          <t>E63</t>
        </is>
      </c>
      <c r="G28" s="694" t="inlineStr">
        <is>
          <t>Octavos de final</t>
        </is>
      </c>
      <c r="H28" s="694" t="inlineStr">
        <is>
          <t>Round of 16</t>
        </is>
      </c>
    </row>
    <row r="29" ht="15" customHeight="1" s="650">
      <c r="D29" s="694">
        <f>IF($B$2,G29,H29)</f>
        <v/>
      </c>
      <c r="E29" s="694" t="inlineStr">
        <is>
          <t>WORLDCUP</t>
        </is>
      </c>
      <c r="F29" s="694" t="inlineStr">
        <is>
          <t>E74</t>
        </is>
      </c>
      <c r="G29" s="694" t="inlineStr">
        <is>
          <t>Cuartos de final</t>
        </is>
      </c>
      <c r="H29" s="694" t="inlineStr">
        <is>
          <t>Quarterfinals</t>
        </is>
      </c>
    </row>
    <row r="30" ht="15" customHeight="1" s="650">
      <c r="D30" s="694">
        <f>IF($B$2,G30,H30)</f>
        <v/>
      </c>
      <c r="E30" s="694" t="inlineStr">
        <is>
          <t>WORLDCUP</t>
        </is>
      </c>
      <c r="F30" s="694" t="inlineStr">
        <is>
          <t>E80</t>
        </is>
      </c>
      <c r="G30" s="694" t="inlineStr">
        <is>
          <t>Semifinales</t>
        </is>
      </c>
      <c r="H30" s="694" t="inlineStr">
        <is>
          <t>Semifinals</t>
        </is>
      </c>
    </row>
    <row r="31" ht="15" customHeight="1" s="650">
      <c r="D31" s="694">
        <f>IF($B$2,G31,H31)</f>
        <v/>
      </c>
      <c r="E31" s="694" t="inlineStr">
        <is>
          <t>WORLDCUP</t>
        </is>
      </c>
      <c r="G31" s="694" t="inlineStr">
        <is>
          <t>3º y 4º puesto</t>
        </is>
      </c>
      <c r="H31" s="694" t="inlineStr">
        <is>
          <t>3rd-4th place</t>
        </is>
      </c>
    </row>
    <row r="32" ht="15" customHeight="1" s="650">
      <c r="D32" s="694">
        <f>IF($B$2,G32,H32)</f>
        <v/>
      </c>
      <c r="E32" s="694" t="inlineStr">
        <is>
          <t>WORLDCUP</t>
        </is>
      </c>
      <c r="F32" s="694" t="inlineStr">
        <is>
          <t>E84</t>
        </is>
      </c>
      <c r="G32" s="694" t="inlineStr">
        <is>
          <t>Final</t>
        </is>
      </c>
      <c r="H32" s="694" t="inlineStr">
        <is>
          <t>Final</t>
        </is>
      </c>
    </row>
    <row r="33" ht="15" customHeight="1" s="650">
      <c r="D33" s="694">
        <f>IF($B$2,G33,H33)</f>
        <v/>
      </c>
      <c r="E33" s="694" t="inlineStr">
        <is>
          <t>WORLDCUP</t>
        </is>
      </c>
      <c r="F33" s="694" t="inlineStr">
        <is>
          <t>I88</t>
        </is>
      </c>
      <c r="G33" s="694" t="inlineStr">
        <is>
          <t>Cuadro de honor</t>
        </is>
      </c>
      <c r="H33" s="694" t="inlineStr">
        <is>
          <t>Honor box</t>
        </is>
      </c>
    </row>
    <row r="34" ht="15" customHeight="1" s="650">
      <c r="D34" s="694">
        <f>IF($B$2,G34,H34)</f>
        <v/>
      </c>
      <c r="E34" s="694" t="inlineStr">
        <is>
          <t>WORLDCUP</t>
        </is>
      </c>
      <c r="F34" s="694" t="inlineStr">
        <is>
          <t>E89</t>
        </is>
      </c>
      <c r="G34" s="694" t="inlineStr">
        <is>
          <t>Campeón</t>
        </is>
      </c>
      <c r="H34" s="694" t="inlineStr">
        <is>
          <t>Winner</t>
        </is>
      </c>
    </row>
    <row r="35" ht="15" customHeight="1" s="650">
      <c r="D35" s="694">
        <f>IF($B$2,G35,H35)</f>
        <v/>
      </c>
      <c r="E35" s="694" t="inlineStr">
        <is>
          <t>WORLDCUP</t>
        </is>
      </c>
      <c r="F35" s="694" t="inlineStr">
        <is>
          <t>E90</t>
        </is>
      </c>
      <c r="G35" s="694" t="inlineStr">
        <is>
          <t>Subcampeón</t>
        </is>
      </c>
      <c r="H35" s="694" t="inlineStr">
        <is>
          <t>Runner-up</t>
        </is>
      </c>
    </row>
    <row r="36" ht="15" customHeight="1" s="650">
      <c r="D36" s="694">
        <f>IF($B$2,G36,H36)</f>
        <v/>
      </c>
      <c r="E36" s="694" t="inlineStr">
        <is>
          <t>WORLDCUP</t>
        </is>
      </c>
      <c r="G36" s="694" t="inlineStr">
        <is>
          <t>3º puesto</t>
        </is>
      </c>
      <c r="H36" s="694" t="inlineStr">
        <is>
          <t>3rd place</t>
        </is>
      </c>
    </row>
    <row r="37" ht="15" customHeight="1" s="650">
      <c r="D37" s="694">
        <f>IF($B$2,G37,H37)</f>
        <v/>
      </c>
      <c r="E37" s="694" t="inlineStr">
        <is>
          <t>WORLDCUP</t>
        </is>
      </c>
      <c r="F37" s="694" t="inlineStr">
        <is>
          <t>E93</t>
        </is>
      </c>
      <c r="G37" s="1049" t="inlineStr">
        <is>
          <t>Bota de Oro  (máximo goleador)</t>
        </is>
      </c>
      <c r="H37" s="694" t="inlineStr">
        <is>
          <t>Golden Boot  (Top Scorer)</t>
        </is>
      </c>
    </row>
    <row r="38" ht="15" customHeight="1" s="650">
      <c r="D38" s="694">
        <f>IF($B$2,G38,H38)</f>
        <v/>
      </c>
      <c r="E38" s="694" t="inlineStr">
        <is>
          <t>WORLDCUP</t>
        </is>
      </c>
      <c r="F38" s="694" t="inlineStr">
        <is>
          <t>E94</t>
        </is>
      </c>
      <c r="G38" s="1049" t="inlineStr">
        <is>
          <t>Bota de Plata (2º máximo goleador)</t>
        </is>
      </c>
      <c r="H38" s="694" t="inlineStr">
        <is>
          <t>Silver Boot  (2nd Top Scorer)</t>
        </is>
      </c>
    </row>
    <row r="39" ht="15" customHeight="1" s="650">
      <c r="D39" s="694">
        <f>IF($B$2,G39,H39)</f>
        <v/>
      </c>
      <c r="G39" s="1049" t="inlineStr">
        <is>
          <t>Bota de Bronce (3º máximo goleador)</t>
        </is>
      </c>
      <c r="H39" s="694" t="inlineStr">
        <is>
          <t>Bronze Boot (3rd Top Scorer)</t>
        </is>
      </c>
    </row>
    <row r="40" ht="15" customHeight="1" s="650">
      <c r="D40" s="694">
        <f>IF($B$2,G40,H40)</f>
        <v/>
      </c>
      <c r="G40" s="1049" t="inlineStr">
        <is>
          <t>Balón de Oro  (mejor jugador)</t>
        </is>
      </c>
      <c r="H40" s="694" t="inlineStr">
        <is>
          <t>Golden Ball (Best Player)</t>
        </is>
      </c>
    </row>
    <row r="41" ht="15" customHeight="1" s="650">
      <c r="D41" s="694">
        <f>IF($B$2,G41,H41)</f>
        <v/>
      </c>
      <c r="G41" s="1049" t="inlineStr">
        <is>
          <t>Balón de Plata (2º mejor jugador)</t>
        </is>
      </c>
      <c r="H41" s="694" t="inlineStr">
        <is>
          <t>Silver Ball (2nd Best Player)</t>
        </is>
      </c>
    </row>
    <row r="42" ht="15" customHeight="1" s="650">
      <c r="D42" s="694">
        <f>IF($B$2,G42,H42)</f>
        <v/>
      </c>
      <c r="G42" s="1049" t="inlineStr">
        <is>
          <t>Balón de Bronce (3º mejor jugador)</t>
        </is>
      </c>
      <c r="H42" s="694" t="inlineStr">
        <is>
          <t>Bronze  (3rd Best Player))</t>
        </is>
      </c>
    </row>
    <row r="43" ht="15" customHeight="1" s="650">
      <c r="D43" s="694">
        <f>IF($B$2,G43,H43)</f>
        <v/>
      </c>
      <c r="E43" s="694" t="inlineStr">
        <is>
          <t>WORLDCUP</t>
        </is>
      </c>
      <c r="F43" s="694" t="inlineStr">
        <is>
          <t>I93</t>
        </is>
      </c>
      <c r="G43" s="694" t="inlineStr">
        <is>
          <t>Escribe un jugador</t>
        </is>
      </c>
      <c r="H43" s="694" t="inlineStr">
        <is>
          <t>Write a player</t>
        </is>
      </c>
    </row>
    <row r="44" ht="15" customHeight="1" s="650">
      <c r="D44" s="694">
        <f>IF($B$2,G44,H44)</f>
        <v/>
      </c>
      <c r="E44" s="694" t="inlineStr">
        <is>
          <t>WORLDCUP</t>
        </is>
      </c>
      <c r="F44" s="694" t="inlineStr">
        <is>
          <t>I94</t>
        </is>
      </c>
      <c r="G44" s="694" t="inlineStr">
        <is>
          <t>Escribe un jugador</t>
        </is>
      </c>
      <c r="H44" s="694" t="inlineStr">
        <is>
          <t>Write a player</t>
        </is>
      </c>
    </row>
    <row r="45" ht="15" customHeight="1" s="650">
      <c r="D45" s="694">
        <f>IF($B$2,G45,H45)</f>
        <v/>
      </c>
      <c r="E45" s="694" t="inlineStr">
        <is>
          <t>WORLDCUP</t>
        </is>
      </c>
      <c r="F45" s="694" t="inlineStr">
        <is>
          <t>E97</t>
        </is>
      </c>
      <c r="G45" s="694" t="inlineStr">
        <is>
          <t>Nombre</t>
        </is>
      </c>
      <c r="H45" s="694" t="inlineStr">
        <is>
          <t>Name</t>
        </is>
      </c>
    </row>
    <row r="46" ht="15" customHeight="1" s="650">
      <c r="D46" s="694">
        <f>IF($B$2,G46,H46)</f>
        <v/>
      </c>
      <c r="E46" s="694" t="inlineStr">
        <is>
          <t>WORLDCUP</t>
        </is>
      </c>
      <c r="F46" s="694" t="inlineStr">
        <is>
          <t>I97</t>
        </is>
      </c>
      <c r="G46" s="694" t="inlineStr">
        <is>
          <t>Escribe tu nombre</t>
        </is>
      </c>
      <c r="H46" s="694" t="inlineStr">
        <is>
          <t>Write your name</t>
        </is>
      </c>
    </row>
    <row r="47" ht="15" customHeight="1" s="650">
      <c r="D47" s="694">
        <f>IF($B$2,G47,H47)</f>
        <v/>
      </c>
      <c r="E47" s="694" t="inlineStr">
        <is>
          <t>WORLDCUP</t>
        </is>
      </c>
      <c r="F47" s="694" t="inlineStr">
        <is>
          <t>R86</t>
        </is>
      </c>
      <c r="G47" s="694" t="inlineStr">
        <is>
          <t>PORRA INCOMPLETA:</t>
        </is>
      </c>
      <c r="H47" s="694" t="inlineStr">
        <is>
          <t>INCOMPLETE POOL:</t>
        </is>
      </c>
    </row>
    <row r="48" ht="15" customHeight="1" s="650">
      <c r="D48" s="694">
        <f>IF($B$2,G48,H48)</f>
        <v/>
      </c>
      <c r="E48" s="694" t="inlineStr">
        <is>
          <t>WORLDCUP</t>
        </is>
      </c>
      <c r="F48" s="694" t="inlineStr">
        <is>
          <t>S86</t>
        </is>
      </c>
      <c r="G48" s="694" t="inlineStr">
        <is>
          <t>Aún falta alguna apuesta</t>
        </is>
      </c>
      <c r="H48" s="694" t="inlineStr">
        <is>
          <t>You may have left over some match-ups without prediction or you may have not written your name</t>
        </is>
      </c>
    </row>
    <row r="49" ht="15" customHeight="1" s="650">
      <c r="D49" s="694">
        <f>IF($B$2,G49,H49)</f>
        <v/>
      </c>
      <c r="E49" s="694" t="inlineStr">
        <is>
          <t>WORLDCUP</t>
        </is>
      </c>
      <c r="F49" s="694" t="inlineStr">
        <is>
          <t>R87</t>
        </is>
      </c>
      <c r="G49" s="694" t="inlineStr">
        <is>
          <t>PORRA COMPLETA:</t>
        </is>
      </c>
      <c r="H49" s="694" t="inlineStr">
        <is>
          <t>POOL COMPLETED</t>
        </is>
      </c>
    </row>
    <row r="50" ht="15" customHeight="1" s="650">
      <c r="D50" s="694">
        <f>IF($B$2,G50,H50)</f>
        <v/>
      </c>
      <c r="E50" s="694" t="inlineStr">
        <is>
          <t>WORLDCUP</t>
        </is>
      </c>
      <c r="F50" s="694" t="inlineStr">
        <is>
          <t>S87</t>
        </is>
      </c>
      <c r="G50" s="694" t="inlineStr">
        <is>
          <t>Guarda el archivo y envialo al administrador de tu porra</t>
        </is>
      </c>
      <c r="H50" s="694" t="inlineStr">
        <is>
          <t>Save the file and send it over by email.</t>
        </is>
      </c>
    </row>
    <row r="51" ht="15" customHeight="1" s="650">
      <c r="D51" s="694">
        <f>IF($B$2,G51,H51)</f>
        <v/>
      </c>
      <c r="E51" s="694" t="inlineStr">
        <is>
          <t>WORLDCUP</t>
        </is>
      </c>
      <c r="F51" s="694" t="inlineStr">
        <is>
          <t>Q5</t>
        </is>
      </c>
      <c r="G51" s="694" t="inlineStr">
        <is>
          <t>Pos</t>
        </is>
      </c>
      <c r="H51" s="694" t="inlineStr">
        <is>
          <t>Pos</t>
        </is>
      </c>
    </row>
    <row r="52" ht="15" customHeight="1" s="650">
      <c r="D52" s="694">
        <f>IF($B$2,G52,H52)</f>
        <v/>
      </c>
      <c r="E52" s="694" t="inlineStr">
        <is>
          <t>WORLDCUP</t>
        </is>
      </c>
      <c r="F52" s="694" t="inlineStr">
        <is>
          <t>R5</t>
        </is>
      </c>
      <c r="G52" s="694" t="inlineStr">
        <is>
          <t>Selección</t>
        </is>
      </c>
      <c r="H52" s="694" t="inlineStr">
        <is>
          <t>Nation</t>
        </is>
      </c>
    </row>
    <row r="53" ht="15" customHeight="1" s="650">
      <c r="D53" s="694">
        <f>IF($B$2,G53,H53)</f>
        <v/>
      </c>
      <c r="E53" s="694" t="inlineStr">
        <is>
          <t>WORLDCUP</t>
        </is>
      </c>
      <c r="F53" s="694" t="inlineStr">
        <is>
          <t>S5</t>
        </is>
      </c>
      <c r="G53" s="694" t="inlineStr">
        <is>
          <t>Pts</t>
        </is>
      </c>
      <c r="H53" s="694" t="inlineStr">
        <is>
          <t>Pts</t>
        </is>
      </c>
    </row>
    <row r="54" ht="15" customHeight="1" s="650">
      <c r="D54" s="694">
        <f>IF($B$2,G54,H54)</f>
        <v/>
      </c>
      <c r="E54" s="694" t="inlineStr">
        <is>
          <t>WORLDCUP</t>
        </is>
      </c>
      <c r="F54" s="694" t="inlineStr">
        <is>
          <t>T5</t>
        </is>
      </c>
      <c r="G54" s="694" t="inlineStr">
        <is>
          <t>J</t>
        </is>
      </c>
      <c r="H54" s="694" t="inlineStr">
        <is>
          <t>P</t>
        </is>
      </c>
    </row>
    <row r="55" ht="15" customHeight="1" s="650">
      <c r="D55" s="694">
        <f>IF($B$2,G55,H55)</f>
        <v/>
      </c>
      <c r="E55" s="694" t="inlineStr">
        <is>
          <t>WORLDCUP</t>
        </is>
      </c>
      <c r="F55" s="694" t="inlineStr">
        <is>
          <t>U5</t>
        </is>
      </c>
      <c r="G55" s="694" t="inlineStr">
        <is>
          <t>G</t>
        </is>
      </c>
      <c r="H55" s="694" t="inlineStr">
        <is>
          <t>W</t>
        </is>
      </c>
    </row>
    <row r="56" ht="15" customHeight="1" s="650">
      <c r="D56" s="694">
        <f>IF($B$2,G56,H56)</f>
        <v/>
      </c>
      <c r="E56" s="694" t="inlineStr">
        <is>
          <t>WORLDCUP</t>
        </is>
      </c>
      <c r="F56" s="694" t="inlineStr">
        <is>
          <t>V5</t>
        </is>
      </c>
      <c r="G56" s="694" t="inlineStr">
        <is>
          <t>E</t>
        </is>
      </c>
      <c r="H56" s="694" t="inlineStr">
        <is>
          <t>D</t>
        </is>
      </c>
      <c r="K56" s="1049" t="n"/>
    </row>
    <row r="57" ht="15" customHeight="1" s="650">
      <c r="D57" s="694">
        <f>IF($B$2,G57,H57)</f>
        <v/>
      </c>
      <c r="E57" s="694" t="inlineStr">
        <is>
          <t>WORLDCUP</t>
        </is>
      </c>
      <c r="F57" s="694" t="inlineStr">
        <is>
          <t>W5</t>
        </is>
      </c>
      <c r="G57" s="694" t="inlineStr">
        <is>
          <t>P</t>
        </is>
      </c>
      <c r="H57" s="694" t="inlineStr">
        <is>
          <t>L</t>
        </is>
      </c>
      <c r="K57" s="1049" t="n"/>
    </row>
    <row r="58" ht="15" customHeight="1" s="650">
      <c r="D58" s="694">
        <f>IF($B$2,G58,H58)</f>
        <v/>
      </c>
      <c r="E58" s="694" t="inlineStr">
        <is>
          <t>WORLDCUP</t>
        </is>
      </c>
      <c r="F58" s="694" t="inlineStr">
        <is>
          <t>X5</t>
        </is>
      </c>
      <c r="G58" s="694" t="inlineStr">
        <is>
          <t>GF</t>
        </is>
      </c>
      <c r="H58" s="694" t="inlineStr">
        <is>
          <t>F</t>
        </is>
      </c>
      <c r="K58" s="1049" t="n"/>
    </row>
    <row r="59" ht="15" customHeight="1" s="650">
      <c r="D59" s="694">
        <f>IF($B$2,G59,H59)</f>
        <v/>
      </c>
      <c r="E59" s="694" t="inlineStr">
        <is>
          <t>WORLDCUP</t>
        </is>
      </c>
      <c r="F59" s="694" t="inlineStr">
        <is>
          <t>Y5</t>
        </is>
      </c>
      <c r="G59" s="694" t="inlineStr">
        <is>
          <t>GC</t>
        </is>
      </c>
      <c r="H59" s="694" t="inlineStr">
        <is>
          <t>A</t>
        </is>
      </c>
      <c r="K59" s="1049" t="n"/>
    </row>
    <row r="60" ht="15" customHeight="1" s="650">
      <c r="D60" s="694">
        <f>IF($B$2,G60,H60)</f>
        <v/>
      </c>
      <c r="E60" s="694" t="inlineStr">
        <is>
          <t>WORLDCUP</t>
        </is>
      </c>
      <c r="F60" s="694" t="inlineStr">
        <is>
          <t>Z5</t>
        </is>
      </c>
      <c r="G60" s="694" t="inlineStr">
        <is>
          <t>DG</t>
        </is>
      </c>
      <c r="H60" s="694" t="inlineStr">
        <is>
          <t>GD</t>
        </is>
      </c>
      <c r="K60" s="1049" t="n"/>
    </row>
    <row r="61" ht="15" customHeight="1" s="650">
      <c r="D61" s="694">
        <f>IF($B$2,G61,H61)</f>
        <v/>
      </c>
      <c r="E61" s="694" t="inlineStr">
        <is>
          <t>WORLDCUP</t>
        </is>
      </c>
      <c r="G61" s="694" t="inlineStr">
        <is>
          <t>J1</t>
        </is>
      </c>
      <c r="H61" s="694" t="inlineStr">
        <is>
          <t>R1</t>
        </is>
      </c>
      <c r="K61" s="1049" t="n"/>
    </row>
    <row r="62" ht="15" customHeight="1" s="650">
      <c r="D62" s="694">
        <f>IF($B$2,G62,H62)</f>
        <v/>
      </c>
      <c r="E62" s="694" t="inlineStr">
        <is>
          <t>WORLDCUP</t>
        </is>
      </c>
      <c r="G62" s="694" t="inlineStr">
        <is>
          <t>J2</t>
        </is>
      </c>
      <c r="H62" s="694" t="inlineStr">
        <is>
          <t>R2</t>
        </is>
      </c>
    </row>
    <row r="63" ht="15" customHeight="1" s="650">
      <c r="D63" s="694">
        <f>IF($B$2,G63,H63)</f>
        <v/>
      </c>
      <c r="E63" s="694" t="inlineStr">
        <is>
          <t>WORLDCUP</t>
        </is>
      </c>
      <c r="G63" s="694" t="inlineStr">
        <is>
          <t>J3</t>
        </is>
      </c>
      <c r="H63" s="694" t="inlineStr">
        <is>
          <t>R3</t>
        </is>
      </c>
    </row>
    <row r="64" ht="15" customHeight="1" s="650">
      <c r="D64" s="694">
        <f>IF($B$2,G64,H64)</f>
        <v/>
      </c>
      <c r="E64" s="694" t="inlineStr">
        <is>
          <t>WORLDCUP</t>
        </is>
      </c>
      <c r="F64" s="694" t="inlineStr">
        <is>
          <t>Z6</t>
        </is>
      </c>
      <c r="G64" s="1217" t="inlineStr">
        <is>
          <t>Instrucciones en video</t>
        </is>
      </c>
      <c r="H64" s="694" t="inlineStr">
        <is>
          <t>Show the best third-placed teams before the group stage ends?</t>
        </is>
      </c>
    </row>
    <row r="65" ht="15" customHeight="1" s="650">
      <c r="D65" s="694">
        <f>IF($B$2,G65,H65)</f>
        <v/>
      </c>
      <c r="E65" s="694" t="inlineStr">
        <is>
          <t>WORLDCUP</t>
        </is>
      </c>
      <c r="G65" s="694" t="inlineStr">
        <is>
          <t>Sí</t>
        </is>
      </c>
      <c r="H65" s="694" t="inlineStr">
        <is>
          <t>Yes</t>
        </is>
      </c>
    </row>
    <row r="66" ht="15" customHeight="1" s="650">
      <c r="D66" s="694">
        <f>IF($B$2,G66,H66)</f>
        <v/>
      </c>
      <c r="E66" s="694" t="inlineStr">
        <is>
          <t>WORLDCUP</t>
        </is>
      </c>
      <c r="G66" s="694" t="inlineStr">
        <is>
          <t>No</t>
        </is>
      </c>
      <c r="H66" s="694" t="inlineStr">
        <is>
          <t>No</t>
        </is>
      </c>
    </row>
    <row r="67" ht="15" customHeight="1" s="650">
      <c r="D67" s="694">
        <f>IF($B$2,G67,H67)</f>
        <v/>
      </c>
      <c r="E67" s="694" t="inlineStr">
        <is>
          <t>WORLDCUP</t>
        </is>
      </c>
      <c r="G67" s="1216" t="inlineStr">
        <is>
          <t>Puntos penalizados</t>
        </is>
      </c>
      <c r="H67" s="1216" t="inlineStr">
        <is>
          <t>Deducted Points</t>
        </is>
      </c>
    </row>
    <row r="68" ht="15" customHeight="1" s="650">
      <c r="D68" s="694">
        <f>IF($B$2,G68,H68)</f>
        <v/>
      </c>
      <c r="E68" s="694" t="inlineStr">
        <is>
          <t>WORLDCUP</t>
        </is>
      </c>
      <c r="G68" s="1216" t="inlineStr">
        <is>
          <t xml:space="preserve">Grupos mejores 3ºs: </t>
        </is>
      </c>
      <c r="H68" s="1216" t="inlineStr">
        <is>
          <t xml:space="preserve">Best 3-placed groups: </t>
        </is>
      </c>
    </row>
    <row r="69" ht="15" customHeight="1" s="650">
      <c r="D69" s="694">
        <f>IF($B$2,G69,H69)</f>
        <v/>
      </c>
      <c r="E69" s="694" t="inlineStr">
        <is>
          <t>WORLDCUP</t>
        </is>
      </c>
      <c r="G69" s="694" t="inlineStr">
        <is>
          <t>La clasificación de los mejores terceros aparece al final de la J1</t>
        </is>
      </c>
      <c r="H69" s="694" t="inlineStr">
        <is>
          <t>The ranking of the best third places appears at the end of J1</t>
        </is>
      </c>
    </row>
    <row r="70" ht="15" customHeight="1" s="650">
      <c r="D70" s="694">
        <f>IF($B$2,G70,H70)</f>
        <v/>
      </c>
      <c r="E70" s="694" t="inlineStr">
        <is>
          <t>WORLDCUP</t>
        </is>
      </c>
      <c r="G70" s="694" t="inlineStr">
        <is>
          <t>Sí</t>
        </is>
      </c>
      <c r="H70" s="694" t="inlineStr">
        <is>
          <t>Yes</t>
        </is>
      </c>
    </row>
    <row r="71" ht="15" customHeight="1" s="650">
      <c r="D71" s="694">
        <f>IF($B$2,G71,H71)</f>
        <v/>
      </c>
      <c r="E71" s="694" t="inlineStr">
        <is>
          <t>WORLDCUP</t>
        </is>
      </c>
      <c r="G71" s="694" t="inlineStr">
        <is>
          <t>No</t>
        </is>
      </c>
      <c r="H71" s="694" t="inlineStr">
        <is>
          <t>No</t>
        </is>
      </c>
    </row>
    <row r="72" ht="15" customHeight="1" s="650">
      <c r="D72" s="694">
        <f>IF($B$2,G72,H72)</f>
        <v/>
      </c>
      <c r="E72" s="694" t="inlineStr">
        <is>
          <t>WORLDCUP</t>
        </is>
      </c>
      <c r="G72" s="694" t="inlineStr">
        <is>
          <t>¿Hay equipos penalizados?</t>
        </is>
      </c>
      <c r="H72" s="694" t="inlineStr">
        <is>
          <t>Are there penalized teams?</t>
        </is>
      </c>
    </row>
    <row r="73" ht="15" customHeight="1" s="650">
      <c r="C73" s="694" t="n">
        <v>1</v>
      </c>
      <c r="D73" s="694">
        <f>IF($B$2,G73,H73)</f>
        <v/>
      </c>
      <c r="E73" s="694" t="inlineStr">
        <is>
          <t>WORLDCUP</t>
        </is>
      </c>
      <c r="G73" s="694" t="inlineStr">
        <is>
          <t>Normal</t>
        </is>
      </c>
      <c r="H73" s="694" t="inlineStr">
        <is>
          <t>Normal</t>
        </is>
      </c>
    </row>
    <row r="74" ht="15" customHeight="1" s="650">
      <c r="C74" s="694" t="n">
        <v>2</v>
      </c>
      <c r="D74" s="694">
        <f>IF($B$2,G74,H74)</f>
        <v/>
      </c>
      <c r="E74" s="694" t="inlineStr">
        <is>
          <t>WORLDCUP</t>
        </is>
      </c>
      <c r="G74" s="694" t="inlineStr">
        <is>
          <t>No cuenta el partido contra el último</t>
        </is>
      </c>
      <c r="H74" s="694" t="inlineStr">
        <is>
          <t>Matches against the bottom team are excluded.</t>
        </is>
      </c>
    </row>
    <row r="75" ht="15" customHeight="1" s="650">
      <c r="C75" s="694" t="n">
        <v>3</v>
      </c>
      <c r="D75" s="694">
        <f>IF($B$2,G75,H75)</f>
        <v/>
      </c>
      <c r="E75" s="694" t="inlineStr">
        <is>
          <t>WORLDCUP</t>
        </is>
      </c>
      <c r="G75" s="694" t="inlineStr">
        <is>
          <t>Media por partido</t>
        </is>
      </c>
      <c r="H75" s="694" t="inlineStr">
        <is>
          <t>Average per match</t>
        </is>
      </c>
    </row>
    <row r="76" ht="15" customHeight="1" s="650">
      <c r="D76" s="694">
        <f>IF($B$2,G76,H76)</f>
        <v/>
      </c>
      <c r="E76" s="694" t="inlineStr">
        <is>
          <t>WORLDCUP</t>
        </is>
      </c>
      <c r="G76" s="694" t="inlineStr">
        <is>
          <t>Selecciona criterio:</t>
        </is>
      </c>
      <c r="H76" s="694" t="inlineStr">
        <is>
          <t>Select criteria:</t>
        </is>
      </c>
    </row>
    <row r="77" ht="15" customHeight="1" s="650"/>
    <row r="79" ht="15" customHeight="1" s="650">
      <c r="D79" s="694">
        <f>IF($B$2,G79,H79)</f>
        <v/>
      </c>
      <c r="E79" s="694" t="inlineStr">
        <is>
          <t>Creditos</t>
        </is>
      </c>
      <c r="F79" s="694" t="inlineStr">
        <is>
          <t>B3</t>
        </is>
      </c>
      <c r="G79" s="694" t="inlineStr">
        <is>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is>
      </c>
      <c r="H79" s="694" t="inlineStr">
        <is>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is>
      </c>
    </row>
    <row r="80" ht="15" customHeight="1" s="650">
      <c r="D80" s="694">
        <f>IF($B$2,G80,H80)</f>
        <v/>
      </c>
      <c r="E80" s="694" t="inlineStr">
        <is>
          <t>Creditos</t>
        </is>
      </c>
      <c r="F80" s="694" t="inlineStr">
        <is>
          <t>B14</t>
        </is>
      </c>
      <c r="G80" s="694" t="inlineStr">
        <is>
          <t>Autor:</t>
        </is>
      </c>
      <c r="H80" s="694" t="inlineStr">
        <is>
          <t>Author:</t>
        </is>
      </c>
    </row>
    <row r="81" ht="15" customHeight="1" s="650">
      <c r="D81" s="694">
        <f>IF($B$2,G81,H81)</f>
        <v/>
      </c>
      <c r="E81" s="694" t="inlineStr">
        <is>
          <t>Creditos</t>
        </is>
      </c>
      <c r="F81" s="694" t="inlineStr">
        <is>
          <t>B15</t>
        </is>
      </c>
      <c r="G81" s="694" t="inlineStr">
        <is>
          <t>Útima versión</t>
        </is>
      </c>
      <c r="H81" s="694" t="inlineStr">
        <is>
          <t>Last version:</t>
        </is>
      </c>
    </row>
    <row r="82" ht="15" customHeight="1" s="650">
      <c r="D82" s="694">
        <f>IF($B$2,G82,H82)</f>
        <v/>
      </c>
      <c r="E82" s="694" t="inlineStr">
        <is>
          <t>Creditos</t>
        </is>
      </c>
      <c r="F82" s="694" t="inlineStr">
        <is>
          <t>B2</t>
        </is>
      </c>
      <c r="G82" s="694" t="inlineStr">
        <is>
          <t>Limitación de responsabilidad:</t>
        </is>
      </c>
      <c r="H82" s="694" t="inlineStr">
        <is>
          <t>Disclaimer:</t>
        </is>
      </c>
    </row>
    <row r="83" ht="15" customHeight="1" s="650">
      <c r="D83" s="694">
        <f>IF($B$2,G83,H83)</f>
        <v/>
      </c>
      <c r="E83" s="694" t="inlineStr">
        <is>
          <t>Creditos</t>
        </is>
      </c>
      <c r="G83" s="694" t="inlineStr">
        <is>
          <t>PARA DESCARGAR, CLICK EN</t>
        </is>
      </c>
      <c r="H83" s="694" t="inlineStr">
        <is>
          <t>TO DOWNLOAD, CLICK ON</t>
        </is>
      </c>
    </row>
    <row r="84" ht="15" customHeight="1" s="650">
      <c r="D84" s="694">
        <f>IF($B$2,G84,H84)</f>
        <v/>
      </c>
      <c r="E84" s="694" t="inlineStr">
        <is>
          <t>Creditos</t>
        </is>
      </c>
      <c r="G84" s="694" t="inlineStr">
        <is>
          <t>· Selecciona el idioma y la zona horaria</t>
        </is>
      </c>
      <c r="H84" s="694" t="inlineStr">
        <is>
          <t>· Select the language and time zone</t>
        </is>
      </c>
    </row>
    <row r="85" ht="15" customHeight="1" s="650">
      <c r="D85" s="694">
        <f>IF($B$2,G85,H85)</f>
        <v/>
      </c>
      <c r="E85" s="694" t="inlineStr">
        <is>
          <t>Creditos</t>
        </is>
      </c>
      <c r="G85" s="694" t="inlineStr">
        <is>
          <t>· Si vas a participar en una porra escribe tu nombre</t>
        </is>
      </c>
      <c r="H85" s="694" t="inlineStr">
        <is>
          <t>· If you are going to participate in a pool/sweepstake, write your name</t>
        </is>
      </c>
    </row>
    <row r="86" ht="15" customHeight="1" s="650">
      <c r="D86" s="694">
        <f>IF($B$2,G86,H86)</f>
        <v/>
      </c>
      <c r="E86" s="694" t="inlineStr">
        <is>
          <t>Creditos</t>
        </is>
      </c>
      <c r="G86" s="694" t="inlineStr">
        <is>
          <t>· Si vas a organizar una porra, puedes descargar el archivo excel de administración desde aquí</t>
        </is>
      </c>
      <c r="H86" s="694" t="inlineStr">
        <is>
          <t>· If you are going to organize a pool, you can download the administration excel file from here</t>
        </is>
      </c>
    </row>
    <row r="87" ht="15" customHeight="1" s="650">
      <c r="D87" s="694">
        <f>IF($B$2,G87,H87)</f>
        <v/>
      </c>
      <c r="E87" s="694" t="inlineStr">
        <is>
          <t>Creditos</t>
        </is>
      </c>
      <c r="G87" s="694" t="inlineStr">
        <is>
          <t>· Rellena los cuadros grises con los resultados de la fase de grupos para cada grupo</t>
        </is>
      </c>
      <c r="H87" s="694" t="inlineStr">
        <is>
          <t>· Fill in the grey boxes with the group stage results for each group</t>
        </is>
      </c>
    </row>
    <row r="88" ht="15" customHeight="1" s="650">
      <c r="D88" s="694">
        <f>IF($B$2,G88,H88)</f>
        <v/>
      </c>
      <c r="E88" s="694" t="inlineStr">
        <is>
          <t>Creditos</t>
        </is>
      </c>
      <c r="G88" s="694" t="inlineStr">
        <is>
          <t>· En caso de empate en la posición de un grupo o en los mejores terceros, puedes seleccionar el orden de los empatados</t>
        </is>
      </c>
      <c r="H88" s="694" t="inlineStr">
        <is>
          <t>· In case of a tie in the position of a group or in the best third-placed teams, you can select the order of the drawed nations</t>
        </is>
      </c>
    </row>
    <row r="89" ht="15" customHeight="1" s="650">
      <c r="D89" s="694">
        <f>IF($B$2,G89,H89)</f>
        <v/>
      </c>
      <c r="E89" s="694" t="inlineStr">
        <is>
          <t>Creditos</t>
        </is>
      </c>
      <c r="G89" s="694" t="inlineStr">
        <is>
          <t>· Las eliminatorias se establecen de forma automática</t>
        </is>
      </c>
      <c r="H89" s="694" t="inlineStr">
        <is>
          <t>· Playoffs are set automatically</t>
        </is>
      </c>
    </row>
    <row r="90" ht="15" customHeight="1" s="650">
      <c r="D90" s="694">
        <f>IF($B$2,G90,H90)</f>
        <v/>
      </c>
      <c r="E90" s="694" t="inlineStr">
        <is>
          <t>Creditos</t>
        </is>
      </c>
      <c r="G90" s="694" t="inlineStr">
        <is>
          <t>· Rellena los resultados de las fases eliminatorias. En caso de empate, se abren dos celdas a los lados para poner el resultado de los penaltis</t>
        </is>
      </c>
      <c r="H90" s="694" t="inlineStr">
        <is>
          <t>· Fill in the results of the knockout stages. In the event of a tie, two cells are opened on the sides to introduce the result of the penalties</t>
        </is>
      </c>
    </row>
    <row r="91" ht="15" customHeight="1" s="650">
      <c r="D91" s="694">
        <f>IF($B$2,G91,H91)</f>
        <v/>
      </c>
      <c r="E91" s="694" t="inlineStr">
        <is>
          <t>Creditos</t>
        </is>
      </c>
      <c r="G91" s="694" t="inlineStr">
        <is>
          <t>· Si vas a participar en una porra, rellenar los mejores jugadores y los máximos goleadores</t>
        </is>
      </c>
      <c r="H91" s="694" t="inlineStr">
        <is>
          <t>· If you're going to participate in a pool/sweepstake, fill in the best players and top scorers</t>
        </is>
      </c>
    </row>
    <row r="92" ht="15" customHeight="1" s="650">
      <c r="D92" s="694">
        <f>IF($B$2,G92,H92)</f>
        <v/>
      </c>
      <c r="E92" s="694" t="inlineStr">
        <is>
          <t>Creditos</t>
        </is>
      </c>
      <c r="G92" s="694" t="inlineStr">
        <is>
          <t>· Esta hoja es independiente a los resultados introducidos en la hoja WORLDCUP y su uso es opcional</t>
        </is>
      </c>
      <c r="H92" s="694" t="inlineStr">
        <is>
          <t>· This sheet is independent of the results entered in the WORLDCUP sheet and its use is optional</t>
        </is>
      </c>
    </row>
    <row r="93" ht="15" customHeight="1" s="650">
      <c r="D93" s="694">
        <f>IF($B$2,G93,H93)</f>
        <v/>
      </c>
      <c r="E93" s="694" t="inlineStr">
        <is>
          <t>Creditos</t>
        </is>
      </c>
      <c r="G93" s="694" t="inlineStr">
        <is>
          <t>· Las instrucciones de uso de esta hoja se encuentran en la misma hoja</t>
        </is>
      </c>
      <c r="H93" s="694" t="inlineStr">
        <is>
          <t>· The instructions for use of this sheet are on the same sheet</t>
        </is>
      </c>
    </row>
    <row r="94" ht="15" customHeight="1" s="650">
      <c r="D94" s="694">
        <f>IF($B$2,G94,H94)</f>
        <v/>
      </c>
      <c r="E94" s="694" t="inlineStr">
        <is>
          <t>Creditos</t>
        </is>
      </c>
      <c r="G94" s="694" t="inlineStr">
        <is>
          <t>· En esta hoja no hay que escribir nada</t>
        </is>
      </c>
      <c r="H94" s="694" t="inlineStr">
        <is>
          <t>· On this sheet you don't have to write anything</t>
        </is>
      </c>
    </row>
    <row r="95" ht="15" customHeight="1" s="650">
      <c r="D95" s="694">
        <f>IF($B$2,G95,H95)</f>
        <v/>
      </c>
      <c r="E95" s="694" t="inlineStr">
        <is>
          <t>Creditos</t>
        </is>
      </c>
      <c r="G95" s="694" t="inlineStr">
        <is>
          <t>· Sirve para que el organizador de la porra, copie estos resultados y los pegue en el archivo de administrador</t>
        </is>
      </c>
      <c r="H95" s="694" t="inlineStr">
        <is>
          <t>· It is used for the organizer of the sweepstakes to copy these results and paste them into the administrator file</t>
        </is>
      </c>
    </row>
    <row r="96" ht="15" customHeight="1" s="650">
      <c r="D96" s="694">
        <f>IF($B$2,G96,H96)</f>
        <v/>
      </c>
      <c r="E96" s="694" t="inlineStr">
        <is>
          <t>Creditos</t>
        </is>
      </c>
      <c r="G96" s="694" t="inlineStr">
        <is>
          <t>· En esta hoja se muestran de un vistazo todos los resultados introducidos en la hoja WORLDCUP, en esta hoja no se rellena nada.</t>
        </is>
      </c>
      <c r="H96" s="694" t="inlineStr">
        <is>
          <t>· This sheet shows a view of all the results entered in the WORLDCUP sheet, nothing is filled in on this sheet.</t>
        </is>
      </c>
    </row>
    <row r="102" ht="15" customHeight="1" s="650">
      <c r="D102" s="694">
        <f>IF($B$2,G102,H102)</f>
        <v/>
      </c>
      <c r="E102" s="694" t="inlineStr">
        <is>
          <t>Pool</t>
        </is>
      </c>
      <c r="F102" s="694" t="inlineStr">
        <is>
          <t>C1</t>
        </is>
      </c>
      <c r="G102" s="694" t="inlineStr">
        <is>
          <t>Para el administrador de la porra</t>
        </is>
      </c>
      <c r="H102" s="694" t="inlineStr">
        <is>
          <t>For the administrator of the pool</t>
        </is>
      </c>
    </row>
    <row r="103" ht="15" customHeight="1" s="650">
      <c r="D103" s="694">
        <f>IF($B$2,G103,H103)</f>
        <v/>
      </c>
      <c r="E103" s="694" t="inlineStr">
        <is>
          <t>Pool</t>
        </is>
      </c>
      <c r="F103" s="694" t="inlineStr">
        <is>
          <t>B2</t>
        </is>
      </c>
      <c r="G103" s="694" t="inlineStr">
        <is>
          <t>PARTICIPANTE</t>
        </is>
      </c>
      <c r="H103" s="694" t="inlineStr">
        <is>
          <t>PLAYER</t>
        </is>
      </c>
    </row>
    <row r="104" ht="15" customHeight="1" s="650">
      <c r="D104" s="694">
        <f>IF($B$2,G104,H104)</f>
        <v/>
      </c>
      <c r="E104" s="694" t="inlineStr">
        <is>
          <t>Pool</t>
        </is>
      </c>
      <c r="F104" s="694" t="inlineStr">
        <is>
          <t>B3</t>
        </is>
      </c>
      <c r="G104" s="694" t="inlineStr">
        <is>
          <t>Nombre</t>
        </is>
      </c>
      <c r="H104" s="694" t="inlineStr">
        <is>
          <t>Name</t>
        </is>
      </c>
    </row>
    <row r="105" ht="15" customHeight="1" s="650">
      <c r="D105" s="694">
        <f>IF($B$2,G105,H105)</f>
        <v/>
      </c>
      <c r="E105" s="694" t="inlineStr">
        <is>
          <t>Pool</t>
        </is>
      </c>
      <c r="F105" s="694" t="inlineStr">
        <is>
          <t>C4</t>
        </is>
      </c>
      <c r="G105" s="694" t="inlineStr">
        <is>
          <t>¡No tocar nada, se rellena solo!</t>
        </is>
      </c>
      <c r="H105" s="694" t="inlineStr">
        <is>
          <t>PLAYER: DO NOT TOUCH, IT'S AUTOMATIC!</t>
        </is>
      </c>
    </row>
    <row r="106" ht="15" customHeight="1" s="650">
      <c r="D106" s="694">
        <f>IF($B$2,G106,H106)</f>
        <v/>
      </c>
      <c r="E106" s="694" t="inlineStr">
        <is>
          <t>Pool</t>
        </is>
      </c>
      <c r="F106" s="694" t="inlineStr">
        <is>
          <t>E1</t>
        </is>
      </c>
      <c r="G106" s="694" t="inlineStr">
        <is>
          <t>EL ADMINISTRADOR DE LA PORRA SEGUIRÁ LAS INSTRUCCIONES DE AQUÍ ABAJO</t>
        </is>
      </c>
      <c r="H106" s="694" t="inlineStr">
        <is>
          <t xml:space="preserve">THE POOL ADMINISTRATOR SHOULD FOLLOW THE INSTRUCTIONS BELOW				</t>
        </is>
      </c>
      <c r="I106" s="1218" t="n"/>
      <c r="K106" s="1218" t="n"/>
      <c r="L106" s="1218" t="n"/>
      <c r="M106" s="1218" t="n"/>
      <c r="N106" s="1218" t="n"/>
      <c r="O106" s="1218" t="n"/>
      <c r="P106" s="1218" t="n"/>
    </row>
    <row r="107" ht="15" customHeight="1" s="650">
      <c r="D107" s="694">
        <f>IF($B$2,G107,H107)</f>
        <v/>
      </c>
      <c r="E107" s="694" t="inlineStr">
        <is>
          <t>Pool</t>
        </is>
      </c>
      <c r="F107" s="694" t="inlineStr">
        <is>
          <t>E3</t>
        </is>
      </c>
      <c r="G107" s="1219" t="inlineStr">
        <is>
          <t>·Si haceis todo el Mundial de golpe, incluido el predictor, copiar de la C5 a la C258 y pegar valores en la plantilla de Administrador.</t>
        </is>
      </c>
      <c r="H107" s="694" t="inlineStr">
        <is>
          <t xml:space="preserve">·If you play the whole tournament at once de golpe select from C5 to C258 and paste in the Administrator template.			</t>
        </is>
      </c>
      <c r="I107" s="1218" t="n"/>
      <c r="K107" s="1218" t="n"/>
      <c r="L107" s="1218" t="n"/>
      <c r="M107" s="1218" t="n"/>
      <c r="N107" s="1218" t="n"/>
      <c r="O107" s="1218" t="n"/>
      <c r="P107" s="1218" t="n"/>
    </row>
    <row r="108" ht="15" customHeight="1" s="650">
      <c r="D108" s="694">
        <f>IF($B$2,G108,H108)</f>
        <v/>
      </c>
      <c r="E108" s="694" t="inlineStr">
        <is>
          <t>Pool</t>
        </is>
      </c>
      <c r="F108" s="694" t="inlineStr">
        <is>
          <t>E4</t>
        </is>
      </c>
      <c r="G108" s="694" t="inlineStr">
        <is>
          <t>·Si haceis toda la fase de grupos de golpe y las eliminatorias aparte, copiar primero de la C5 a la C161 y pegar valores en la plantilla de Administrador. Y también copiar y pegar valores de la C253 a la C258. En dieciseisavos seguir las instrucciones de abajo.</t>
        </is>
      </c>
      <c r="H108" s="694" t="inlineStr">
        <is>
          <t>·If you play the whole Group Stage at the begining and later the KO rounds select from C5 to C161 and paste in the Administrator template. Also copy and paste values form C253 to C258. For the round of 32 follow the instructions.</t>
        </is>
      </c>
    </row>
    <row r="109" ht="15" customHeight="1" s="650">
      <c r="D109" s="694">
        <f>IF($B$2,G109,H109)</f>
        <v/>
      </c>
      <c r="E109" s="694" t="inlineStr">
        <is>
          <t>Pool</t>
        </is>
      </c>
      <c r="F109" s="694" t="inlineStr">
        <is>
          <t>E5</t>
        </is>
      </c>
      <c r="G109" s="694" t="inlineStr">
        <is>
          <t>·Si haceis jornada a jornada seguir las instrucciones de cada jornada</t>
        </is>
      </c>
      <c r="H109" s="694" t="inlineStr">
        <is>
          <t>·If you play by Rounds, follow de instuctions of every round.</t>
        </is>
      </c>
      <c r="I109" s="1220" t="n"/>
      <c r="K109" s="1220" t="n"/>
      <c r="L109" s="1220" t="n"/>
    </row>
    <row r="110" ht="15" customHeight="1" s="650">
      <c r="D110" s="694">
        <f>IF($B$2,G110,H110)</f>
        <v/>
      </c>
      <c r="E110" s="694" t="inlineStr">
        <is>
          <t>Pool</t>
        </is>
      </c>
      <c r="F110" s="694" t="inlineStr">
        <is>
          <t>E6</t>
        </is>
      </c>
      <c r="G110" s="694" t="inlineStr">
        <is>
          <t>·Para la primera jornada copiar de la C5 a la C29 y pega valores en la plantilla de administrador. ¡OJO! COPIAR TAMBIÉN de la C253 a la C258.</t>
        </is>
      </c>
      <c r="H110" s="694" t="inlineStr">
        <is>
          <t>·For the 1st Round copy from C5 to C29 an paste as values in the Administrator Pool. CAUTION. Also copy and paste values form C253 to C258.</t>
        </is>
      </c>
    </row>
    <row r="111" ht="15" customHeight="1" s="650">
      <c r="D111" s="694">
        <f>IF($B$2,G111,H111)</f>
        <v/>
      </c>
      <c r="E111" s="694" t="inlineStr">
        <is>
          <t>Pool</t>
        </is>
      </c>
      <c r="F111" s="694" t="inlineStr">
        <is>
          <t>E18</t>
        </is>
      </c>
      <c r="G111" s="694" t="inlineStr">
        <is>
          <t>·Para la segunda jornada copiar de la C30 a la C53 y pega valores en la plantilla de administrador.</t>
        </is>
      </c>
      <c r="H111" s="694" t="inlineStr">
        <is>
          <t>·For the 2nd Round copy from C30 to C53 an paste as values in the Administrator Pool.</t>
        </is>
      </c>
    </row>
    <row r="112" ht="15" customHeight="1" s="650">
      <c r="D112" s="694">
        <f>IF($B$2,G112,H112)</f>
        <v/>
      </c>
      <c r="E112" s="694" t="inlineStr">
        <is>
          <t>Pool</t>
        </is>
      </c>
      <c r="F112" s="694" t="inlineStr">
        <is>
          <t>E30</t>
        </is>
      </c>
      <c r="G112" s="694" t="inlineStr">
        <is>
          <t>·Para la tercera jornada copiar de la C54 a la C161 y pega valores en la plantilla de administrador.</t>
        </is>
      </c>
      <c r="H112" s="694" t="inlineStr">
        <is>
          <t>·For the 3rd Round copy from C54 to C161 an paste as values in the Administrator Pool.</t>
        </is>
      </c>
    </row>
    <row r="113" ht="15" customHeight="1" s="650">
      <c r="D113" s="694">
        <f>IF($B$2,G113,H113)</f>
        <v/>
      </c>
      <c r="E113" s="694" t="inlineStr">
        <is>
          <t>Pool</t>
        </is>
      </c>
      <c r="F113" s="694" t="inlineStr">
        <is>
          <t>E86</t>
        </is>
      </c>
      <c r="G113" s="694" t="inlineStr">
        <is>
          <t>·Si haceis todas las eliminatorias de golpe, copiar de la C164 a la C252 y pegar valores en la plantilla de Administrador.</t>
        </is>
      </c>
      <c r="H113" s="694" t="inlineStr">
        <is>
          <t>·If you play the KO rounds at once copy from C164 to C252 and paste in the Administrator template.</t>
        </is>
      </c>
    </row>
    <row r="114" ht="15" customHeight="1" s="650">
      <c r="D114" s="694">
        <f>IF($B$2,G114,H114)</f>
        <v/>
      </c>
      <c r="E114" s="694" t="inlineStr">
        <is>
          <t>Pool</t>
        </is>
      </c>
      <c r="F114" s="694" t="inlineStr">
        <is>
          <t>E87</t>
        </is>
      </c>
      <c r="G114" s="694" t="inlineStr">
        <is>
          <t>·Si haceis eliminatoria a eliminatoria seguir las instrucciones de cada eliminatoria.</t>
        </is>
      </c>
      <c r="H114" s="694" t="inlineStr">
        <is>
          <t>·If you play de KO phase, round by round, follow the instructions of every KO round.</t>
        </is>
      </c>
    </row>
    <row r="115" ht="15" customHeight="1" s="650">
      <c r="D115" s="694">
        <f>IF($B$2,G115,H115)</f>
        <v/>
      </c>
      <c r="E115" s="694" t="inlineStr">
        <is>
          <t>Pool</t>
        </is>
      </c>
      <c r="F115" s="694" t="inlineStr">
        <is>
          <t>E88</t>
        </is>
      </c>
      <c r="G115" s="694" t="inlineStr">
        <is>
          <t>·Para los dieciseisavos copiar de la C164 a la C197 y pega valores en la plantilla de administrador.</t>
        </is>
      </c>
      <c r="H115" s="694" t="inlineStr">
        <is>
          <t>·For de round of 32 matches, copy from C164 to C197 and paste in the administrator template in "Paste Values Round of 32"</t>
        </is>
      </c>
    </row>
    <row r="116" ht="15" customHeight="1" s="650">
      <c r="D116" s="694">
        <f>IF($B$2,G116,H116)</f>
        <v/>
      </c>
      <c r="E116" s="694" t="inlineStr">
        <is>
          <t>Pool</t>
        </is>
      </c>
      <c r="F116" s="694" t="inlineStr">
        <is>
          <t>E108</t>
        </is>
      </c>
      <c r="G116" s="694" t="inlineStr">
        <is>
          <t>·Para los octavos de final copiar de la C200 a la C217 y pega valores en la plantilla de administrador.</t>
        </is>
      </c>
      <c r="H116" s="694" t="inlineStr">
        <is>
          <t>·For the round of 16 matches, copy from C200 to C217 and paste in the administrator template in "Paste Values Round of 16"</t>
        </is>
      </c>
    </row>
    <row r="117" ht="15" customHeight="1" s="650">
      <c r="D117" s="694">
        <f>IF($B$2,G117,H117)</f>
        <v/>
      </c>
      <c r="E117" s="694" t="inlineStr">
        <is>
          <t>Pool</t>
        </is>
      </c>
      <c r="G117" s="694" t="inlineStr">
        <is>
          <t>·Para los cuartos de final copiar de la C220 a la C229 y pega valores en la plantilla de administrador.</t>
        </is>
      </c>
      <c r="H117" s="694" t="inlineStr">
        <is>
          <t>·For the round of Quarterfinals matches, copy from C220 to C229 and paste in the administrator template in "Paste Values Quarterfinals"</t>
        </is>
      </c>
    </row>
    <row r="118" ht="15" customHeight="1" s="650">
      <c r="D118" s="694">
        <f>IF($B$2,G118,H118)</f>
        <v/>
      </c>
      <c r="E118" s="694" t="inlineStr">
        <is>
          <t>Pool</t>
        </is>
      </c>
      <c r="F118" s="694" t="inlineStr">
        <is>
          <t>E120</t>
        </is>
      </c>
      <c r="G118" s="694" t="inlineStr">
        <is>
          <t>·Para las semifinales copiar de la C232 a la C241 y pega valores en la plantilla de administrador.</t>
        </is>
      </c>
      <c r="H118" s="694" t="inlineStr">
        <is>
          <t>·For the round of Semi-Finals matches, copy from C232 to C241 and paste in the administrator template in "Paste Values Semifinals"</t>
        </is>
      </c>
    </row>
    <row r="119" ht="15" customHeight="1" s="650">
      <c r="D119" s="694">
        <f>IF($B$2,G119,H119)</f>
        <v/>
      </c>
      <c r="E119" s="694" t="inlineStr">
        <is>
          <t>Pool</t>
        </is>
      </c>
      <c r="F119" s="694" t="inlineStr">
        <is>
          <t>E128</t>
        </is>
      </c>
      <c r="G119" s="694" t="inlineStr">
        <is>
          <t>·Para el 3º y 4º puesto y la Final copiar de la C244 a la C252 y pega valores en la plantilla de administrador.</t>
        </is>
      </c>
      <c r="H119" s="694" t="inlineStr">
        <is>
          <t>·For the Final and 3-4 place matches, copy from C244 to C252 and paste in the administrator template in "Paste Values Final"</t>
        </is>
      </c>
    </row>
    <row r="120" ht="15" customHeight="1" s="650">
      <c r="D120" s="694">
        <f>IF($B$2,G120,H120)</f>
        <v/>
      </c>
      <c r="E120" s="694" t="inlineStr">
        <is>
          <t>Pool</t>
        </is>
      </c>
      <c r="F120" s="694" t="inlineStr">
        <is>
          <t>E133</t>
        </is>
      </c>
      <c r="G120" s="694" t="inlineStr">
        <is>
          <t>·Al inicio de la competición si se hace por fases copiar de la C253 a la C258 y pegarla al final del jugador en el archivo de administrador.</t>
        </is>
      </c>
      <c r="H120" s="694" t="inlineStr">
        <is>
          <t>·At the beginning of the competition, if it is done in phases, copy from C253 to C258 and paste it at the end of the player in the administrator file.</t>
        </is>
      </c>
    </row>
    <row r="121" ht="15" customHeight="1" s="650">
      <c r="D121" s="694">
        <f>IF($B$2,G121,H121)</f>
        <v/>
      </c>
      <c r="E121" s="694" t="inlineStr">
        <is>
          <t>Pool</t>
        </is>
      </c>
      <c r="G121" s="1216" t="inlineStr">
        <is>
          <t>·Copiar de la C261 a la C258 y pegar valores en el administrador donde el Predictor</t>
        </is>
      </c>
      <c r="H121" s="1216" t="inlineStr">
        <is>
          <t>·Copy from C261 to C258 and paste it in the administrator template in "Paste Values Predictor"</t>
        </is>
      </c>
    </row>
    <row r="122" ht="15" customHeight="1" s="650">
      <c r="D122" s="694">
        <f>IF($B$2,G122,H122)</f>
        <v/>
      </c>
      <c r="E122" s="694" t="inlineStr">
        <is>
          <t>Pool</t>
        </is>
      </c>
      <c r="F122" s="694" t="inlineStr">
        <is>
          <t>D6</t>
        </is>
      </c>
      <c r="G122" s="694" t="inlineStr">
        <is>
          <t>J1</t>
        </is>
      </c>
      <c r="H122" s="694" t="inlineStr">
        <is>
          <t>R1</t>
        </is>
      </c>
      <c r="I122" s="1216" t="n"/>
    </row>
    <row r="123" ht="15" customHeight="1" s="650">
      <c r="D123" s="694">
        <f>IF($B$2,G123,H123)</f>
        <v/>
      </c>
      <c r="E123" s="694" t="inlineStr">
        <is>
          <t>Pool</t>
        </is>
      </c>
      <c r="F123" s="694" t="inlineStr">
        <is>
          <t>D18</t>
        </is>
      </c>
      <c r="G123" s="694" t="inlineStr">
        <is>
          <t>J2</t>
        </is>
      </c>
      <c r="H123" s="694" t="inlineStr">
        <is>
          <t>R2</t>
        </is>
      </c>
    </row>
    <row r="124" ht="15" customHeight="1" s="650">
      <c r="D124" s="694">
        <f>IF($B$2,G124,H124)</f>
        <v/>
      </c>
      <c r="E124" s="694" t="inlineStr">
        <is>
          <t>Pool</t>
        </is>
      </c>
      <c r="F124" s="694" t="inlineStr">
        <is>
          <t>D30</t>
        </is>
      </c>
      <c r="G124" s="694" t="inlineStr">
        <is>
          <t>J3</t>
        </is>
      </c>
      <c r="H124" s="694" t="inlineStr">
        <is>
          <t>R3</t>
        </is>
      </c>
    </row>
    <row r="125" ht="15" customHeight="1" s="650">
      <c r="D125" s="694">
        <f>IF($B$2,G125,H125)</f>
        <v/>
      </c>
      <c r="E125" s="694" t="inlineStr">
        <is>
          <t>Pool</t>
        </is>
      </c>
      <c r="F125" s="694" t="inlineStr">
        <is>
          <t>B5</t>
        </is>
      </c>
      <c r="G125" s="694" t="inlineStr">
        <is>
          <t>FASE DE GRUPOS</t>
        </is>
      </c>
      <c r="H125" s="694" t="inlineStr">
        <is>
          <t>GROUP STAGE</t>
        </is>
      </c>
    </row>
    <row r="126" ht="15" customHeight="1" s="650">
      <c r="D126" s="694">
        <f>IF($B$2,G126,H126)</f>
        <v/>
      </c>
      <c r="E126" s="694" t="inlineStr">
        <is>
          <t>Pool</t>
        </is>
      </c>
      <c r="F126" s="694" t="inlineStr">
        <is>
          <t>B43</t>
        </is>
      </c>
      <c r="G126" s="694" t="inlineStr">
        <is>
          <t>POSICIÓN GRUPOS</t>
        </is>
      </c>
      <c r="H126" s="694" t="inlineStr">
        <is>
          <t>GROUP POSITION</t>
        </is>
      </c>
    </row>
    <row r="127" ht="15" customHeight="1" s="650">
      <c r="D127" s="694">
        <f>IF($B$2,G127,H127)</f>
        <v/>
      </c>
      <c r="E127" s="694" t="inlineStr">
        <is>
          <t>Pool</t>
        </is>
      </c>
      <c r="F127" s="694" t="inlineStr">
        <is>
          <t>B69</t>
        </is>
      </c>
      <c r="G127" s="694" t="inlineStr">
        <is>
          <t>CLASIFICADOS PARA DIECISEISAVOS</t>
        </is>
      </c>
      <c r="H127" s="694" t="inlineStr">
        <is>
          <t>QUALIFIED FOR ROUND OF 32</t>
        </is>
      </c>
    </row>
    <row r="128" ht="15" customHeight="1" s="650">
      <c r="D128" s="694">
        <f>IF($B$2,G128,H128)</f>
        <v/>
      </c>
      <c r="E128" s="694" t="inlineStr">
        <is>
          <t>Pool</t>
        </is>
      </c>
      <c r="F128" s="694" t="inlineStr">
        <is>
          <t>B87</t>
        </is>
      </c>
      <c r="G128" s="694" t="inlineStr">
        <is>
          <t>ENFRENTAMIENTOS DIECISEISAVOS</t>
        </is>
      </c>
      <c r="H128" s="694" t="inlineStr">
        <is>
          <t>ROUND OF 32</t>
        </is>
      </c>
    </row>
    <row r="129" ht="15" customHeight="1" s="650">
      <c r="D129" s="694">
        <f>IF($B$2,G129,H129)</f>
        <v/>
      </c>
      <c r="E129" s="694" t="inlineStr">
        <is>
          <t>Pool</t>
        </is>
      </c>
      <c r="G129" s="694" t="inlineStr">
        <is>
          <t>CLASIFICADOS PARA OCTAVOS</t>
        </is>
      </c>
      <c r="H129" s="694" t="inlineStr">
        <is>
          <t>QUALIFIED FOR ROUND OF 16</t>
        </is>
      </c>
    </row>
    <row r="130" ht="15" customHeight="1" s="650">
      <c r="D130" s="694">
        <f>IF($B$2,G130,H130)</f>
        <v/>
      </c>
      <c r="E130" s="694" t="inlineStr">
        <is>
          <t>Pool</t>
        </is>
      </c>
      <c r="G130" s="694" t="inlineStr">
        <is>
          <t>ENFRENTAMIENTOS OCTAVOS</t>
        </is>
      </c>
      <c r="H130" s="694" t="inlineStr">
        <is>
          <t>ROUND OF 16</t>
        </is>
      </c>
    </row>
    <row r="131" ht="15" customHeight="1" s="650">
      <c r="D131" s="694">
        <f>IF($B$2,G131,H131)</f>
        <v/>
      </c>
      <c r="E131" s="694" t="inlineStr">
        <is>
          <t>Pool</t>
        </is>
      </c>
      <c r="F131" s="694" t="inlineStr">
        <is>
          <t>B97</t>
        </is>
      </c>
      <c r="G131" s="694" t="inlineStr">
        <is>
          <t>CLASIFICADOS PARA CUARTOS</t>
        </is>
      </c>
      <c r="H131" s="694" t="inlineStr">
        <is>
          <t>QUARTER-FINALISTS</t>
        </is>
      </c>
    </row>
    <row r="132" ht="15" customHeight="1" s="650">
      <c r="D132" s="694">
        <f>IF($B$2,G132,H132)</f>
        <v/>
      </c>
      <c r="E132" s="694" t="inlineStr">
        <is>
          <t>Pool</t>
        </is>
      </c>
      <c r="F132" s="694" t="inlineStr">
        <is>
          <t>B107</t>
        </is>
      </c>
      <c r="G132" s="694" t="inlineStr">
        <is>
          <t>ENFRENTAMIENTOS CUARTOS</t>
        </is>
      </c>
      <c r="H132" s="694" t="inlineStr">
        <is>
          <t>QUARTERFINALS</t>
        </is>
      </c>
    </row>
    <row r="133" ht="15" customHeight="1" s="650">
      <c r="D133" s="694">
        <f>IF($B$2,G133,H133)</f>
        <v/>
      </c>
      <c r="E133" s="694" t="inlineStr">
        <is>
          <t>Pool</t>
        </is>
      </c>
      <c r="F133" s="694" t="inlineStr">
        <is>
          <t>B113</t>
        </is>
      </c>
      <c r="G133" s="694" t="inlineStr">
        <is>
          <t>CLASIFICADOS PARA SEMIFINALES</t>
        </is>
      </c>
      <c r="H133" s="694" t="inlineStr">
        <is>
          <t>QUALIFIED FOR SEMIFINALS</t>
        </is>
      </c>
    </row>
    <row r="134" ht="15" customHeight="1" s="650">
      <c r="D134" s="694">
        <f>IF($B$2,G134,H134)</f>
        <v/>
      </c>
      <c r="E134" s="694" t="inlineStr">
        <is>
          <t>Pool</t>
        </is>
      </c>
      <c r="F134" s="694" t="inlineStr">
        <is>
          <t>B119</t>
        </is>
      </c>
      <c r="G134" s="694" t="inlineStr">
        <is>
          <t>ENFRENTAMIENTOS SEMIFINALES</t>
        </is>
      </c>
      <c r="H134" s="694" t="inlineStr">
        <is>
          <t>SEMIFINALS</t>
        </is>
      </c>
    </row>
    <row r="135" ht="15" customHeight="1" s="650">
      <c r="D135" s="694">
        <f>IF($B$2,G135,H135)</f>
        <v/>
      </c>
      <c r="E135" s="694" t="inlineStr">
        <is>
          <t>Pool</t>
        </is>
      </c>
      <c r="G135" s="694" t="inlineStr">
        <is>
          <t>CLASIFICADOS PARA EL 3º y 4º PUESTO</t>
        </is>
      </c>
      <c r="H135" s="694" t="inlineStr">
        <is>
          <t>QUALIFIED FOR 3rd-4th PLACE</t>
        </is>
      </c>
    </row>
    <row r="136" ht="15" customHeight="1" s="650">
      <c r="D136" s="694">
        <f>IF($B$2,G136,H136)</f>
        <v/>
      </c>
      <c r="E136" s="694" t="inlineStr">
        <is>
          <t>Pool</t>
        </is>
      </c>
      <c r="F136" s="694" t="inlineStr">
        <is>
          <t>B123</t>
        </is>
      </c>
      <c r="G136" s="694" t="inlineStr">
        <is>
          <t>CLASIFICADOS PARA LA FINAL</t>
        </is>
      </c>
      <c r="H136" s="694" t="inlineStr">
        <is>
          <t>QUALIFIED FOR THE FINAL</t>
        </is>
      </c>
    </row>
    <row r="137" ht="15" customHeight="1" s="650">
      <c r="D137" s="694">
        <f>IF($B$2,G137,H137)</f>
        <v/>
      </c>
      <c r="E137" s="694" t="inlineStr">
        <is>
          <t>Pool</t>
        </is>
      </c>
      <c r="G137" s="694" t="inlineStr">
        <is>
          <t>3º-4º puesto</t>
        </is>
      </c>
      <c r="H137" s="694" t="inlineStr">
        <is>
          <t>3rd-4th place</t>
        </is>
      </c>
    </row>
    <row r="138" ht="15" customHeight="1" s="650">
      <c r="D138" s="694">
        <f>IF($B$2,G138,H138)</f>
        <v/>
      </c>
      <c r="E138" s="694" t="inlineStr">
        <is>
          <t>Pool</t>
        </is>
      </c>
      <c r="F138" s="694" t="inlineStr">
        <is>
          <t>B127</t>
        </is>
      </c>
      <c r="G138" s="694" t="inlineStr">
        <is>
          <t>ENFRENTAMIENTO FINAL</t>
        </is>
      </c>
      <c r="H138" s="694" t="inlineStr">
        <is>
          <t>FINAL</t>
        </is>
      </c>
    </row>
    <row r="139" ht="15" customHeight="1" s="650">
      <c r="D139" s="694">
        <f>IF($B$2,G139,H139)</f>
        <v/>
      </c>
      <c r="E139" s="694" t="inlineStr">
        <is>
          <t>Pool</t>
        </is>
      </c>
      <c r="F139" s="694" t="inlineStr">
        <is>
          <t>B130</t>
        </is>
      </c>
      <c r="G139" s="694" t="inlineStr">
        <is>
          <t>CUADRO DE HONOR</t>
        </is>
      </c>
      <c r="H139" s="694" t="inlineStr">
        <is>
          <t>HONOR BOX</t>
        </is>
      </c>
    </row>
    <row r="140" ht="15" customHeight="1" s="650">
      <c r="D140" s="694">
        <f>IF($B$2,G140,H140)</f>
        <v/>
      </c>
      <c r="E140" s="694" t="inlineStr">
        <is>
          <t>Pool</t>
        </is>
      </c>
      <c r="F140" s="694" t="inlineStr">
        <is>
          <t>B44</t>
        </is>
      </c>
      <c r="G140" s="694" t="inlineStr">
        <is>
          <t>1º GRUPO A</t>
        </is>
      </c>
      <c r="H140" s="1049" t="inlineStr">
        <is>
          <t>1st GROUP A</t>
        </is>
      </c>
    </row>
    <row r="141" ht="15" customHeight="1" s="650">
      <c r="D141" s="694">
        <f>IF($B$2,G141,H141)</f>
        <v/>
      </c>
      <c r="E141" s="694" t="inlineStr">
        <is>
          <t>Pool</t>
        </is>
      </c>
      <c r="F141" s="694" t="inlineStr">
        <is>
          <t>B45</t>
        </is>
      </c>
      <c r="G141" s="694" t="inlineStr">
        <is>
          <t>2º GRUPO A</t>
        </is>
      </c>
      <c r="H141" s="1049" t="inlineStr">
        <is>
          <t>2nd GROUP A</t>
        </is>
      </c>
    </row>
    <row r="142" ht="15" customHeight="1" s="650">
      <c r="D142" s="694">
        <f>IF($B$2,G142,H142)</f>
        <v/>
      </c>
      <c r="E142" s="694" t="inlineStr">
        <is>
          <t>Pool</t>
        </is>
      </c>
      <c r="F142" s="694" t="inlineStr">
        <is>
          <t>B46</t>
        </is>
      </c>
      <c r="G142" s="694" t="inlineStr">
        <is>
          <t>3º GRUPO A</t>
        </is>
      </c>
      <c r="H142" s="1049" t="inlineStr">
        <is>
          <t>3rd GROUP A</t>
        </is>
      </c>
    </row>
    <row r="143" ht="15" customHeight="1" s="650">
      <c r="D143" s="694">
        <f>IF($B$2,G143,H143)</f>
        <v/>
      </c>
      <c r="E143" s="694" t="inlineStr">
        <is>
          <t>Pool</t>
        </is>
      </c>
      <c r="F143" s="694" t="inlineStr">
        <is>
          <t>B47</t>
        </is>
      </c>
      <c r="G143" s="694" t="inlineStr">
        <is>
          <t>4º GRUPO A</t>
        </is>
      </c>
      <c r="H143" s="1049" t="inlineStr">
        <is>
          <t>4th GROUP A</t>
        </is>
      </c>
    </row>
    <row r="144" ht="15" customHeight="1" s="650">
      <c r="D144" s="694">
        <f>IF($B$2,G144,H144)</f>
        <v/>
      </c>
      <c r="E144" s="694" t="inlineStr">
        <is>
          <t>Pool</t>
        </is>
      </c>
      <c r="F144" s="694" t="inlineStr">
        <is>
          <t>B48</t>
        </is>
      </c>
      <c r="G144" s="694" t="inlineStr">
        <is>
          <t>1º GRUPO B</t>
        </is>
      </c>
      <c r="H144" s="1049" t="inlineStr">
        <is>
          <t>1st GROUP B</t>
        </is>
      </c>
    </row>
    <row r="145" ht="15" customHeight="1" s="650">
      <c r="D145" s="694">
        <f>IF($B$2,G145,H145)</f>
        <v/>
      </c>
      <c r="E145" s="694" t="inlineStr">
        <is>
          <t>Pool</t>
        </is>
      </c>
      <c r="F145" s="694" t="inlineStr">
        <is>
          <t>B49</t>
        </is>
      </c>
      <c r="G145" s="694" t="inlineStr">
        <is>
          <t>2º GRUPO B</t>
        </is>
      </c>
      <c r="H145" s="1049" t="inlineStr">
        <is>
          <t>2nd GROUP B</t>
        </is>
      </c>
    </row>
    <row r="146" ht="15" customHeight="1" s="650">
      <c r="D146" s="694">
        <f>IF($B$2,G146,H146)</f>
        <v/>
      </c>
      <c r="E146" s="694" t="inlineStr">
        <is>
          <t>Pool</t>
        </is>
      </c>
      <c r="F146" s="694" t="inlineStr">
        <is>
          <t>B50</t>
        </is>
      </c>
      <c r="G146" s="694" t="inlineStr">
        <is>
          <t>3º GRUPO B</t>
        </is>
      </c>
      <c r="H146" s="1049" t="inlineStr">
        <is>
          <t>3rd GROUP B</t>
        </is>
      </c>
    </row>
    <row r="147" ht="15" customHeight="1" s="650">
      <c r="D147" s="694">
        <f>IF($B$2,G147,H147)</f>
        <v/>
      </c>
      <c r="E147" s="694" t="inlineStr">
        <is>
          <t>Pool</t>
        </is>
      </c>
      <c r="F147" s="694" t="inlineStr">
        <is>
          <t>B51</t>
        </is>
      </c>
      <c r="G147" s="694" t="inlineStr">
        <is>
          <t>4º GRUPO B</t>
        </is>
      </c>
      <c r="H147" s="1049" t="inlineStr">
        <is>
          <t>4th GROUP B</t>
        </is>
      </c>
    </row>
    <row r="148" ht="15" customHeight="1" s="650">
      <c r="D148" s="694">
        <f>IF($B$2,G148,H148)</f>
        <v/>
      </c>
      <c r="E148" s="694" t="inlineStr">
        <is>
          <t>Pool</t>
        </is>
      </c>
      <c r="F148" s="694" t="inlineStr">
        <is>
          <t>B52</t>
        </is>
      </c>
      <c r="G148" s="694" t="inlineStr">
        <is>
          <t>1º GRUPO C</t>
        </is>
      </c>
      <c r="H148" s="1049" t="inlineStr">
        <is>
          <t>1st GROUP C</t>
        </is>
      </c>
    </row>
    <row r="149" ht="15" customHeight="1" s="650">
      <c r="D149" s="694">
        <f>IF($B$2,G149,H149)</f>
        <v/>
      </c>
      <c r="E149" s="694" t="inlineStr">
        <is>
          <t>Pool</t>
        </is>
      </c>
      <c r="F149" s="694" t="inlineStr">
        <is>
          <t>B53</t>
        </is>
      </c>
      <c r="G149" s="694" t="inlineStr">
        <is>
          <t>2º GRUPO C</t>
        </is>
      </c>
      <c r="H149" s="1049" t="inlineStr">
        <is>
          <t>2nd GROUP C</t>
        </is>
      </c>
    </row>
    <row r="150" ht="15" customHeight="1" s="650">
      <c r="D150" s="694">
        <f>IF($B$2,G150,H150)</f>
        <v/>
      </c>
      <c r="E150" s="694" t="inlineStr">
        <is>
          <t>Pool</t>
        </is>
      </c>
      <c r="F150" s="694" t="inlineStr">
        <is>
          <t>B54</t>
        </is>
      </c>
      <c r="G150" s="694" t="inlineStr">
        <is>
          <t>3º GRUPO C</t>
        </is>
      </c>
      <c r="H150" s="1049" t="inlineStr">
        <is>
          <t>3rd GROUP C</t>
        </is>
      </c>
    </row>
    <row r="151" ht="15" customHeight="1" s="650">
      <c r="D151" s="694">
        <f>IF($B$2,G151,H151)</f>
        <v/>
      </c>
      <c r="E151" s="694" t="inlineStr">
        <is>
          <t>Pool</t>
        </is>
      </c>
      <c r="F151" s="694" t="inlineStr">
        <is>
          <t>B55</t>
        </is>
      </c>
      <c r="G151" s="694" t="inlineStr">
        <is>
          <t>4º GRUPO C</t>
        </is>
      </c>
      <c r="H151" s="1049" t="inlineStr">
        <is>
          <t>4th GROUP C</t>
        </is>
      </c>
    </row>
    <row r="152" ht="15" customHeight="1" s="650">
      <c r="D152" s="694">
        <f>IF($B$2,G152,H152)</f>
        <v/>
      </c>
      <c r="E152" s="694" t="inlineStr">
        <is>
          <t>Pool</t>
        </is>
      </c>
      <c r="F152" s="694" t="inlineStr">
        <is>
          <t>B56</t>
        </is>
      </c>
      <c r="G152" s="694" t="inlineStr">
        <is>
          <t>1º GRUPO D</t>
        </is>
      </c>
      <c r="H152" s="1049" t="inlineStr">
        <is>
          <t>1st GROUP D</t>
        </is>
      </c>
    </row>
    <row r="153" ht="15" customHeight="1" s="650">
      <c r="D153" s="694">
        <f>IF($B$2,G153,H153)</f>
        <v/>
      </c>
      <c r="E153" s="694" t="inlineStr">
        <is>
          <t>Pool</t>
        </is>
      </c>
      <c r="F153" s="694" t="inlineStr">
        <is>
          <t>B57</t>
        </is>
      </c>
      <c r="G153" s="694" t="inlineStr">
        <is>
          <t>2º GRUPO D</t>
        </is>
      </c>
      <c r="H153" s="1049" t="inlineStr">
        <is>
          <t>2nd GROUP D</t>
        </is>
      </c>
    </row>
    <row r="154" ht="15" customHeight="1" s="650">
      <c r="D154" s="694">
        <f>IF($B$2,G154,H154)</f>
        <v/>
      </c>
      <c r="E154" s="694" t="inlineStr">
        <is>
          <t>Pool</t>
        </is>
      </c>
      <c r="F154" s="694" t="inlineStr">
        <is>
          <t>B58</t>
        </is>
      </c>
      <c r="G154" s="694" t="inlineStr">
        <is>
          <t>3º GRUPO D</t>
        </is>
      </c>
      <c r="H154" s="1049" t="inlineStr">
        <is>
          <t>3rd GROUP D</t>
        </is>
      </c>
    </row>
    <row r="155" ht="15" customHeight="1" s="650">
      <c r="D155" s="694">
        <f>IF($B$2,G155,H155)</f>
        <v/>
      </c>
      <c r="E155" s="694" t="inlineStr">
        <is>
          <t>Pool</t>
        </is>
      </c>
      <c r="F155" s="694" t="inlineStr">
        <is>
          <t>B59</t>
        </is>
      </c>
      <c r="G155" s="694" t="inlineStr">
        <is>
          <t>4º GRUPO D</t>
        </is>
      </c>
      <c r="H155" s="1049" t="inlineStr">
        <is>
          <t>4th GROUP D</t>
        </is>
      </c>
    </row>
    <row r="156" ht="15" customHeight="1" s="650">
      <c r="D156" s="694">
        <f>IF($B$2,G156,H156)</f>
        <v/>
      </c>
      <c r="E156" s="694" t="inlineStr">
        <is>
          <t>Pool</t>
        </is>
      </c>
      <c r="F156" s="694" t="inlineStr">
        <is>
          <t>B60</t>
        </is>
      </c>
      <c r="G156" s="694" t="inlineStr">
        <is>
          <t>1º GRUPO E</t>
        </is>
      </c>
      <c r="H156" s="1049" t="inlineStr">
        <is>
          <t>1st GROUP E</t>
        </is>
      </c>
    </row>
    <row r="157" ht="15" customHeight="1" s="650">
      <c r="D157" s="694">
        <f>IF($B$2,G157,H157)</f>
        <v/>
      </c>
      <c r="E157" s="694" t="inlineStr">
        <is>
          <t>Pool</t>
        </is>
      </c>
      <c r="F157" s="694" t="inlineStr">
        <is>
          <t>B61</t>
        </is>
      </c>
      <c r="G157" s="694" t="inlineStr">
        <is>
          <t>2º GRUPO E</t>
        </is>
      </c>
      <c r="H157" s="1049" t="inlineStr">
        <is>
          <t>2nd GROUP E</t>
        </is>
      </c>
    </row>
    <row r="158" ht="15" customHeight="1" s="650">
      <c r="D158" s="694">
        <f>IF($B$2,G158,H158)</f>
        <v/>
      </c>
      <c r="E158" s="694" t="inlineStr">
        <is>
          <t>Pool</t>
        </is>
      </c>
      <c r="F158" s="694" t="inlineStr">
        <is>
          <t>B62</t>
        </is>
      </c>
      <c r="G158" s="694" t="inlineStr">
        <is>
          <t>3º GRUPO E</t>
        </is>
      </c>
      <c r="H158" s="1049" t="inlineStr">
        <is>
          <t>3rd GROUP E</t>
        </is>
      </c>
    </row>
    <row r="159" ht="15" customHeight="1" s="650">
      <c r="D159" s="694">
        <f>IF($B$2,G159,H159)</f>
        <v/>
      </c>
      <c r="E159" s="694" t="inlineStr">
        <is>
          <t>Pool</t>
        </is>
      </c>
      <c r="F159" s="694" t="inlineStr">
        <is>
          <t>B63</t>
        </is>
      </c>
      <c r="G159" s="694" t="inlineStr">
        <is>
          <t>4º GRUPO E</t>
        </is>
      </c>
      <c r="H159" s="1049" t="inlineStr">
        <is>
          <t>4th GROUP E</t>
        </is>
      </c>
    </row>
    <row r="160" ht="15" customHeight="1" s="650">
      <c r="D160" s="694">
        <f>IF($B$2,G160,H160)</f>
        <v/>
      </c>
      <c r="E160" s="694" t="inlineStr">
        <is>
          <t>Pool</t>
        </is>
      </c>
      <c r="F160" s="694" t="inlineStr">
        <is>
          <t>B64</t>
        </is>
      </c>
      <c r="G160" s="694" t="inlineStr">
        <is>
          <t>1º GRUPO F</t>
        </is>
      </c>
      <c r="H160" s="1049" t="inlineStr">
        <is>
          <t>1st GROUP F</t>
        </is>
      </c>
    </row>
    <row r="161" ht="15" customHeight="1" s="650">
      <c r="D161" s="694">
        <f>IF($B$2,G161,H161)</f>
        <v/>
      </c>
      <c r="E161" s="694" t="inlineStr">
        <is>
          <t>Pool</t>
        </is>
      </c>
      <c r="F161" s="694" t="inlineStr">
        <is>
          <t>B65</t>
        </is>
      </c>
      <c r="G161" s="694" t="inlineStr">
        <is>
          <t>2º GRUPO F</t>
        </is>
      </c>
      <c r="H161" s="1049" t="inlineStr">
        <is>
          <t>2nd GROUP F</t>
        </is>
      </c>
    </row>
    <row r="162" ht="15" customHeight="1" s="650">
      <c r="D162" s="694">
        <f>IF($B$2,G162,H162)</f>
        <v/>
      </c>
      <c r="E162" s="694" t="inlineStr">
        <is>
          <t>Pool</t>
        </is>
      </c>
      <c r="F162" s="694" t="inlineStr">
        <is>
          <t>B66</t>
        </is>
      </c>
      <c r="G162" s="694" t="inlineStr">
        <is>
          <t>3º GRUPO F</t>
        </is>
      </c>
      <c r="H162" s="1049" t="inlineStr">
        <is>
          <t>3rd GROUP F</t>
        </is>
      </c>
    </row>
    <row r="163" ht="15" customHeight="1" s="650">
      <c r="D163" s="694">
        <f>IF($B$2,G163,H163)</f>
        <v/>
      </c>
      <c r="E163" s="694" t="inlineStr">
        <is>
          <t>Pool</t>
        </is>
      </c>
      <c r="F163" s="694" t="inlineStr">
        <is>
          <t>B67</t>
        </is>
      </c>
      <c r="G163" s="694" t="inlineStr">
        <is>
          <t>4º GRUPO F</t>
        </is>
      </c>
      <c r="H163" s="1049" t="inlineStr">
        <is>
          <t>4th GROUP F</t>
        </is>
      </c>
    </row>
    <row r="164" ht="15" customHeight="1" s="650">
      <c r="D164" s="694">
        <f>IF($B$2,G164,H164)</f>
        <v/>
      </c>
      <c r="E164" s="694" t="inlineStr">
        <is>
          <t>Pool</t>
        </is>
      </c>
      <c r="G164" s="694" t="inlineStr">
        <is>
          <t>1º GRUPO G</t>
        </is>
      </c>
      <c r="H164" s="1049" t="inlineStr">
        <is>
          <t>1st GROUP G</t>
        </is>
      </c>
    </row>
    <row r="165" ht="15" customHeight="1" s="650">
      <c r="D165" s="694">
        <f>IF($B$2,G165,H165)</f>
        <v/>
      </c>
      <c r="E165" s="694" t="inlineStr">
        <is>
          <t>Pool</t>
        </is>
      </c>
      <c r="G165" s="694" t="inlineStr">
        <is>
          <t>2º GRUPO G</t>
        </is>
      </c>
      <c r="H165" s="1049" t="inlineStr">
        <is>
          <t>2nd GROUP G</t>
        </is>
      </c>
    </row>
    <row r="166" ht="15" customHeight="1" s="650">
      <c r="D166" s="694">
        <f>IF($B$2,G166,H166)</f>
        <v/>
      </c>
      <c r="E166" s="694" t="inlineStr">
        <is>
          <t>Pool</t>
        </is>
      </c>
      <c r="G166" s="694" t="inlineStr">
        <is>
          <t>3º GRUPO G</t>
        </is>
      </c>
      <c r="H166" s="1049" t="inlineStr">
        <is>
          <t>3rd GROUP G</t>
        </is>
      </c>
    </row>
    <row r="167" ht="15" customHeight="1" s="650">
      <c r="D167" s="694">
        <f>IF($B$2,G167,H167)</f>
        <v/>
      </c>
      <c r="E167" s="694" t="inlineStr">
        <is>
          <t>Pool</t>
        </is>
      </c>
      <c r="G167" s="694" t="inlineStr">
        <is>
          <t>4º GRUPO G</t>
        </is>
      </c>
      <c r="H167" s="1049" t="inlineStr">
        <is>
          <t>4th GROUP G</t>
        </is>
      </c>
    </row>
    <row r="168" ht="15" customHeight="1" s="650">
      <c r="D168" s="694">
        <f>IF($B$2,G168,H168)</f>
        <v/>
      </c>
      <c r="E168" s="694" t="inlineStr">
        <is>
          <t>Pool</t>
        </is>
      </c>
      <c r="G168" s="694" t="inlineStr">
        <is>
          <t>1º GRUPO H</t>
        </is>
      </c>
      <c r="H168" s="1049" t="inlineStr">
        <is>
          <t>1st GROUP H</t>
        </is>
      </c>
    </row>
    <row r="169" ht="15" customHeight="1" s="650">
      <c r="D169" s="694">
        <f>IF($B$2,G169,H169)</f>
        <v/>
      </c>
      <c r="E169" s="694" t="inlineStr">
        <is>
          <t>Pool</t>
        </is>
      </c>
      <c r="G169" s="694" t="inlineStr">
        <is>
          <t>2º GRUPO H</t>
        </is>
      </c>
      <c r="H169" s="1049" t="inlineStr">
        <is>
          <t>2nd GROUP H</t>
        </is>
      </c>
    </row>
    <row r="170" ht="15" customHeight="1" s="650">
      <c r="D170" s="694">
        <f>IF($B$2,G170,H170)</f>
        <v/>
      </c>
      <c r="E170" s="694" t="inlineStr">
        <is>
          <t>Pool</t>
        </is>
      </c>
      <c r="G170" s="694" t="inlineStr">
        <is>
          <t>3º GRUPO H</t>
        </is>
      </c>
      <c r="H170" s="1049" t="inlineStr">
        <is>
          <t>3rd GROUP H</t>
        </is>
      </c>
    </row>
    <row r="171" ht="15" customHeight="1" s="650">
      <c r="D171" s="694">
        <f>IF($B$2,G171,H171)</f>
        <v/>
      </c>
      <c r="E171" s="694" t="inlineStr">
        <is>
          <t>Pool</t>
        </is>
      </c>
      <c r="G171" s="694" t="inlineStr">
        <is>
          <t>4º GRUPO H</t>
        </is>
      </c>
      <c r="H171" s="1049" t="inlineStr">
        <is>
          <t>4th GROUP H</t>
        </is>
      </c>
    </row>
    <row r="172" ht="15" customHeight="1" s="650">
      <c r="D172" s="694">
        <f>IF($B$2,G172,H172)</f>
        <v/>
      </c>
      <c r="E172" s="694" t="inlineStr">
        <is>
          <t>Pool</t>
        </is>
      </c>
      <c r="G172" s="694" t="inlineStr">
        <is>
          <t>1º GRUPO I</t>
        </is>
      </c>
      <c r="H172" s="1049" t="inlineStr">
        <is>
          <t>1st GROUP I</t>
        </is>
      </c>
    </row>
    <row r="173" ht="15" customHeight="1" s="650">
      <c r="D173" s="694">
        <f>IF($B$2,G173,H173)</f>
        <v/>
      </c>
      <c r="E173" s="694" t="inlineStr">
        <is>
          <t>Pool</t>
        </is>
      </c>
      <c r="G173" s="694" t="inlineStr">
        <is>
          <t>2º GRUPO I</t>
        </is>
      </c>
      <c r="H173" s="1049" t="inlineStr">
        <is>
          <t>2nd GROUP I</t>
        </is>
      </c>
    </row>
    <row r="174" ht="15" customHeight="1" s="650">
      <c r="D174" s="694">
        <f>IF($B$2,G174,H174)</f>
        <v/>
      </c>
      <c r="E174" s="694" t="inlineStr">
        <is>
          <t>Pool</t>
        </is>
      </c>
      <c r="G174" s="694" t="inlineStr">
        <is>
          <t>3º GRUPO I</t>
        </is>
      </c>
      <c r="H174" s="1049" t="inlineStr">
        <is>
          <t>3rd GROUP I</t>
        </is>
      </c>
    </row>
    <row r="175" ht="15" customHeight="1" s="650">
      <c r="D175" s="694">
        <f>IF($B$2,G175,H175)</f>
        <v/>
      </c>
      <c r="E175" s="694" t="inlineStr">
        <is>
          <t>Pool</t>
        </is>
      </c>
      <c r="G175" s="694" t="inlineStr">
        <is>
          <t>4º GRUPO I</t>
        </is>
      </c>
      <c r="H175" s="1049" t="inlineStr">
        <is>
          <t>4th GROUP I</t>
        </is>
      </c>
    </row>
    <row r="176" ht="15" customHeight="1" s="650">
      <c r="D176" s="694">
        <f>IF($B$2,G176,H176)</f>
        <v/>
      </c>
      <c r="E176" s="694" t="inlineStr">
        <is>
          <t>Pool</t>
        </is>
      </c>
      <c r="G176" s="694" t="inlineStr">
        <is>
          <t>1º GRUPO J</t>
        </is>
      </c>
      <c r="H176" s="1049" t="inlineStr">
        <is>
          <t>1st GROUP J</t>
        </is>
      </c>
    </row>
    <row r="177" ht="15" customHeight="1" s="650">
      <c r="D177" s="694">
        <f>IF($B$2,G177,H177)</f>
        <v/>
      </c>
      <c r="E177" s="694" t="inlineStr">
        <is>
          <t>Pool</t>
        </is>
      </c>
      <c r="G177" s="694" t="inlineStr">
        <is>
          <t>2º GRUPO J</t>
        </is>
      </c>
      <c r="H177" s="1049" t="inlineStr">
        <is>
          <t>2nd GROUP J</t>
        </is>
      </c>
    </row>
    <row r="178" ht="15" customHeight="1" s="650">
      <c r="D178" s="694">
        <f>IF($B$2,G178,H178)</f>
        <v/>
      </c>
      <c r="E178" s="694" t="inlineStr">
        <is>
          <t>Pool</t>
        </is>
      </c>
      <c r="G178" s="694" t="inlineStr">
        <is>
          <t>3º GRUPO J</t>
        </is>
      </c>
      <c r="H178" s="1049" t="inlineStr">
        <is>
          <t>3rd GROUP J</t>
        </is>
      </c>
    </row>
    <row r="179" ht="15" customHeight="1" s="650">
      <c r="D179" s="694">
        <f>IF($B$2,G179,H179)</f>
        <v/>
      </c>
      <c r="E179" s="694" t="inlineStr">
        <is>
          <t>Pool</t>
        </is>
      </c>
      <c r="G179" s="694" t="inlineStr">
        <is>
          <t>4º GRUPO J</t>
        </is>
      </c>
      <c r="H179" s="1049" t="inlineStr">
        <is>
          <t>4th GROUP J</t>
        </is>
      </c>
    </row>
    <row r="180" ht="15" customHeight="1" s="650">
      <c r="D180" s="694">
        <f>IF($B$2,G180,H180)</f>
        <v/>
      </c>
      <c r="E180" s="694" t="inlineStr">
        <is>
          <t>Pool</t>
        </is>
      </c>
      <c r="G180" s="694" t="inlineStr">
        <is>
          <t>1º GRUPO K</t>
        </is>
      </c>
      <c r="H180" s="1049" t="inlineStr">
        <is>
          <t>1st GROUP K</t>
        </is>
      </c>
    </row>
    <row r="181" ht="15" customHeight="1" s="650">
      <c r="D181" s="694">
        <f>IF($B$2,G181,H181)</f>
        <v/>
      </c>
      <c r="E181" s="694" t="inlineStr">
        <is>
          <t>Pool</t>
        </is>
      </c>
      <c r="G181" s="694" t="inlineStr">
        <is>
          <t>2º GRUPO K</t>
        </is>
      </c>
      <c r="H181" s="1049" t="inlineStr">
        <is>
          <t>2nd GROUP K</t>
        </is>
      </c>
    </row>
    <row r="182" ht="15" customHeight="1" s="650">
      <c r="D182" s="694">
        <f>IF($B$2,G182,H182)</f>
        <v/>
      </c>
      <c r="E182" s="694" t="inlineStr">
        <is>
          <t>Pool</t>
        </is>
      </c>
      <c r="G182" s="694" t="inlineStr">
        <is>
          <t>3º GRUPO K</t>
        </is>
      </c>
      <c r="H182" s="1049" t="inlineStr">
        <is>
          <t>3rd GROUP K</t>
        </is>
      </c>
    </row>
    <row r="183" ht="15" customHeight="1" s="650">
      <c r="D183" s="694">
        <f>IF($B$2,G183,H183)</f>
        <v/>
      </c>
      <c r="E183" s="694" t="inlineStr">
        <is>
          <t>Pool</t>
        </is>
      </c>
      <c r="G183" s="694" t="inlineStr">
        <is>
          <t>4º GRUPO K</t>
        </is>
      </c>
      <c r="H183" s="1049" t="inlineStr">
        <is>
          <t>4th GROUP K</t>
        </is>
      </c>
    </row>
    <row r="184" ht="15" customHeight="1" s="650">
      <c r="D184" s="694">
        <f>IF($B$2,G184,H184)</f>
        <v/>
      </c>
      <c r="E184" s="694" t="inlineStr">
        <is>
          <t>Pool</t>
        </is>
      </c>
      <c r="G184" s="694" t="inlineStr">
        <is>
          <t>1º GRUPO L</t>
        </is>
      </c>
      <c r="H184" s="1049" t="inlineStr">
        <is>
          <t>1st GROUP L</t>
        </is>
      </c>
    </row>
    <row r="185" ht="15" customHeight="1" s="650">
      <c r="D185" s="694">
        <f>IF($B$2,G185,H185)</f>
        <v/>
      </c>
      <c r="E185" s="694" t="inlineStr">
        <is>
          <t>Pool</t>
        </is>
      </c>
      <c r="G185" s="694" t="inlineStr">
        <is>
          <t>2º GRUPO L</t>
        </is>
      </c>
      <c r="H185" s="1049" t="inlineStr">
        <is>
          <t>2nd GROUP L</t>
        </is>
      </c>
    </row>
    <row r="186" ht="15" customHeight="1" s="650">
      <c r="D186" s="694">
        <f>IF($B$2,G186,H186)</f>
        <v/>
      </c>
      <c r="E186" s="694" t="inlineStr">
        <is>
          <t>Pool</t>
        </is>
      </c>
      <c r="G186" s="694" t="inlineStr">
        <is>
          <t>3º GRUPO L</t>
        </is>
      </c>
      <c r="H186" s="1049" t="inlineStr">
        <is>
          <t>3rd GROUP L</t>
        </is>
      </c>
    </row>
    <row r="187" ht="15" customHeight="1" s="650">
      <c r="D187" s="694">
        <f>IF($B$2,G187,H187)</f>
        <v/>
      </c>
      <c r="E187" s="694" t="inlineStr">
        <is>
          <t>Pool</t>
        </is>
      </c>
      <c r="G187" s="694" t="inlineStr">
        <is>
          <t>4º GRUPO L</t>
        </is>
      </c>
      <c r="H187" s="1049" t="inlineStr">
        <is>
          <t>4th GROUP L</t>
        </is>
      </c>
    </row>
    <row r="188" ht="15" customHeight="1" s="650">
      <c r="D188" s="694">
        <f>IF($B$2,G188,H188)</f>
        <v/>
      </c>
      <c r="E188" s="694" t="inlineStr">
        <is>
          <t>Pool</t>
        </is>
      </c>
      <c r="F188" s="694" t="inlineStr">
        <is>
          <t>B70</t>
        </is>
      </c>
      <c r="G188" s="694" t="inlineStr">
        <is>
          <t>Dieciseisavofinalista</t>
        </is>
      </c>
      <c r="H188" s="1049" t="inlineStr">
        <is>
          <t>16-Finalist</t>
        </is>
      </c>
    </row>
    <row r="189" ht="15" customHeight="1" s="650">
      <c r="D189" s="694">
        <f>IF($B$2,G189,H189)</f>
        <v/>
      </c>
      <c r="E189" s="694" t="inlineStr">
        <is>
          <t>Pool</t>
        </is>
      </c>
      <c r="G189" s="694" t="inlineStr">
        <is>
          <t>Octavofinalista</t>
        </is>
      </c>
      <c r="H189" s="1049" t="inlineStr">
        <is>
          <t>8-Finalist</t>
        </is>
      </c>
    </row>
    <row r="190" ht="15" customHeight="1" s="650">
      <c r="D190" s="694">
        <f>IF($B$2,G190,H190)</f>
        <v/>
      </c>
      <c r="E190" s="694" t="inlineStr">
        <is>
          <t>Pool</t>
        </is>
      </c>
      <c r="F190" s="694" t="inlineStr">
        <is>
          <t>B98</t>
        </is>
      </c>
      <c r="G190" s="694" t="inlineStr">
        <is>
          <t>Cuartofinalista</t>
        </is>
      </c>
      <c r="H190" s="1049" t="inlineStr">
        <is>
          <t>Quarterfinalist</t>
        </is>
      </c>
    </row>
    <row r="191" ht="15" customHeight="1" s="650">
      <c r="D191" s="694">
        <f>IF($B$2,G191,H191)</f>
        <v/>
      </c>
      <c r="E191" s="694" t="inlineStr">
        <is>
          <t>Pool</t>
        </is>
      </c>
      <c r="F191" s="694" t="inlineStr">
        <is>
          <t>B114</t>
        </is>
      </c>
      <c r="G191" s="694" t="inlineStr">
        <is>
          <t>Semifinalista</t>
        </is>
      </c>
      <c r="H191" s="1049" t="inlineStr">
        <is>
          <t>Semifinalist</t>
        </is>
      </c>
    </row>
    <row r="192" ht="15" customHeight="1" s="650">
      <c r="D192" s="694">
        <f>IF($B$2,G192,H192)</f>
        <v/>
      </c>
      <c r="E192" s="694" t="inlineStr">
        <is>
          <t>Pool</t>
        </is>
      </c>
      <c r="G192" s="694" t="inlineStr">
        <is>
          <t>3º y 4º puesto</t>
        </is>
      </c>
      <c r="H192" s="1049" t="inlineStr">
        <is>
          <t>3rd-4th place</t>
        </is>
      </c>
    </row>
    <row r="193" ht="15" customHeight="1" s="650">
      <c r="D193" s="694">
        <f>IF($B$2,G193,H193)</f>
        <v/>
      </c>
      <c r="E193" s="694" t="inlineStr">
        <is>
          <t>Pool</t>
        </is>
      </c>
      <c r="F193" s="694" t="inlineStr">
        <is>
          <t>B124</t>
        </is>
      </c>
      <c r="G193" s="694" t="inlineStr">
        <is>
          <t>Finalista</t>
        </is>
      </c>
      <c r="H193" s="1049" t="inlineStr">
        <is>
          <t>Finalist</t>
        </is>
      </c>
    </row>
    <row r="197" ht="15" customHeight="1" s="650">
      <c r="J197" s="1215" t="n"/>
      <c r="K197" s="1221" t="n"/>
    </row>
    <row r="199" ht="15" customHeight="1" s="650">
      <c r="J199" s="1215" t="n"/>
    </row>
    <row r="201" ht="15" customHeight="1" s="650">
      <c r="C201" s="694" t="inlineStr">
        <is>
          <t>1 al 48 (A 1 al 4, B: 5 al 8….</t>
        </is>
      </c>
    </row>
    <row r="202" ht="15" customHeight="1" s="650">
      <c r="B202" s="694" t="n">
        <v>1</v>
      </c>
      <c r="C202" s="694" t="n">
        <v>17</v>
      </c>
      <c r="D202" s="694">
        <f>IF($B$2,G202,H202)</f>
        <v/>
      </c>
      <c r="E202" s="694" t="inlineStr">
        <is>
          <t>Equipos</t>
        </is>
      </c>
      <c r="F202" s="694" t="inlineStr">
        <is>
          <t>K2</t>
        </is>
      </c>
      <c r="G202" s="694">
        <f>Credits!EU6119</f>
        <v/>
      </c>
      <c r="H202" s="694">
        <f>Credits!EV6119</f>
        <v/>
      </c>
    </row>
    <row r="203" ht="15" customHeight="1" s="650">
      <c r="B203" s="694" t="n">
        <v>2</v>
      </c>
      <c r="C203" s="694" t="n">
        <v>31</v>
      </c>
      <c r="D203" s="694">
        <f>IF($B$2,G203,H203)</f>
        <v/>
      </c>
      <c r="E203" s="694" t="inlineStr">
        <is>
          <t>Equipos</t>
        </is>
      </c>
      <c r="F203" s="694" t="inlineStr">
        <is>
          <t>K3</t>
        </is>
      </c>
      <c r="G203" s="694">
        <f>Credits!EU6120</f>
        <v/>
      </c>
      <c r="H203" s="694">
        <f>Credits!EV6120</f>
        <v/>
      </c>
    </row>
    <row r="204" ht="15" customHeight="1" s="650">
      <c r="B204" s="694" t="n">
        <v>3</v>
      </c>
      <c r="C204" s="694" t="n">
        <v>38</v>
      </c>
      <c r="D204" s="694">
        <f>IF($B$2,G204,H204)</f>
        <v/>
      </c>
      <c r="E204" s="694" t="inlineStr">
        <is>
          <t>Equipos</t>
        </is>
      </c>
      <c r="F204" s="694" t="inlineStr">
        <is>
          <t>K4</t>
        </is>
      </c>
      <c r="G204" s="694">
        <f>Credits!EU6121</f>
        <v/>
      </c>
      <c r="H204" s="694">
        <f>Credits!EV6121</f>
        <v/>
      </c>
    </row>
    <row r="205" ht="15" customHeight="1" s="650">
      <c r="B205" s="694" t="n">
        <v>4</v>
      </c>
      <c r="C205" s="694" t="n">
        <v>37</v>
      </c>
      <c r="D205" s="694">
        <f>IF($B$2,G205,H205)</f>
        <v/>
      </c>
      <c r="E205" s="694" t="inlineStr">
        <is>
          <t>Equipos</t>
        </is>
      </c>
      <c r="F205" s="694" t="inlineStr">
        <is>
          <t>K5</t>
        </is>
      </c>
      <c r="G205" s="694">
        <f>Credits!EU6122</f>
        <v/>
      </c>
      <c r="H205" s="694">
        <f>Credits!EV6122</f>
        <v/>
      </c>
    </row>
    <row r="206" ht="15" customHeight="1" s="650">
      <c r="B206" s="694" t="n">
        <v>5</v>
      </c>
      <c r="C206" s="694" t="n">
        <v>15</v>
      </c>
      <c r="D206" s="694">
        <f>IF($B$2,G206,H206)</f>
        <v/>
      </c>
      <c r="E206" s="694" t="inlineStr">
        <is>
          <t>Equipos</t>
        </is>
      </c>
      <c r="F206" s="694" t="inlineStr">
        <is>
          <t>K6</t>
        </is>
      </c>
      <c r="G206" s="694">
        <f>Credits!EU6123</f>
        <v/>
      </c>
      <c r="H206" s="694">
        <f>Credits!EV6123</f>
        <v/>
      </c>
    </row>
    <row r="207" ht="15" customHeight="1" s="650">
      <c r="B207" s="694" t="n">
        <v>6</v>
      </c>
      <c r="C207" s="694" t="n">
        <v>39</v>
      </c>
      <c r="D207" s="694">
        <f>IF($B$2,G207,H207)</f>
        <v/>
      </c>
      <c r="E207" s="694" t="inlineStr">
        <is>
          <t>Equipos</t>
        </is>
      </c>
      <c r="F207" s="694" t="inlineStr">
        <is>
          <t>K7</t>
        </is>
      </c>
      <c r="G207" s="694">
        <f>Credits!EU6124</f>
        <v/>
      </c>
      <c r="H207" s="694">
        <f>Credits!EV6124</f>
        <v/>
      </c>
    </row>
    <row r="208" ht="15" customHeight="1" s="650">
      <c r="B208" s="694" t="n">
        <v>7</v>
      </c>
      <c r="C208" s="694" t="n">
        <v>25</v>
      </c>
      <c r="D208" s="694">
        <f>IF($B$2,G208,H208)</f>
        <v/>
      </c>
      <c r="E208" s="694" t="inlineStr">
        <is>
          <t>Equipos</t>
        </is>
      </c>
      <c r="F208" s="694" t="inlineStr">
        <is>
          <t>K8</t>
        </is>
      </c>
      <c r="G208" s="694">
        <f>Credits!EU6125</f>
        <v/>
      </c>
      <c r="H208" s="694">
        <f>Credits!EV6125</f>
        <v/>
      </c>
    </row>
    <row r="209" ht="15" customHeight="1" s="650">
      <c r="B209" s="694" t="n">
        <v>8</v>
      </c>
      <c r="C209" s="694" t="n">
        <v>9</v>
      </c>
      <c r="D209" s="694">
        <f>IF($B$2,G209,H209)</f>
        <v/>
      </c>
      <c r="E209" s="694" t="inlineStr">
        <is>
          <t>Equipos</t>
        </is>
      </c>
      <c r="F209" s="694" t="inlineStr">
        <is>
          <t>K9</t>
        </is>
      </c>
      <c r="G209" s="694">
        <f>Credits!EU6126</f>
        <v/>
      </c>
      <c r="H209" s="694">
        <f>Credits!EV6126</f>
        <v/>
      </c>
    </row>
    <row r="210" ht="15" customHeight="1" s="650">
      <c r="B210" s="694" t="n">
        <v>9</v>
      </c>
      <c r="C210" s="694" t="n">
        <v>30</v>
      </c>
      <c r="D210" s="694">
        <f>IF($B$2,G210,H210)</f>
        <v/>
      </c>
      <c r="E210" s="694" t="inlineStr">
        <is>
          <t>Equipos</t>
        </is>
      </c>
      <c r="F210" s="694" t="inlineStr">
        <is>
          <t>K10</t>
        </is>
      </c>
      <c r="G210" s="694">
        <f>Credits!EU6127</f>
        <v/>
      </c>
      <c r="H210" s="694">
        <f>Credits!EV6127</f>
        <v/>
      </c>
    </row>
    <row r="211" ht="15" customHeight="1" s="650">
      <c r="B211" s="694" t="n">
        <v>10</v>
      </c>
      <c r="C211" s="694" t="n">
        <v>5</v>
      </c>
      <c r="D211" s="694">
        <f>IF($B$2,G211,H211)</f>
        <v/>
      </c>
      <c r="E211" s="694" t="inlineStr">
        <is>
          <t>Equipos</t>
        </is>
      </c>
      <c r="F211" s="694" t="inlineStr">
        <is>
          <t>K11</t>
        </is>
      </c>
      <c r="G211" s="694">
        <f>Credits!EU6128</f>
        <v/>
      </c>
      <c r="H211" s="694">
        <f>Credits!EV6128</f>
        <v/>
      </c>
    </row>
    <row r="212" ht="15" customHeight="1" s="650">
      <c r="B212" s="694" t="n">
        <v>11</v>
      </c>
      <c r="C212" s="694" t="n">
        <v>7</v>
      </c>
      <c r="D212" s="694">
        <f>IF($B$2,G212,H212)</f>
        <v/>
      </c>
      <c r="E212" s="694" t="inlineStr">
        <is>
          <t>Equipos</t>
        </is>
      </c>
      <c r="F212" s="694" t="inlineStr">
        <is>
          <t>K12</t>
        </is>
      </c>
      <c r="G212" s="694">
        <f>Credits!EU6129</f>
        <v/>
      </c>
      <c r="H212" s="694">
        <f>Credits!EV6129</f>
        <v/>
      </c>
    </row>
    <row r="213" ht="15" customHeight="1" s="650">
      <c r="B213" s="694" t="n">
        <v>12</v>
      </c>
      <c r="C213" s="694" t="n">
        <v>44</v>
      </c>
      <c r="D213" s="694">
        <f>IF($B$2,G213,H213)</f>
        <v/>
      </c>
      <c r="E213" s="694" t="inlineStr">
        <is>
          <t>Equipos</t>
        </is>
      </c>
      <c r="F213" s="694" t="inlineStr">
        <is>
          <t>K13</t>
        </is>
      </c>
      <c r="G213" s="694">
        <f>Credits!EU6130</f>
        <v/>
      </c>
      <c r="H213" s="694">
        <f>Credits!EV6130</f>
        <v/>
      </c>
    </row>
    <row r="214" ht="15" customHeight="1" s="650">
      <c r="B214" s="694" t="n">
        <v>13</v>
      </c>
      <c r="C214" s="694" t="n">
        <v>3</v>
      </c>
      <c r="D214" s="694">
        <f>IF($B$2,G214,H214)</f>
        <v/>
      </c>
      <c r="E214" s="694" t="inlineStr">
        <is>
          <t>Equipos</t>
        </is>
      </c>
      <c r="F214" s="694" t="inlineStr">
        <is>
          <t>K14</t>
        </is>
      </c>
      <c r="G214" s="694">
        <f>Credits!EU6131</f>
        <v/>
      </c>
      <c r="H214" s="694">
        <f>Credits!EV6131</f>
        <v/>
      </c>
    </row>
    <row r="215" ht="15" customHeight="1" s="650">
      <c r="B215" s="694" t="n">
        <v>14</v>
      </c>
      <c r="C215" s="694" t="n">
        <v>19</v>
      </c>
      <c r="D215" s="694">
        <f>IF($B$2,G215,H215)</f>
        <v/>
      </c>
      <c r="E215" s="694" t="inlineStr">
        <is>
          <t>Equipos</t>
        </is>
      </c>
      <c r="F215" s="694" t="inlineStr">
        <is>
          <t>K15</t>
        </is>
      </c>
      <c r="G215" s="694">
        <f>Credits!EU6132</f>
        <v/>
      </c>
      <c r="H215" s="694">
        <f>Credits!EV6132</f>
        <v/>
      </c>
    </row>
    <row r="216" ht="15" customHeight="1" s="650">
      <c r="B216" s="694" t="n">
        <v>15</v>
      </c>
      <c r="C216" s="694" t="n">
        <v>46</v>
      </c>
      <c r="D216" s="694">
        <f>IF($B$2,G216,H216)</f>
        <v/>
      </c>
      <c r="E216" s="694" t="inlineStr">
        <is>
          <t>Equipos</t>
        </is>
      </c>
      <c r="F216" s="694" t="inlineStr">
        <is>
          <t>K16</t>
        </is>
      </c>
      <c r="G216" s="694">
        <f>Credits!EU6133</f>
        <v/>
      </c>
      <c r="H216" s="694">
        <f>Credits!EV6133</f>
        <v/>
      </c>
    </row>
    <row r="217" ht="15" customHeight="1" s="650">
      <c r="B217" s="694" t="n">
        <v>16</v>
      </c>
      <c r="C217" s="694" t="n">
        <v>18</v>
      </c>
      <c r="D217" s="694">
        <f>IF($B$2,G217,H217)</f>
        <v/>
      </c>
      <c r="E217" s="694" t="inlineStr">
        <is>
          <t>Equipos</t>
        </is>
      </c>
      <c r="F217" s="694" t="inlineStr">
        <is>
          <t>K17</t>
        </is>
      </c>
      <c r="G217" s="694">
        <f>Credits!EU6134</f>
        <v/>
      </c>
      <c r="H217" s="694">
        <f>Credits!EV6134</f>
        <v/>
      </c>
    </row>
    <row r="218" ht="15" customHeight="1" s="650">
      <c r="B218" s="694" t="n">
        <v>17</v>
      </c>
      <c r="C218" s="694" t="n">
        <v>20</v>
      </c>
      <c r="D218" s="694">
        <f>IF($B$2,G218,H218)</f>
        <v/>
      </c>
      <c r="E218" s="694" t="inlineStr">
        <is>
          <t>Equipos</t>
        </is>
      </c>
      <c r="F218" s="694" t="inlineStr">
        <is>
          <t>K19</t>
        </is>
      </c>
      <c r="G218" s="694">
        <f>Credits!EU6135</f>
        <v/>
      </c>
      <c r="H218" s="694">
        <f>Credits!EV6135</f>
        <v/>
      </c>
    </row>
    <row r="219" ht="15" customHeight="1" s="650">
      <c r="B219" s="694" t="n">
        <v>18</v>
      </c>
      <c r="C219" s="694" t="n">
        <v>26</v>
      </c>
      <c r="D219" s="694">
        <f>IF($B$2,G219,H219)</f>
        <v/>
      </c>
      <c r="E219" s="694" t="inlineStr">
        <is>
          <t>Equipos</t>
        </is>
      </c>
      <c r="F219" s="694" t="inlineStr">
        <is>
          <t>K20</t>
        </is>
      </c>
      <c r="G219" s="694">
        <f>Credits!EU6136</f>
        <v/>
      </c>
      <c r="H219" s="694">
        <f>Credits!EV6136</f>
        <v/>
      </c>
    </row>
    <row r="220" ht="15" customHeight="1" s="650">
      <c r="B220" s="694" t="n">
        <v>19</v>
      </c>
      <c r="C220" s="694" t="n">
        <v>12</v>
      </c>
      <c r="D220" s="694">
        <f>IF($B$2,G220,H220)</f>
        <v/>
      </c>
      <c r="E220" s="694" t="inlineStr">
        <is>
          <t>Equipos</t>
        </is>
      </c>
      <c r="F220" s="694" t="inlineStr">
        <is>
          <t>K21</t>
        </is>
      </c>
      <c r="G220" s="694">
        <f>Credits!EU6137</f>
        <v/>
      </c>
      <c r="H220" s="694">
        <f>Credits!EV6137</f>
        <v/>
      </c>
    </row>
    <row r="221" ht="15" customHeight="1" s="650">
      <c r="B221" s="694" t="n">
        <v>20</v>
      </c>
      <c r="C221" s="694" t="n">
        <v>29</v>
      </c>
      <c r="D221" s="694">
        <f>IF($B$2,G221,H221)</f>
        <v/>
      </c>
      <c r="E221" s="694" t="inlineStr">
        <is>
          <t>Equipos</t>
        </is>
      </c>
      <c r="F221" s="694" t="inlineStr">
        <is>
          <t>K22</t>
        </is>
      </c>
      <c r="G221" s="694">
        <f>Credits!EU6138</f>
        <v/>
      </c>
      <c r="H221" s="694">
        <f>Credits!EV6138</f>
        <v/>
      </c>
    </row>
    <row r="222" ht="15" customHeight="1" s="650">
      <c r="B222" s="694" t="n">
        <v>21</v>
      </c>
      <c r="C222" s="694" t="n">
        <v>13</v>
      </c>
      <c r="D222" s="694">
        <f>IF($B$2,G222,H222)</f>
        <v/>
      </c>
      <c r="E222" s="694" t="inlineStr">
        <is>
          <t>Equipos</t>
        </is>
      </c>
      <c r="F222" s="694" t="inlineStr">
        <is>
          <t>K23</t>
        </is>
      </c>
      <c r="G222" s="694">
        <f>Credits!EU6139</f>
        <v/>
      </c>
      <c r="H222" s="694">
        <f>Credits!EV6139</f>
        <v/>
      </c>
    </row>
    <row r="223" ht="15" customHeight="1" s="650">
      <c r="B223" s="694" t="n">
        <v>22</v>
      </c>
      <c r="C223" s="694" t="n">
        <v>33</v>
      </c>
      <c r="D223" s="694">
        <f>IF($B$2,G223,H223)</f>
        <v/>
      </c>
      <c r="E223" s="694" t="inlineStr">
        <is>
          <t>Equipos</t>
        </is>
      </c>
      <c r="F223" s="694" t="inlineStr">
        <is>
          <t>K26</t>
        </is>
      </c>
      <c r="G223" s="694">
        <f>Credits!EU6140</f>
        <v/>
      </c>
      <c r="H223" s="694">
        <f>Credits!EV6140</f>
        <v/>
      </c>
    </row>
    <row r="224" ht="15" customHeight="1" s="650">
      <c r="B224" s="694" t="n">
        <v>23</v>
      </c>
      <c r="C224" s="694" t="n">
        <v>47</v>
      </c>
      <c r="D224" s="694">
        <f>IF($B$2,G224,H224)</f>
        <v/>
      </c>
      <c r="E224" s="694" t="inlineStr">
        <is>
          <t>Equipos</t>
        </is>
      </c>
      <c r="F224" s="694" t="inlineStr">
        <is>
          <t>K27</t>
        </is>
      </c>
      <c r="G224" s="694">
        <f>Credits!EU6141</f>
        <v/>
      </c>
      <c r="H224" s="694">
        <f>Credits!EV6141</f>
        <v/>
      </c>
    </row>
    <row r="225" ht="15" customHeight="1" s="650">
      <c r="B225" s="694" t="n">
        <v>24</v>
      </c>
      <c r="C225" s="694" t="n">
        <v>11</v>
      </c>
      <c r="D225" s="694">
        <f>IF($B$2,G225,H225)</f>
        <v/>
      </c>
      <c r="E225" s="694" t="inlineStr">
        <is>
          <t>Equipos</t>
        </is>
      </c>
      <c r="F225" s="694" t="inlineStr">
        <is>
          <t>K28</t>
        </is>
      </c>
      <c r="G225" s="694">
        <f>Credits!EU6142</f>
        <v/>
      </c>
      <c r="H225" s="694">
        <f>Credits!EV6142</f>
        <v/>
      </c>
    </row>
    <row r="226" ht="15" customHeight="1" s="650">
      <c r="B226" s="694" t="n">
        <v>25</v>
      </c>
      <c r="C226" s="694" t="n">
        <v>45</v>
      </c>
      <c r="D226" s="694">
        <f>IF($B$2,G226,H226)</f>
        <v/>
      </c>
      <c r="E226" s="694" t="inlineStr">
        <is>
          <t>Equipos</t>
        </is>
      </c>
      <c r="F226" s="694" t="inlineStr">
        <is>
          <t>K29</t>
        </is>
      </c>
      <c r="G226" s="694">
        <f>Credits!EU6143</f>
        <v/>
      </c>
      <c r="H226" s="694">
        <f>Credits!EV6143</f>
        <v/>
      </c>
    </row>
    <row r="227" ht="15" customHeight="1" s="650">
      <c r="B227" s="694" t="n">
        <v>26</v>
      </c>
      <c r="C227" s="694" t="n">
        <v>27</v>
      </c>
      <c r="D227" s="694">
        <f>IF($B$2,G227,H227)</f>
        <v/>
      </c>
      <c r="E227" s="694" t="inlineStr">
        <is>
          <t>Equipos</t>
        </is>
      </c>
      <c r="F227" s="694" t="inlineStr">
        <is>
          <t>K30</t>
        </is>
      </c>
      <c r="G227" s="694">
        <f>Credits!EU6144</f>
        <v/>
      </c>
      <c r="H227" s="694">
        <f>Credits!EV6144</f>
        <v/>
      </c>
    </row>
    <row r="228" ht="15" customHeight="1" s="650">
      <c r="B228" s="694" t="n">
        <v>27</v>
      </c>
      <c r="C228" s="694" t="n">
        <v>22</v>
      </c>
      <c r="D228" s="694">
        <f>IF($B$2,G228,H228)</f>
        <v/>
      </c>
      <c r="E228" s="694" t="inlineStr">
        <is>
          <t>Equipos</t>
        </is>
      </c>
      <c r="F228" s="694" t="inlineStr">
        <is>
          <t>K33</t>
        </is>
      </c>
      <c r="G228" s="694">
        <f>Credits!EU6145</f>
        <v/>
      </c>
      <c r="H228" s="694">
        <f>Credits!EV6145</f>
        <v/>
      </c>
    </row>
    <row r="229" ht="15" customHeight="1" s="650">
      <c r="B229" s="694" t="n">
        <v>28</v>
      </c>
      <c r="C229" s="694" t="n">
        <v>40</v>
      </c>
      <c r="D229" s="694">
        <f>IF($B$2,G229,H229)</f>
        <v/>
      </c>
      <c r="E229" s="694" t="inlineStr">
        <is>
          <t>Equipos</t>
        </is>
      </c>
      <c r="F229" s="694" t="inlineStr">
        <is>
          <t>K34</t>
        </is>
      </c>
      <c r="G229" s="694">
        <f>Credits!EU6146</f>
        <v/>
      </c>
      <c r="H229" s="694">
        <f>Credits!EV6146</f>
        <v/>
      </c>
    </row>
    <row r="230" ht="15" customHeight="1" s="650">
      <c r="B230" s="694" t="n">
        <v>29</v>
      </c>
      <c r="C230" s="694" t="n">
        <v>10</v>
      </c>
      <c r="D230" s="694">
        <f>IF($B$2,G230,H230)</f>
        <v/>
      </c>
      <c r="E230" s="694" t="inlineStr">
        <is>
          <t>Equipos</t>
        </is>
      </c>
      <c r="F230" s="694" t="inlineStr">
        <is>
          <t>K35</t>
        </is>
      </c>
      <c r="G230" s="694">
        <f>Credits!EU6147</f>
        <v/>
      </c>
      <c r="H230" s="694">
        <f>Credits!EV6147</f>
        <v/>
      </c>
    </row>
    <row r="231" ht="15" customHeight="1" s="650">
      <c r="B231" s="694" t="n">
        <v>30</v>
      </c>
      <c r="C231" s="694" t="n">
        <v>1</v>
      </c>
      <c r="D231" s="694">
        <f>IF($B$2,G231,H231)</f>
        <v/>
      </c>
      <c r="E231" s="694" t="inlineStr">
        <is>
          <t>Equipos</t>
        </is>
      </c>
      <c r="F231" s="694" t="inlineStr">
        <is>
          <t>K36</t>
        </is>
      </c>
      <c r="G231" s="694">
        <f>Credits!EU6148</f>
        <v/>
      </c>
      <c r="H231" s="694">
        <f>Credits!EV6148</f>
        <v/>
      </c>
    </row>
    <row r="232" ht="15" customHeight="1" s="650">
      <c r="B232" s="694" t="n">
        <v>31</v>
      </c>
      <c r="C232" s="694" t="n">
        <v>36</v>
      </c>
      <c r="D232" s="694">
        <f>IF($B$2,G232,H232)</f>
        <v/>
      </c>
      <c r="E232" s="694" t="inlineStr">
        <is>
          <t>Equipos</t>
        </is>
      </c>
      <c r="F232" s="694" t="inlineStr">
        <is>
          <t>K38</t>
        </is>
      </c>
      <c r="G232" s="694">
        <f>Credits!EU6149</f>
        <v/>
      </c>
      <c r="H232" s="694">
        <f>Credits!EV6149</f>
        <v/>
      </c>
    </row>
    <row r="233" ht="15" customHeight="1" s="650">
      <c r="B233" s="694" t="n">
        <v>32</v>
      </c>
      <c r="C233" s="694" t="n">
        <v>28</v>
      </c>
      <c r="D233" s="694">
        <f>IF($B$2,G233,H233)</f>
        <v/>
      </c>
      <c r="E233" s="694" t="inlineStr">
        <is>
          <t>Equipos</t>
        </is>
      </c>
      <c r="F233" s="694" t="inlineStr">
        <is>
          <t>K39</t>
        </is>
      </c>
      <c r="G233" s="694">
        <f>Credits!EU6150</f>
        <v/>
      </c>
      <c r="H233" s="694">
        <f>Credits!EV6150</f>
        <v/>
      </c>
    </row>
    <row r="234" ht="15" customHeight="1" s="650">
      <c r="B234" s="694" t="n">
        <v>33</v>
      </c>
      <c r="C234" s="694" t="n">
        <v>21</v>
      </c>
      <c r="D234" s="694">
        <f>IF($B$2,G234,H234)</f>
        <v/>
      </c>
      <c r="E234" s="694" t="inlineStr">
        <is>
          <t>Equipos</t>
        </is>
      </c>
      <c r="F234" s="694" t="inlineStr">
        <is>
          <t>K40</t>
        </is>
      </c>
      <c r="G234" s="694">
        <f>Credits!EU6151</f>
        <v/>
      </c>
      <c r="H234" s="694">
        <f>Credits!EV6151</f>
        <v/>
      </c>
    </row>
    <row r="235" ht="15" customHeight="1" s="650">
      <c r="B235" s="694" t="n">
        <v>34</v>
      </c>
      <c r="C235" s="694" t="n">
        <v>48</v>
      </c>
      <c r="D235" s="694">
        <f>IF($B$2,G235,H235)</f>
        <v/>
      </c>
      <c r="E235" s="694" t="inlineStr">
        <is>
          <t>Equipos</t>
        </is>
      </c>
      <c r="F235" s="694" t="inlineStr">
        <is>
          <t>K41</t>
        </is>
      </c>
      <c r="G235" s="694">
        <f>Credits!EU6152</f>
        <v/>
      </c>
      <c r="H235" s="694">
        <f>Credits!EV6152</f>
        <v/>
      </c>
    </row>
    <row r="236" ht="15" customHeight="1" s="650">
      <c r="B236" s="694" t="n">
        <v>35</v>
      </c>
      <c r="C236" s="694" t="n">
        <v>14</v>
      </c>
      <c r="D236" s="694">
        <f>IF($B$2,G236,H236)</f>
        <v/>
      </c>
      <c r="E236" s="694" t="inlineStr">
        <is>
          <t>Equipos</t>
        </is>
      </c>
      <c r="F236" s="694" t="inlineStr">
        <is>
          <t>K42</t>
        </is>
      </c>
      <c r="G236" s="694">
        <f>Credits!EU6153</f>
        <v/>
      </c>
      <c r="H236" s="694">
        <f>Credits!EV6153</f>
        <v/>
      </c>
    </row>
    <row r="237" ht="15" customHeight="1" s="650">
      <c r="B237" s="694" t="n">
        <v>36</v>
      </c>
      <c r="C237" s="694" t="n">
        <v>41</v>
      </c>
      <c r="D237" s="694">
        <f>IF($B$2,G237,H237)</f>
        <v/>
      </c>
      <c r="E237" s="694" t="inlineStr">
        <is>
          <t>Equipos</t>
        </is>
      </c>
      <c r="F237" s="694" t="inlineStr">
        <is>
          <t>K44</t>
        </is>
      </c>
      <c r="G237" s="694">
        <f>Credits!EU6154</f>
        <v/>
      </c>
      <c r="H237" s="694">
        <f>Credits!EV6154</f>
        <v/>
      </c>
    </row>
    <row r="238" ht="15" customHeight="1" s="650">
      <c r="B238" s="694" t="n">
        <v>37</v>
      </c>
      <c r="C238" s="694" t="n">
        <v>34</v>
      </c>
      <c r="D238" s="694">
        <f>IF($B$2,G238,H238)</f>
        <v/>
      </c>
      <c r="E238" s="694" t="inlineStr">
        <is>
          <t>Equipos</t>
        </is>
      </c>
      <c r="F238" s="694" t="inlineStr">
        <is>
          <t>K45</t>
        </is>
      </c>
      <c r="G238" s="694">
        <f>Credits!EU6155</f>
        <v/>
      </c>
      <c r="H238" s="694">
        <f>Credits!EV6155</f>
        <v/>
      </c>
    </row>
    <row r="239" ht="15" customHeight="1" s="650">
      <c r="B239" s="694" t="n">
        <v>38</v>
      </c>
      <c r="C239" s="694" t="n">
        <v>2</v>
      </c>
      <c r="D239" s="694">
        <f>IF($B$2,G239,H239)</f>
        <v/>
      </c>
      <c r="E239" s="694" t="inlineStr">
        <is>
          <t>Equipos</t>
        </is>
      </c>
      <c r="F239" s="694" t="inlineStr">
        <is>
          <t>K46</t>
        </is>
      </c>
      <c r="G239" s="694">
        <f>Credits!EU6156</f>
        <v/>
      </c>
      <c r="H239" s="694">
        <f>Credits!EV6156</f>
        <v/>
      </c>
    </row>
    <row r="240" ht="15" customHeight="1" s="650">
      <c r="B240" s="694" t="n">
        <v>39</v>
      </c>
      <c r="C240" s="694" t="n">
        <v>8</v>
      </c>
      <c r="D240" s="694">
        <f>IF($B$2,G240,H240)</f>
        <v/>
      </c>
      <c r="E240" s="694" t="inlineStr">
        <is>
          <t>Equipos</t>
        </is>
      </c>
      <c r="F240" s="694" t="inlineStr">
        <is>
          <t>K47</t>
        </is>
      </c>
      <c r="G240" s="694">
        <f>Credits!EU6157</f>
        <v/>
      </c>
      <c r="H240" s="694">
        <f>Credits!EV6157</f>
        <v/>
      </c>
    </row>
    <row r="241" ht="15" customHeight="1" s="650">
      <c r="B241" s="694" t="n">
        <v>40</v>
      </c>
      <c r="C241" s="694" t="n">
        <v>24</v>
      </c>
      <c r="D241" s="694">
        <f>IF($B$2,G241,H241)</f>
        <v/>
      </c>
      <c r="E241" s="694" t="inlineStr">
        <is>
          <t>Equipos</t>
        </is>
      </c>
      <c r="F241" s="694" t="inlineStr">
        <is>
          <t>K48</t>
        </is>
      </c>
      <c r="G241" s="694">
        <f>Credits!EU6158</f>
        <v/>
      </c>
      <c r="H241" s="694">
        <f>Credits!EV6158</f>
        <v/>
      </c>
    </row>
    <row r="242" ht="15" customHeight="1" s="650">
      <c r="B242" s="694" t="n">
        <v>41</v>
      </c>
      <c r="C242" s="694" t="n">
        <v>32</v>
      </c>
      <c r="D242" s="694">
        <f>IF($B$2,G242,H242)</f>
        <v/>
      </c>
      <c r="E242" s="694" t="inlineStr">
        <is>
          <t>Equipos</t>
        </is>
      </c>
      <c r="F242" s="694" t="inlineStr">
        <is>
          <t>K49</t>
        </is>
      </c>
      <c r="G242" s="694">
        <f>Credits!EU6159</f>
        <v/>
      </c>
      <c r="H242" s="694">
        <f>Credits!EV6159</f>
        <v/>
      </c>
    </row>
    <row r="243" ht="15" customHeight="1" s="650">
      <c r="B243" s="694" t="n">
        <v>42</v>
      </c>
      <c r="C243" s="694" t="n">
        <v>43</v>
      </c>
      <c r="D243" s="694">
        <f>IF($B$2,G243,H243)</f>
        <v/>
      </c>
      <c r="E243" s="694" t="inlineStr">
        <is>
          <t>Equipos</t>
        </is>
      </c>
      <c r="F243" s="694" t="inlineStr">
        <is>
          <t>K50</t>
        </is>
      </c>
      <c r="G243" s="694">
        <f>Credits!EU6160</f>
        <v/>
      </c>
      <c r="H243" s="694">
        <f>Credits!EV6160</f>
        <v/>
      </c>
    </row>
    <row r="244" ht="15" customHeight="1" s="650">
      <c r="B244" s="694" t="n">
        <v>43</v>
      </c>
      <c r="C244" s="694" t="n">
        <v>42</v>
      </c>
      <c r="D244" s="694">
        <f>IF($B$2,G244,H244)</f>
        <v/>
      </c>
      <c r="E244" s="694" t="inlineStr">
        <is>
          <t>Equipos</t>
        </is>
      </c>
      <c r="F244" s="694" t="inlineStr">
        <is>
          <t>K51</t>
        </is>
      </c>
      <c r="G244" s="694">
        <f>Credits!EU6161</f>
        <v/>
      </c>
      <c r="H244" s="694">
        <f>Credits!EV6161</f>
        <v/>
      </c>
    </row>
    <row r="245" ht="15" customHeight="1" s="650">
      <c r="B245" s="694" t="n">
        <v>44</v>
      </c>
      <c r="C245" s="694" t="n">
        <v>35</v>
      </c>
      <c r="D245" s="694">
        <f>IF($B$2,G245,H245)</f>
        <v/>
      </c>
      <c r="E245" s="694" t="inlineStr">
        <is>
          <t>Equipos</t>
        </is>
      </c>
      <c r="F245" s="694" t="inlineStr">
        <is>
          <t>K52</t>
        </is>
      </c>
      <c r="G245" s="694">
        <f>Credits!EU6162</f>
        <v/>
      </c>
      <c r="H245" s="694">
        <f>Credits!EV6162</f>
        <v/>
      </c>
    </row>
    <row r="246" ht="15" customHeight="1" s="650">
      <c r="B246" s="694" t="n">
        <v>45</v>
      </c>
      <c r="C246" s="694" t="n">
        <v>6</v>
      </c>
      <c r="D246" s="694">
        <f>IF($B$2,G246,H246)</f>
        <v/>
      </c>
      <c r="E246" s="694" t="inlineStr">
        <is>
          <t>Equipos</t>
        </is>
      </c>
      <c r="F246" s="694" t="inlineStr">
        <is>
          <t>K53</t>
        </is>
      </c>
      <c r="G246" s="694">
        <f>Credits!EU6163</f>
        <v/>
      </c>
      <c r="H246" s="694">
        <f>Credits!EV6163</f>
        <v/>
      </c>
    </row>
    <row r="247" ht="15" customHeight="1" s="650">
      <c r="B247" s="694" t="n">
        <v>46</v>
      </c>
      <c r="C247" s="694" t="n">
        <v>23</v>
      </c>
      <c r="D247" s="694">
        <f>IF($B$2,G247,H247)</f>
        <v/>
      </c>
      <c r="E247" s="694" t="inlineStr">
        <is>
          <t>Equipos</t>
        </is>
      </c>
      <c r="F247" s="694" t="inlineStr">
        <is>
          <t>K54</t>
        </is>
      </c>
      <c r="G247" s="694">
        <f>Credits!EU6164</f>
        <v/>
      </c>
      <c r="H247" s="694">
        <f>Credits!EV6164</f>
        <v/>
      </c>
    </row>
    <row r="248" ht="15" customHeight="1" s="650">
      <c r="B248" s="694" t="n">
        <v>47</v>
      </c>
      <c r="C248" s="694" t="n">
        <v>16</v>
      </c>
      <c r="D248" s="694">
        <f>IF($B$2,G248,H248)</f>
        <v/>
      </c>
      <c r="E248" s="694" t="inlineStr">
        <is>
          <t>Equipos</t>
        </is>
      </c>
      <c r="F248" s="694" t="inlineStr">
        <is>
          <t>K55</t>
        </is>
      </c>
      <c r="G248" s="694">
        <f>Credits!EU6165</f>
        <v/>
      </c>
      <c r="H248" s="694">
        <f>Credits!EV6165</f>
        <v/>
      </c>
    </row>
    <row r="249" ht="15" customHeight="1" s="650">
      <c r="B249" s="694" t="n">
        <v>48</v>
      </c>
      <c r="C249" s="694" t="n">
        <v>4</v>
      </c>
      <c r="D249" s="694">
        <f>IF($B$2,G249,H249)</f>
        <v/>
      </c>
      <c r="E249" s="694" t="inlineStr">
        <is>
          <t>Equipos</t>
        </is>
      </c>
      <c r="F249" s="694" t="inlineStr">
        <is>
          <t>K56</t>
        </is>
      </c>
      <c r="G249" s="694">
        <f>Credits!EU6166</f>
        <v/>
      </c>
      <c r="H249" s="694">
        <f>Credits!EV6166</f>
        <v/>
      </c>
    </row>
    <row r="252" ht="15" customHeight="1" s="650">
      <c r="C252" s="694" t="inlineStr">
        <is>
          <t>Org</t>
        </is>
      </c>
      <c r="D252" s="694">
        <f>IF($B$2,G252,H252)</f>
        <v/>
      </c>
      <c r="E252" s="694" t="inlineStr">
        <is>
          <t>Horarios</t>
        </is>
      </c>
      <c r="F252" s="694" t="inlineStr">
        <is>
          <t>W2</t>
        </is>
      </c>
      <c r="G252" s="694" t="inlineStr">
        <is>
          <t>Estados Unidos</t>
        </is>
      </c>
      <c r="H252" s="694" t="inlineStr">
        <is>
          <t>United States</t>
        </is>
      </c>
    </row>
    <row r="255" ht="15" customHeight="1" s="650">
      <c r="D255" s="694">
        <f>IF($B$2,G255,H255)</f>
        <v/>
      </c>
      <c r="E255" s="694" t="inlineStr">
        <is>
          <t>Predictor</t>
        </is>
      </c>
      <c r="G255" s="694" t="inlineStr">
        <is>
          <t>Campeón</t>
        </is>
      </c>
      <c r="H255" s="1216" t="inlineStr">
        <is>
          <t>Winner</t>
        </is>
      </c>
    </row>
    <row r="256" ht="15" customHeight="1" s="650">
      <c r="D256" s="694">
        <f>IF($B$2,G256,H256)</f>
        <v/>
      </c>
      <c r="E256" s="694" t="inlineStr">
        <is>
          <t>Predictor</t>
        </is>
      </c>
      <c r="G256" s="694" t="inlineStr">
        <is>
          <t>Subcampeón</t>
        </is>
      </c>
      <c r="H256" s="694" t="inlineStr">
        <is>
          <t>Runner-up</t>
        </is>
      </c>
    </row>
    <row r="257" ht="15" customHeight="1" s="650">
      <c r="D257" s="694">
        <f>IF($B$2,G257,H257)</f>
        <v/>
      </c>
      <c r="E257" s="694" t="inlineStr">
        <is>
          <t>Predictor</t>
        </is>
      </c>
      <c r="G257" s="694" t="inlineStr">
        <is>
          <t>3º puesto</t>
        </is>
      </c>
      <c r="H257" s="694" t="inlineStr">
        <is>
          <t>3rd place</t>
        </is>
      </c>
    </row>
    <row r="258" ht="15" customHeight="1" s="650">
      <c r="D258" s="694">
        <f>IF($B$2,G258,H258)</f>
        <v/>
      </c>
      <c r="E258" s="694" t="inlineStr">
        <is>
          <t>Predictor</t>
        </is>
      </c>
      <c r="G258" s="694" t="inlineStr">
        <is>
          <t>Semifinales</t>
        </is>
      </c>
      <c r="H258" s="1216" t="inlineStr">
        <is>
          <t>Semifinals</t>
        </is>
      </c>
    </row>
    <row r="259" ht="15" customHeight="1" s="650">
      <c r="D259" s="694">
        <f>IF($B$2,G259,H259)</f>
        <v/>
      </c>
      <c r="E259" s="694" t="inlineStr">
        <is>
          <t>Predictor</t>
        </is>
      </c>
      <c r="G259" s="694" t="inlineStr">
        <is>
          <t>Cuartos de final</t>
        </is>
      </c>
      <c r="H259" s="1216" t="inlineStr">
        <is>
          <t>Quarterfinals</t>
        </is>
      </c>
    </row>
    <row r="260" ht="15" customHeight="1" s="650">
      <c r="D260" s="694">
        <f>IF($B$2,G260,H260)</f>
        <v/>
      </c>
      <c r="E260" s="694" t="inlineStr">
        <is>
          <t>Predictor</t>
        </is>
      </c>
      <c r="G260" s="694" t="inlineStr">
        <is>
          <t>Octavos de final</t>
        </is>
      </c>
      <c r="H260" s="1216" t="inlineStr">
        <is>
          <t>Round of 16</t>
        </is>
      </c>
    </row>
    <row r="261" ht="15" customHeight="1" s="650">
      <c r="D261" s="694">
        <f>IF($B$2,G261,H261)</f>
        <v/>
      </c>
      <c r="E261" s="694" t="inlineStr">
        <is>
          <t>Predictor</t>
        </is>
      </c>
      <c r="G261" s="694" t="inlineStr">
        <is>
          <t>Dieciseisavos de final</t>
        </is>
      </c>
      <c r="H261" s="694" t="inlineStr">
        <is>
          <t>Round of 32</t>
        </is>
      </c>
    </row>
    <row r="262" ht="15" customHeight="1" s="650">
      <c r="D262" s="694">
        <f>IF($B$2,G262,H262)</f>
        <v/>
      </c>
      <c r="E262" s="694" t="inlineStr">
        <is>
          <t>Predictor</t>
        </is>
      </c>
      <c r="G262" s="694" t="inlineStr">
        <is>
          <t>Fase de grupos</t>
        </is>
      </c>
      <c r="H262" s="1216" t="inlineStr">
        <is>
          <t>Group stage</t>
        </is>
      </c>
    </row>
    <row r="263" ht="15" customHeight="1" s="650">
      <c r="D263" s="694">
        <f>IF($B$2,G263,H263)</f>
        <v/>
      </c>
      <c r="E263" s="694" t="inlineStr">
        <is>
          <t>Predictor</t>
        </is>
      </c>
      <c r="G263" s="1216" t="inlineStr">
        <is>
          <t>Pronóstica la ronda</t>
        </is>
      </c>
      <c r="H263" s="1216" t="inlineStr">
        <is>
          <t>Predict the round</t>
        </is>
      </c>
    </row>
    <row r="264" ht="15" customHeight="1" s="650">
      <c r="D264" s="694">
        <f>IF($B$2,G264,H264)</f>
        <v/>
      </c>
      <c r="E264" s="694" t="inlineStr">
        <is>
          <t>Predictor</t>
        </is>
      </c>
      <c r="G264" s="1216" t="inlineStr">
        <is>
          <t>Predice la selección</t>
        </is>
      </c>
      <c r="H264" s="1216" t="inlineStr">
        <is>
          <t>Predict nation</t>
        </is>
      </c>
    </row>
    <row r="265" ht="15" customHeight="1" s="650">
      <c r="D265" s="694">
        <f>IF($B$2,G265,H265)</f>
        <v/>
      </c>
      <c r="E265" s="694" t="inlineStr">
        <is>
          <t>Predictor</t>
        </is>
      </c>
      <c r="G265" s="1216" t="inlineStr">
        <is>
          <t>Ronda</t>
        </is>
      </c>
      <c r="H265" s="1216" t="inlineStr">
        <is>
          <t>Round</t>
        </is>
      </c>
    </row>
    <row r="266" ht="15" customHeight="1" s="650">
      <c r="D266" s="694">
        <f>IF($B$2,G266,H266)</f>
        <v/>
      </c>
      <c r="E266" s="694" t="inlineStr">
        <is>
          <t>Predictor</t>
        </is>
      </c>
      <c r="G266" s="694" t="inlineStr">
        <is>
          <t>·Selecciona para cada ronda el la selección o selecciones que crees que van a llegar hasta esa ronda.</t>
        </is>
      </c>
      <c r="H266" s="1216" t="inlineStr">
        <is>
          <t>·Select for each round the nation or nations that you think will reach that round.</t>
        </is>
      </c>
    </row>
    <row r="267" ht="15" customHeight="1" s="650">
      <c r="D267" s="694">
        <f>IF($B$2,G267,H267)</f>
        <v/>
      </c>
      <c r="E267" s="694" t="inlineStr">
        <is>
          <t>Predictor</t>
        </is>
      </c>
      <c r="G267" s="694" t="inlineStr">
        <is>
          <t>·Una vez elijas una selección, dejará de aparecer en la lista</t>
        </is>
      </c>
      <c r="H267" s="1216" t="inlineStr">
        <is>
          <t>·Once you select a nation, it will no longer appear in the selector.</t>
        </is>
      </c>
    </row>
    <row r="268" ht="15" customHeight="1" s="650">
      <c r="D268" s="694">
        <f>IF($B$2,G268,H268)</f>
        <v/>
      </c>
      <c r="E268" s="694" t="inlineStr">
        <is>
          <t>Predictor</t>
        </is>
      </c>
      <c r="G268" s="694" t="inlineStr">
        <is>
          <t xml:space="preserve">·Si has rellenado todos y quieres hacer un cambio, </t>
        </is>
      </c>
      <c r="H268" s="1216" t="inlineStr">
        <is>
          <t>·If you've filled everything out and want to make a change,</t>
        </is>
      </c>
    </row>
    <row r="269" ht="15" customHeight="1" s="650">
      <c r="D269" s="694">
        <f>IF($B$2,G269,H269)</f>
        <v/>
      </c>
      <c r="E269" s="694" t="inlineStr">
        <is>
          <t>Predictor</t>
        </is>
      </c>
      <c r="G269" s="694" t="inlineStr">
        <is>
          <t xml:space="preserve"> borra las selecciones que quieras cambiar y podrás volver a elegirlas</t>
        </is>
      </c>
      <c r="H269" s="1216" t="inlineStr">
        <is>
          <t xml:space="preserve"> delete the nations you want to change and you can select them again.</t>
        </is>
      </c>
    </row>
    <row r="270" ht="15" customHeight="1" s="650">
      <c r="D270" s="694">
        <f>IF($B$2,G270,H270)</f>
        <v/>
      </c>
      <c r="E270" s="694" t="inlineStr">
        <is>
          <t>Predictor</t>
        </is>
      </c>
      <c r="G270" s="694" t="inlineStr">
        <is>
          <t>Rellenar antes del comienzo del Mundial</t>
        </is>
      </c>
      <c r="H270" s="1216" t="inlineStr">
        <is>
          <t>Complete before World Cup begins</t>
        </is>
      </c>
    </row>
    <row r="271" ht="15" customHeight="1" s="650">
      <c r="D271" s="694">
        <f>IF($B$2,G271,H271)</f>
        <v/>
      </c>
      <c r="E271" s="694" t="inlineStr">
        <is>
          <t>Predictor</t>
        </is>
      </c>
      <c r="G271" s="694" t="inlineStr">
        <is>
          <t>·Si en tu grupo no vais a usar el predictor, puedes dejarlo sin rellenar</t>
        </is>
      </c>
      <c r="H271" s="694" t="inlineStr">
        <is>
          <t>·If you are not going to use the predictor in your group, you can leave it unfilled</t>
        </is>
      </c>
    </row>
    <row r="273" ht="15" customHeight="1" s="650">
      <c r="D273" s="694">
        <f>IF($B$2,G273,H273)</f>
        <v/>
      </c>
      <c r="G273" s="694" t="inlineStr">
        <is>
          <t>Si Irán no participa en el mundial y le sustituye otra selección, selecciona el país sustituto en el desplegable. Si no aparece, elige 'Otro/Other' e ingresa manualmente el nombre (español e inglés), su zona UTC y, opcionalmente, la imagen de su bandera.</t>
        </is>
      </c>
      <c r="H273" s="694" t="inlineStr">
        <is>
          <t>If Iran doesn't participate in the World Cup and is replaced by another team, select the substitute nation from the dropdown menu. If it doesn't appear, choose 'Otro/Other' and manually enter the name (Spanish and English), its UTC zone and, optionally, its flag image.</t>
        </is>
      </c>
    </row>
    <row r="922" ht="15" customHeight="1" s="650">
      <c r="D922" s="694" t="inlineStr">
        <is>
          <t>© Miguel Angel Tejero. 2026</t>
        </is>
      </c>
    </row>
    <row r="923" ht="15" customHeight="1" s="650">
      <c r="D923" s="694" t="inlineStr">
        <is>
          <t>Original: matejero.es</t>
        </is>
      </c>
    </row>
  </sheetData>
  <sheetProtection selectLockedCells="1" selectUnlockedCells="1" algorithmName="SHA-512" sheet="1" objects="1" insertRows="1" insertHyperlinks="1" autoFilter="1" scenarios="1" formatColumns="1" deleteColumns="1" insertColumns="1" pivotTables="1" deleteRows="1" formatCells="1" saltValue="KZI9VgdtDTe+x9pRrUm6+A==" formatRows="1" sort="1" spinCount="100000" hashValue="OS8gdesmC3ZpCUs0gw3o0khyhkqCNf4wOzYbVjnztFrdPW9v9w269TSeEHUI1jH6Iin65kXmMOnEKF4rVsONqg=="/>
  <conditionalFormatting sqref="C202:C249">
    <cfRule type="duplicateValues" rank="0" priority="2" equalAverage="0" aboveAverage="0" dxfId="29" text="" percent="0" bottom="0"/>
  </conditionalFormatting>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worksheet>
</file>

<file path=xl/worksheets/sheet6.xml><?xml version="1.0" encoding="utf-8"?>
<worksheet xmlns="http://schemas.openxmlformats.org/spreadsheetml/2006/main">
  <sheetPr filterMode="0">
    <outlinePr summaryBelow="1" summaryRight="1"/>
    <pageSetUpPr fitToPage="0"/>
  </sheetPr>
  <dimension ref="A1:W497"/>
  <sheetViews>
    <sheetView showFormulas="0" showGridLines="0" showRowColHeaders="0" showZeros="1" rightToLeft="0" tabSelected="0" showOutlineSymbols="1" defaultGridColor="1" view="normal" topLeftCell="JW1589" colorId="64" zoomScale="100" zoomScaleNormal="100" zoomScalePageLayoutView="100" workbookViewId="0">
      <selection pane="topLeft" activeCell="KL1622" activeCellId="0" sqref="KL1622"/>
    </sheetView>
  </sheetViews>
  <sheetFormatPr baseColWidth="8" defaultColWidth="10.859375" defaultRowHeight="15" zeroHeight="0" outlineLevelRow="0"/>
  <cols>
    <col width="9.42" customWidth="1" style="694" min="1" max="1"/>
    <col width="6" customWidth="1" style="694" min="2" max="2"/>
    <col width="10.85" customWidth="1" style="694" min="3" max="13"/>
    <col width="9.42" customWidth="1" style="694" min="14" max="14"/>
    <col width="6.43" customWidth="1" style="694" min="15" max="15"/>
    <col width="10.85" customWidth="1" style="694" min="16" max="16384"/>
  </cols>
  <sheetData>
    <row r="1" ht="15" customHeight="1" s="650">
      <c r="A1" s="1222" t="inlineStr">
        <is>
          <t>Orden</t>
        </is>
      </c>
      <c r="B1" s="1222" t="inlineStr">
        <is>
          <t>V/F</t>
        </is>
      </c>
      <c r="C1" s="1223" t="inlineStr">
        <is>
          <t>A</t>
        </is>
      </c>
      <c r="D1" s="1223" t="inlineStr">
        <is>
          <t>B</t>
        </is>
      </c>
      <c r="E1" s="1223" t="inlineStr">
        <is>
          <t>D</t>
        </is>
      </c>
      <c r="F1" s="1223" t="inlineStr">
        <is>
          <t>E</t>
        </is>
      </c>
      <c r="G1" s="1223" t="inlineStr">
        <is>
          <t>G</t>
        </is>
      </c>
      <c r="H1" s="1223" t="inlineStr">
        <is>
          <t>I</t>
        </is>
      </c>
      <c r="I1" s="1223" t="inlineStr">
        <is>
          <t>K</t>
        </is>
      </c>
      <c r="J1" s="1223" t="inlineStr">
        <is>
          <t>L</t>
        </is>
      </c>
      <c r="N1" s="694" t="inlineStr">
        <is>
          <t>ORDEN</t>
        </is>
      </c>
      <c r="O1" s="1224" t="inlineStr">
        <is>
          <t>Option</t>
        </is>
      </c>
      <c r="P1" s="1224" t="inlineStr">
        <is>
          <t>1A</t>
        </is>
      </c>
      <c r="Q1" s="1224" t="inlineStr">
        <is>
          <t>1B</t>
        </is>
      </c>
      <c r="R1" s="1224" t="inlineStr">
        <is>
          <t>1D</t>
        </is>
      </c>
      <c r="S1" s="1224" t="inlineStr">
        <is>
          <t>1E</t>
        </is>
      </c>
      <c r="T1" s="1224" t="inlineStr">
        <is>
          <t>1G</t>
        </is>
      </c>
      <c r="U1" s="1224" t="inlineStr">
        <is>
          <t>1I</t>
        </is>
      </c>
      <c r="V1" s="1224" t="inlineStr">
        <is>
          <t>1K</t>
        </is>
      </c>
      <c r="W1" s="1224" t="inlineStr">
        <is>
          <t>1L</t>
        </is>
      </c>
    </row>
    <row r="2" ht="15" customHeight="1" s="650">
      <c r="A2" s="1049" t="inlineStr">
        <is>
          <t>EFGHIJKL</t>
        </is>
      </c>
      <c r="B2" s="1049">
        <f>+IF(A2=WORLDCUP!$BI$112,1,0)</f>
        <v/>
      </c>
      <c r="C2" s="1049">
        <f>+WORLDCUP!BD62</f>
        <v/>
      </c>
      <c r="D2" s="1049">
        <f>+WORLDCUP!BD67</f>
        <v/>
      </c>
      <c r="E2" s="1049">
        <f>+WORLDCUP!BD66</f>
        <v/>
      </c>
      <c r="F2" s="1049">
        <f>+WORLDCUP!BD63</f>
        <v/>
      </c>
      <c r="G2" s="1049">
        <f>+WORLDCUP!BD65</f>
        <v/>
      </c>
      <c r="H2" s="1049">
        <f>+WORLDCUP!BD64</f>
        <v/>
      </c>
      <c r="I2" s="1049">
        <f>+WORLDCUP!BD69</f>
        <v/>
      </c>
      <c r="J2" s="1049">
        <f>+WORLDCUP!BD68</f>
        <v/>
      </c>
      <c r="L2" s="694">
        <f>+ROW()&amp;"."&amp;COLUMN()</f>
        <v/>
      </c>
      <c r="N2" s="694" t="inlineStr">
        <is>
          <t>EFGHIJKL</t>
        </is>
      </c>
      <c r="O2" s="694" t="n">
        <v>1</v>
      </c>
      <c r="P2" s="694" t="inlineStr">
        <is>
          <t>3E</t>
        </is>
      </c>
      <c r="Q2" s="694" t="inlineStr">
        <is>
          <t>3J</t>
        </is>
      </c>
      <c r="R2" s="694" t="inlineStr">
        <is>
          <t>3I</t>
        </is>
      </c>
      <c r="S2" s="694" t="inlineStr">
        <is>
          <t>3F</t>
        </is>
      </c>
      <c r="T2" s="694" t="inlineStr">
        <is>
          <t>3H</t>
        </is>
      </c>
      <c r="U2" s="694" t="inlineStr">
        <is>
          <t>3G</t>
        </is>
      </c>
      <c r="V2" s="694" t="inlineStr">
        <is>
          <t>3L</t>
        </is>
      </c>
      <c r="W2" s="694" t="inlineStr">
        <is>
          <t>3K</t>
        </is>
      </c>
    </row>
    <row r="3" ht="15" customHeight="1" s="650">
      <c r="A3" s="1049" t="inlineStr">
        <is>
          <t>DFGHIJKL</t>
        </is>
      </c>
      <c r="B3" s="1049">
        <f>+IF(A3=WORLDCUP!$BI$112,1,0)</f>
        <v/>
      </c>
      <c r="C3" s="1049">
        <f>+WORLDCUP!BD65</f>
        <v/>
      </c>
      <c r="D3" s="1049">
        <f>+WORLDCUP!BD64</f>
        <v/>
      </c>
      <c r="E3" s="1049">
        <f>+WORLDCUP!BD66</f>
        <v/>
      </c>
      <c r="F3" s="1049">
        <f>+WORLDCUP!BD61</f>
        <v/>
      </c>
      <c r="G3" s="1049">
        <f>+WORLDCUP!BD67</f>
        <v/>
      </c>
      <c r="H3" s="1049">
        <f>+WORLDCUP!BD63</f>
        <v/>
      </c>
      <c r="I3" s="1049">
        <f>+WORLDCUP!BD69</f>
        <v/>
      </c>
      <c r="J3" s="1049">
        <f>+WORLDCUP!BD68</f>
        <v/>
      </c>
      <c r="N3" s="694" t="inlineStr">
        <is>
          <t>DFGHIJKL</t>
        </is>
      </c>
      <c r="O3" s="694" t="n">
        <v>2</v>
      </c>
      <c r="P3" s="694" t="inlineStr">
        <is>
          <t>3H</t>
        </is>
      </c>
      <c r="Q3" s="694" t="inlineStr">
        <is>
          <t>3G</t>
        </is>
      </c>
      <c r="R3" s="694" t="inlineStr">
        <is>
          <t>3I</t>
        </is>
      </c>
      <c r="S3" s="694" t="inlineStr">
        <is>
          <t>3D</t>
        </is>
      </c>
      <c r="T3" s="694" t="inlineStr">
        <is>
          <t>3J</t>
        </is>
      </c>
      <c r="U3" s="694" t="inlineStr">
        <is>
          <t>3F</t>
        </is>
      </c>
      <c r="V3" s="694" t="inlineStr">
        <is>
          <t>3L</t>
        </is>
      </c>
      <c r="W3" s="694" t="inlineStr">
        <is>
          <t>3K</t>
        </is>
      </c>
    </row>
    <row r="4" ht="15" customHeight="1" s="650">
      <c r="A4" s="1049" t="inlineStr">
        <is>
          <t>DEGHIJKL</t>
        </is>
      </c>
      <c r="B4" s="1049">
        <f>+IF(A4=WORLDCUP!$BI$112,1,0)</f>
        <v/>
      </c>
      <c r="C4" s="1049">
        <f>+WORLDCUP!BD62</f>
        <v/>
      </c>
      <c r="D4" s="1049">
        <f>+WORLDCUP!BD67</f>
        <v/>
      </c>
      <c r="E4" s="1049">
        <f>+WORLDCUP!BD66</f>
        <v/>
      </c>
      <c r="F4" s="1049">
        <f>+WORLDCUP!BD61</f>
        <v/>
      </c>
      <c r="G4" s="1049">
        <f>+WORLDCUP!BD65</f>
        <v/>
      </c>
      <c r="H4" s="1049">
        <f>+WORLDCUP!BD64</f>
        <v/>
      </c>
      <c r="I4" s="1049">
        <f>+WORLDCUP!BD69</f>
        <v/>
      </c>
      <c r="J4" s="1049">
        <f>+WORLDCUP!BD68</f>
        <v/>
      </c>
      <c r="N4" s="694" t="inlineStr">
        <is>
          <t>DEGHIJKL</t>
        </is>
      </c>
      <c r="O4" s="694" t="n">
        <v>3</v>
      </c>
      <c r="P4" s="694" t="inlineStr">
        <is>
          <t>3E</t>
        </is>
      </c>
      <c r="Q4" s="694" t="inlineStr">
        <is>
          <t>3J</t>
        </is>
      </c>
      <c r="R4" s="694" t="inlineStr">
        <is>
          <t>3I</t>
        </is>
      </c>
      <c r="S4" s="694" t="inlineStr">
        <is>
          <t>3D</t>
        </is>
      </c>
      <c r="T4" s="694" t="inlineStr">
        <is>
          <t>3H</t>
        </is>
      </c>
      <c r="U4" s="694" t="inlineStr">
        <is>
          <t>3G</t>
        </is>
      </c>
      <c r="V4" s="694" t="inlineStr">
        <is>
          <t>3L</t>
        </is>
      </c>
      <c r="W4" s="694" t="inlineStr">
        <is>
          <t>3K</t>
        </is>
      </c>
    </row>
    <row r="5" ht="15" customHeight="1" s="650">
      <c r="A5" s="1049" t="inlineStr">
        <is>
          <t>DEFHIJKL</t>
        </is>
      </c>
      <c r="B5" s="1049">
        <f>+IF(A5=WORLDCUP!$BI$112,1,0)</f>
        <v/>
      </c>
      <c r="C5" s="1049">
        <f>+WORLDCUP!BD62</f>
        <v/>
      </c>
      <c r="D5" s="1049">
        <f>+WORLDCUP!BD67</f>
        <v/>
      </c>
      <c r="E5" s="1049">
        <f>+WORLDCUP!BD66</f>
        <v/>
      </c>
      <c r="F5" s="1049">
        <f>+WORLDCUP!BD61</f>
        <v/>
      </c>
      <c r="G5" s="1049">
        <f>+WORLDCUP!BD65</f>
        <v/>
      </c>
      <c r="H5" s="1049">
        <f>+WORLDCUP!BD63</f>
        <v/>
      </c>
      <c r="I5" s="1049">
        <f>+WORLDCUP!BD69</f>
        <v/>
      </c>
      <c r="J5" s="1049">
        <f>+WORLDCUP!BD68</f>
        <v/>
      </c>
      <c r="N5" s="694" t="inlineStr">
        <is>
          <t>DEFHIJKL</t>
        </is>
      </c>
      <c r="O5" s="694" t="n">
        <v>4</v>
      </c>
      <c r="P5" s="694" t="inlineStr">
        <is>
          <t>3E</t>
        </is>
      </c>
      <c r="Q5" s="694" t="inlineStr">
        <is>
          <t>3J</t>
        </is>
      </c>
      <c r="R5" s="694" t="inlineStr">
        <is>
          <t>3I</t>
        </is>
      </c>
      <c r="S5" s="694" t="inlineStr">
        <is>
          <t>3D</t>
        </is>
      </c>
      <c r="T5" s="694" t="inlineStr">
        <is>
          <t>3H</t>
        </is>
      </c>
      <c r="U5" s="694" t="inlineStr">
        <is>
          <t>3F</t>
        </is>
      </c>
      <c r="V5" s="694" t="inlineStr">
        <is>
          <t>3L</t>
        </is>
      </c>
      <c r="W5" s="694" t="inlineStr">
        <is>
          <t>3K</t>
        </is>
      </c>
    </row>
    <row r="6" ht="15" customHeight="1" s="650">
      <c r="A6" s="1049" t="inlineStr">
        <is>
          <t>DEFGIJKL</t>
        </is>
      </c>
      <c r="B6" s="1049">
        <f>+IF(A6=WORLDCUP!$BI$112,1,0)</f>
        <v/>
      </c>
      <c r="C6" s="1049">
        <f>+WORLDCUP!BD62</f>
        <v/>
      </c>
      <c r="D6" s="1049">
        <f>+WORLDCUP!BD64</f>
        <v/>
      </c>
      <c r="E6" s="1049">
        <f>+WORLDCUP!BD66</f>
        <v/>
      </c>
      <c r="F6" s="1049">
        <f>+WORLDCUP!BD61</f>
        <v/>
      </c>
      <c r="G6" s="1049">
        <f>+WORLDCUP!BD67</f>
        <v/>
      </c>
      <c r="H6" s="1049">
        <f>+WORLDCUP!BD63</f>
        <v/>
      </c>
      <c r="I6" s="1049">
        <f>+WORLDCUP!BD69</f>
        <v/>
      </c>
      <c r="J6" s="1049">
        <f>+WORLDCUP!BD68</f>
        <v/>
      </c>
      <c r="N6" s="694" t="inlineStr">
        <is>
          <t>DEFGIJKL</t>
        </is>
      </c>
      <c r="O6" s="694" t="n">
        <v>5</v>
      </c>
      <c r="P6" s="694" t="inlineStr">
        <is>
          <t>3E</t>
        </is>
      </c>
      <c r="Q6" s="694" t="inlineStr">
        <is>
          <t>3G</t>
        </is>
      </c>
      <c r="R6" s="694" t="inlineStr">
        <is>
          <t>3I</t>
        </is>
      </c>
      <c r="S6" s="694" t="inlineStr">
        <is>
          <t>3D</t>
        </is>
      </c>
      <c r="T6" s="694" t="inlineStr">
        <is>
          <t>3J</t>
        </is>
      </c>
      <c r="U6" s="694" t="inlineStr">
        <is>
          <t>3F</t>
        </is>
      </c>
      <c r="V6" s="694" t="inlineStr">
        <is>
          <t>3L</t>
        </is>
      </c>
      <c r="W6" s="694" t="inlineStr">
        <is>
          <t>3K</t>
        </is>
      </c>
    </row>
    <row r="7" ht="15" customHeight="1" s="650">
      <c r="A7" s="1049" t="inlineStr">
        <is>
          <t>DEFGHJKL</t>
        </is>
      </c>
      <c r="B7" s="1049">
        <f>+IF(A7=WORLDCUP!$BI$112,1,0)</f>
        <v/>
      </c>
      <c r="C7" s="1049">
        <f>+WORLDCUP!BD62</f>
        <v/>
      </c>
      <c r="D7" s="1049">
        <f>+WORLDCUP!BD64</f>
        <v/>
      </c>
      <c r="E7" s="1049">
        <f>+WORLDCUP!BD67</f>
        <v/>
      </c>
      <c r="F7" s="1049">
        <f>+WORLDCUP!BD61</f>
        <v/>
      </c>
      <c r="G7" s="1049">
        <f>+WORLDCUP!BD65</f>
        <v/>
      </c>
      <c r="H7" s="1049">
        <f>+WORLDCUP!BD63</f>
        <v/>
      </c>
      <c r="I7" s="1049">
        <f>+WORLDCUP!BD69</f>
        <v/>
      </c>
      <c r="J7" s="1049">
        <f>+WORLDCUP!BD68</f>
        <v/>
      </c>
      <c r="N7" s="694" t="inlineStr">
        <is>
          <t>DEFGHJKL</t>
        </is>
      </c>
      <c r="O7" s="694" t="n">
        <v>6</v>
      </c>
      <c r="P7" s="694" t="inlineStr">
        <is>
          <t>3E</t>
        </is>
      </c>
      <c r="Q7" s="694" t="inlineStr">
        <is>
          <t>3G</t>
        </is>
      </c>
      <c r="R7" s="694" t="inlineStr">
        <is>
          <t>3J</t>
        </is>
      </c>
      <c r="S7" s="694" t="inlineStr">
        <is>
          <t>3D</t>
        </is>
      </c>
      <c r="T7" s="694" t="inlineStr">
        <is>
          <t>3H</t>
        </is>
      </c>
      <c r="U7" s="694" t="inlineStr">
        <is>
          <t>3F</t>
        </is>
      </c>
      <c r="V7" s="694" t="inlineStr">
        <is>
          <t>3L</t>
        </is>
      </c>
      <c r="W7" s="694" t="inlineStr">
        <is>
          <t>3K</t>
        </is>
      </c>
    </row>
    <row r="8" ht="15" customHeight="1" s="650">
      <c r="A8" s="1049" t="inlineStr">
        <is>
          <t>DEFGHIKL</t>
        </is>
      </c>
      <c r="B8" s="1049">
        <f>+IF(A8=WORLDCUP!$BI$112,1,0)</f>
        <v/>
      </c>
      <c r="C8" s="1049">
        <f>+WORLDCUP!BD62</f>
        <v/>
      </c>
      <c r="D8" s="1049">
        <f>+WORLDCUP!BD64</f>
        <v/>
      </c>
      <c r="E8" s="1049">
        <f>+WORLDCUP!BD66</f>
        <v/>
      </c>
      <c r="F8" s="1049">
        <f>+WORLDCUP!BD61</f>
        <v/>
      </c>
      <c r="G8" s="1049">
        <f>+WORLDCUP!BD65</f>
        <v/>
      </c>
      <c r="H8" s="1049">
        <f>+WORLDCUP!BD63</f>
        <v/>
      </c>
      <c r="I8" s="1049">
        <f>+WORLDCUP!BD69</f>
        <v/>
      </c>
      <c r="J8" s="1049">
        <f>+WORLDCUP!BD68</f>
        <v/>
      </c>
      <c r="N8" s="694" t="inlineStr">
        <is>
          <t>DEFGHIKL</t>
        </is>
      </c>
      <c r="O8" s="694" t="n">
        <v>7</v>
      </c>
      <c r="P8" s="694" t="inlineStr">
        <is>
          <t>3E</t>
        </is>
      </c>
      <c r="Q8" s="694" t="inlineStr">
        <is>
          <t>3G</t>
        </is>
      </c>
      <c r="R8" s="694" t="inlineStr">
        <is>
          <t>3I</t>
        </is>
      </c>
      <c r="S8" s="694" t="inlineStr">
        <is>
          <t>3D</t>
        </is>
      </c>
      <c r="T8" s="694" t="inlineStr">
        <is>
          <t>3H</t>
        </is>
      </c>
      <c r="U8" s="694" t="inlineStr">
        <is>
          <t>3F</t>
        </is>
      </c>
      <c r="V8" s="694" t="inlineStr">
        <is>
          <t>3L</t>
        </is>
      </c>
      <c r="W8" s="694" t="inlineStr">
        <is>
          <t>3K</t>
        </is>
      </c>
    </row>
    <row r="9" ht="15" customHeight="1" s="650">
      <c r="A9" s="1049" t="inlineStr">
        <is>
          <t>DEFGHIJL</t>
        </is>
      </c>
      <c r="B9" s="1049">
        <f>+IF(A9=WORLDCUP!$BI$112,1,0)</f>
        <v/>
      </c>
      <c r="C9" s="1049">
        <f>+WORLDCUP!BD62</f>
        <v/>
      </c>
      <c r="D9" s="1049">
        <f>+WORLDCUP!BD64</f>
        <v/>
      </c>
      <c r="E9" s="1049">
        <f>+WORLDCUP!BD67</f>
        <v/>
      </c>
      <c r="F9" s="1049">
        <f>+WORLDCUP!BD61</f>
        <v/>
      </c>
      <c r="G9" s="1049">
        <f>+WORLDCUP!BD65</f>
        <v/>
      </c>
      <c r="H9" s="1049">
        <f>+WORLDCUP!BD63</f>
        <v/>
      </c>
      <c r="I9" s="1049">
        <f>+WORLDCUP!BD69</f>
        <v/>
      </c>
      <c r="J9" s="1049">
        <f>+WORLDCUP!BD66</f>
        <v/>
      </c>
      <c r="N9" s="694" t="inlineStr">
        <is>
          <t>DEFGHIJL</t>
        </is>
      </c>
      <c r="O9" s="694" t="n">
        <v>8</v>
      </c>
      <c r="P9" s="694" t="inlineStr">
        <is>
          <t>3E</t>
        </is>
      </c>
      <c r="Q9" s="694" t="inlineStr">
        <is>
          <t>3G</t>
        </is>
      </c>
      <c r="R9" s="694" t="inlineStr">
        <is>
          <t>3J</t>
        </is>
      </c>
      <c r="S9" s="694" t="inlineStr">
        <is>
          <t>3D</t>
        </is>
      </c>
      <c r="T9" s="694" t="inlineStr">
        <is>
          <t>3H</t>
        </is>
      </c>
      <c r="U9" s="694" t="inlineStr">
        <is>
          <t>3F</t>
        </is>
      </c>
      <c r="V9" s="694" t="inlineStr">
        <is>
          <t>3L</t>
        </is>
      </c>
      <c r="W9" s="694" t="inlineStr">
        <is>
          <t>3I</t>
        </is>
      </c>
    </row>
    <row r="10" ht="15" customHeight="1" s="650">
      <c r="A10" s="1049" t="inlineStr">
        <is>
          <t>DEFGHIJK</t>
        </is>
      </c>
      <c r="B10" s="1049">
        <f>+IF(A10=WORLDCUP!$BI$112,1,0)</f>
        <v/>
      </c>
      <c r="C10" s="1049">
        <f>+WORLDCUP!BD62</f>
        <v/>
      </c>
      <c r="D10" s="1049">
        <f>+WORLDCUP!BD64</f>
        <v/>
      </c>
      <c r="E10" s="1049">
        <f>+WORLDCUP!BD67</f>
        <v/>
      </c>
      <c r="F10" s="1049">
        <f>+WORLDCUP!BD61</f>
        <v/>
      </c>
      <c r="G10" s="1049">
        <f>+WORLDCUP!BD65</f>
        <v/>
      </c>
      <c r="H10" s="1049">
        <f>+WORLDCUP!BD63</f>
        <v/>
      </c>
      <c r="I10" s="1049">
        <f>+WORLDCUP!BD66</f>
        <v/>
      </c>
      <c r="J10" s="1049">
        <f>+WORLDCUP!BD68</f>
        <v/>
      </c>
      <c r="N10" s="694" t="inlineStr">
        <is>
          <t>DEFGHIJK</t>
        </is>
      </c>
      <c r="O10" s="694" t="n">
        <v>9</v>
      </c>
      <c r="P10" s="694" t="inlineStr">
        <is>
          <t>3E</t>
        </is>
      </c>
      <c r="Q10" s="694" t="inlineStr">
        <is>
          <t>3G</t>
        </is>
      </c>
      <c r="R10" s="694" t="inlineStr">
        <is>
          <t>3J</t>
        </is>
      </c>
      <c r="S10" s="694" t="inlineStr">
        <is>
          <t>3D</t>
        </is>
      </c>
      <c r="T10" s="694" t="inlineStr">
        <is>
          <t>3H</t>
        </is>
      </c>
      <c r="U10" s="694" t="inlineStr">
        <is>
          <t>3F</t>
        </is>
      </c>
      <c r="V10" s="694" t="inlineStr">
        <is>
          <t>3I</t>
        </is>
      </c>
      <c r="W10" s="694" t="inlineStr">
        <is>
          <t>3K</t>
        </is>
      </c>
    </row>
    <row r="11" ht="15" customHeight="1" s="650">
      <c r="A11" s="1049" t="inlineStr">
        <is>
          <t>CFGHIJKL</t>
        </is>
      </c>
      <c r="B11" s="1049">
        <f>+IF(A11=WORLDCUP!$BI$112,1,0)</f>
        <v/>
      </c>
      <c r="C11" s="1049">
        <f>+WORLDCUP!BD65</f>
        <v/>
      </c>
      <c r="D11" s="1049">
        <f>+WORLDCUP!BD64</f>
        <v/>
      </c>
      <c r="E11" s="1049">
        <f>+WORLDCUP!BD66</f>
        <v/>
      </c>
      <c r="F11" s="1049">
        <f>+WORLDCUP!BD60</f>
        <v/>
      </c>
      <c r="G11" s="1049">
        <f>+WORLDCUP!BD67</f>
        <v/>
      </c>
      <c r="H11" s="1049">
        <f>+WORLDCUP!BD63</f>
        <v/>
      </c>
      <c r="I11" s="1049">
        <f>+WORLDCUP!BD69</f>
        <v/>
      </c>
      <c r="J11" s="1049">
        <f>+WORLDCUP!BD68</f>
        <v/>
      </c>
      <c r="N11" s="694" t="inlineStr">
        <is>
          <t>CFGHIJKL</t>
        </is>
      </c>
      <c r="O11" s="694" t="n">
        <v>10</v>
      </c>
      <c r="P11" s="694" t="inlineStr">
        <is>
          <t>3H</t>
        </is>
      </c>
      <c r="Q11" s="694" t="inlineStr">
        <is>
          <t>3G</t>
        </is>
      </c>
      <c r="R11" s="694" t="inlineStr">
        <is>
          <t>3I</t>
        </is>
      </c>
      <c r="S11" s="694" t="inlineStr">
        <is>
          <t>3C</t>
        </is>
      </c>
      <c r="T11" s="694" t="inlineStr">
        <is>
          <t>3J</t>
        </is>
      </c>
      <c r="U11" s="694" t="inlineStr">
        <is>
          <t>3F</t>
        </is>
      </c>
      <c r="V11" s="694" t="inlineStr">
        <is>
          <t>3L</t>
        </is>
      </c>
      <c r="W11" s="694" t="inlineStr">
        <is>
          <t>3K</t>
        </is>
      </c>
    </row>
    <row r="12" ht="15" customHeight="1" s="650">
      <c r="A12" s="1049" t="inlineStr">
        <is>
          <t>CEGHIJKL</t>
        </is>
      </c>
      <c r="B12" s="1049">
        <f>+IF(A12=WORLDCUP!$BI$112,1,0)</f>
        <v/>
      </c>
      <c r="C12" s="1049">
        <f>+WORLDCUP!BD62</f>
        <v/>
      </c>
      <c r="D12" s="1049">
        <f>+WORLDCUP!BD67</f>
        <v/>
      </c>
      <c r="E12" s="1049">
        <f>+WORLDCUP!BD66</f>
        <v/>
      </c>
      <c r="F12" s="1049">
        <f>+WORLDCUP!BD60</f>
        <v/>
      </c>
      <c r="G12" s="1049">
        <f>+WORLDCUP!BD65</f>
        <v/>
      </c>
      <c r="H12" s="1049">
        <f>+WORLDCUP!BD64</f>
        <v/>
      </c>
      <c r="I12" s="1049">
        <f>+WORLDCUP!BD69</f>
        <v/>
      </c>
      <c r="J12" s="1049">
        <f>+WORLDCUP!BD68</f>
        <v/>
      </c>
      <c r="N12" s="694" t="inlineStr">
        <is>
          <t>CEGHIJKL</t>
        </is>
      </c>
      <c r="O12" s="694" t="n">
        <v>11</v>
      </c>
      <c r="P12" s="694" t="inlineStr">
        <is>
          <t>3E</t>
        </is>
      </c>
      <c r="Q12" s="694" t="inlineStr">
        <is>
          <t>3J</t>
        </is>
      </c>
      <c r="R12" s="694" t="inlineStr">
        <is>
          <t>3I</t>
        </is>
      </c>
      <c r="S12" s="694" t="inlineStr">
        <is>
          <t>3C</t>
        </is>
      </c>
      <c r="T12" s="694" t="inlineStr">
        <is>
          <t>3H</t>
        </is>
      </c>
      <c r="U12" s="694" t="inlineStr">
        <is>
          <t>3G</t>
        </is>
      </c>
      <c r="V12" s="694" t="inlineStr">
        <is>
          <t>3L</t>
        </is>
      </c>
      <c r="W12" s="694" t="inlineStr">
        <is>
          <t>3K</t>
        </is>
      </c>
    </row>
    <row r="13" ht="15" customHeight="1" s="650">
      <c r="A13" s="1049" t="inlineStr">
        <is>
          <t>CEFHIJKL</t>
        </is>
      </c>
      <c r="B13" s="1049">
        <f>+IF(A13=WORLDCUP!$BI$112,1,0)</f>
        <v/>
      </c>
      <c r="C13" s="1049">
        <f>+WORLDCUP!BD62</f>
        <v/>
      </c>
      <c r="D13" s="1049">
        <f>+WORLDCUP!BD67</f>
        <v/>
      </c>
      <c r="E13" s="1049">
        <f>+WORLDCUP!BD66</f>
        <v/>
      </c>
      <c r="F13" s="1049">
        <f>+WORLDCUP!BD60</f>
        <v/>
      </c>
      <c r="G13" s="1049">
        <f>+WORLDCUP!BD65</f>
        <v/>
      </c>
      <c r="H13" s="1049">
        <f>+WORLDCUP!BD63</f>
        <v/>
      </c>
      <c r="I13" s="1049">
        <f>+WORLDCUP!BD69</f>
        <v/>
      </c>
      <c r="J13" s="1049">
        <f>+WORLDCUP!BD68</f>
        <v/>
      </c>
      <c r="N13" s="694" t="inlineStr">
        <is>
          <t>CEFHIJKL</t>
        </is>
      </c>
      <c r="O13" s="694" t="n">
        <v>12</v>
      </c>
      <c r="P13" s="694" t="inlineStr">
        <is>
          <t>3E</t>
        </is>
      </c>
      <c r="Q13" s="694" t="inlineStr">
        <is>
          <t>3J</t>
        </is>
      </c>
      <c r="R13" s="694" t="inlineStr">
        <is>
          <t>3I</t>
        </is>
      </c>
      <c r="S13" s="694" t="inlineStr">
        <is>
          <t>3C</t>
        </is>
      </c>
      <c r="T13" s="694" t="inlineStr">
        <is>
          <t>3H</t>
        </is>
      </c>
      <c r="U13" s="694" t="inlineStr">
        <is>
          <t>3F</t>
        </is>
      </c>
      <c r="V13" s="694" t="inlineStr">
        <is>
          <t>3L</t>
        </is>
      </c>
      <c r="W13" s="694" t="inlineStr">
        <is>
          <t>3K</t>
        </is>
      </c>
    </row>
    <row r="14" ht="15" customHeight="1" s="650">
      <c r="A14" s="1049" t="inlineStr">
        <is>
          <t>CEFGIJKL</t>
        </is>
      </c>
      <c r="B14" s="1049">
        <f>+IF(A14=WORLDCUP!$BI$112,1,0)</f>
        <v/>
      </c>
      <c r="C14" s="1049">
        <f>+WORLDCUP!BD62</f>
        <v/>
      </c>
      <c r="D14" s="1049">
        <f>+WORLDCUP!BD64</f>
        <v/>
      </c>
      <c r="E14" s="1049">
        <f>+WORLDCUP!BD66</f>
        <v/>
      </c>
      <c r="F14" s="1049">
        <f>+WORLDCUP!BD60</f>
        <v/>
      </c>
      <c r="G14" s="1049">
        <f>+WORLDCUP!BD67</f>
        <v/>
      </c>
      <c r="H14" s="1049">
        <f>+WORLDCUP!BD63</f>
        <v/>
      </c>
      <c r="I14" s="1049">
        <f>+WORLDCUP!BD69</f>
        <v/>
      </c>
      <c r="J14" s="1049">
        <f>+WORLDCUP!BD68</f>
        <v/>
      </c>
      <c r="N14" s="694" t="inlineStr">
        <is>
          <t>CEFGIJKL</t>
        </is>
      </c>
      <c r="O14" s="694" t="n">
        <v>13</v>
      </c>
      <c r="P14" s="694" t="inlineStr">
        <is>
          <t>3E</t>
        </is>
      </c>
      <c r="Q14" s="694" t="inlineStr">
        <is>
          <t>3G</t>
        </is>
      </c>
      <c r="R14" s="694" t="inlineStr">
        <is>
          <t>3I</t>
        </is>
      </c>
      <c r="S14" s="694" t="inlineStr">
        <is>
          <t>3C</t>
        </is>
      </c>
      <c r="T14" s="694" t="inlineStr">
        <is>
          <t>3J</t>
        </is>
      </c>
      <c r="U14" s="694" t="inlineStr">
        <is>
          <t>3F</t>
        </is>
      </c>
      <c r="V14" s="694" t="inlineStr">
        <is>
          <t>3L</t>
        </is>
      </c>
      <c r="W14" s="694" t="inlineStr">
        <is>
          <t>3K</t>
        </is>
      </c>
    </row>
    <row r="15" ht="15" customHeight="1" s="650">
      <c r="A15" s="1049" t="inlineStr">
        <is>
          <t>CEFGHJKL</t>
        </is>
      </c>
      <c r="B15" s="1049">
        <f>+IF(A15=WORLDCUP!$BI$112,1,0)</f>
        <v/>
      </c>
      <c r="C15" s="1049">
        <f>+WORLDCUP!BD62</f>
        <v/>
      </c>
      <c r="D15" s="1049">
        <f>+WORLDCUP!BD64</f>
        <v/>
      </c>
      <c r="E15" s="1049">
        <f>+WORLDCUP!BD67</f>
        <v/>
      </c>
      <c r="F15" s="1049">
        <f>+WORLDCUP!BD60</f>
        <v/>
      </c>
      <c r="G15" s="1049">
        <f>+WORLDCUP!BD65</f>
        <v/>
      </c>
      <c r="H15" s="1049">
        <f>+WORLDCUP!BD63</f>
        <v/>
      </c>
      <c r="I15" s="1049">
        <f>+WORLDCUP!BD69</f>
        <v/>
      </c>
      <c r="J15" s="1049">
        <f>+WORLDCUP!BD68</f>
        <v/>
      </c>
      <c r="N15" s="694" t="inlineStr">
        <is>
          <t>CEFGHJKL</t>
        </is>
      </c>
      <c r="O15" s="694" t="n">
        <v>14</v>
      </c>
      <c r="P15" s="694" t="inlineStr">
        <is>
          <t>3E</t>
        </is>
      </c>
      <c r="Q15" s="694" t="inlineStr">
        <is>
          <t>3G</t>
        </is>
      </c>
      <c r="R15" s="694" t="inlineStr">
        <is>
          <t>3J</t>
        </is>
      </c>
      <c r="S15" s="694" t="inlineStr">
        <is>
          <t>3C</t>
        </is>
      </c>
      <c r="T15" s="694" t="inlineStr">
        <is>
          <t>3H</t>
        </is>
      </c>
      <c r="U15" s="694" t="inlineStr">
        <is>
          <t>3F</t>
        </is>
      </c>
      <c r="V15" s="694" t="inlineStr">
        <is>
          <t>3L</t>
        </is>
      </c>
      <c r="W15" s="694" t="inlineStr">
        <is>
          <t>3K</t>
        </is>
      </c>
    </row>
    <row r="16" ht="15" customHeight="1" s="650">
      <c r="A16" s="1049" t="inlineStr">
        <is>
          <t>CEFGHIKL</t>
        </is>
      </c>
      <c r="B16" s="1049">
        <f>+IF(A16=WORLDCUP!$BI$112,1,0)</f>
        <v/>
      </c>
      <c r="C16" s="1049">
        <f>+WORLDCUP!BD62</f>
        <v/>
      </c>
      <c r="D16" s="1049">
        <f>+WORLDCUP!BD64</f>
        <v/>
      </c>
      <c r="E16" s="1049">
        <f>+WORLDCUP!BD66</f>
        <v/>
      </c>
      <c r="F16" s="1049">
        <f>+WORLDCUP!BD60</f>
        <v/>
      </c>
      <c r="G16" s="1049">
        <f>+WORLDCUP!BD65</f>
        <v/>
      </c>
      <c r="H16" s="1049">
        <f>+WORLDCUP!BD63</f>
        <v/>
      </c>
      <c r="I16" s="1049">
        <f>+WORLDCUP!BD69</f>
        <v/>
      </c>
      <c r="J16" s="1049">
        <f>+WORLDCUP!BD68</f>
        <v/>
      </c>
      <c r="N16" s="694" t="inlineStr">
        <is>
          <t>CEFGHIKL</t>
        </is>
      </c>
      <c r="O16" s="694" t="n">
        <v>15</v>
      </c>
      <c r="P16" s="694" t="inlineStr">
        <is>
          <t>3E</t>
        </is>
      </c>
      <c r="Q16" s="694" t="inlineStr">
        <is>
          <t>3G</t>
        </is>
      </c>
      <c r="R16" s="694" t="inlineStr">
        <is>
          <t>3I</t>
        </is>
      </c>
      <c r="S16" s="694" t="inlineStr">
        <is>
          <t>3C</t>
        </is>
      </c>
      <c r="T16" s="694" t="inlineStr">
        <is>
          <t>3H</t>
        </is>
      </c>
      <c r="U16" s="694" t="inlineStr">
        <is>
          <t>3F</t>
        </is>
      </c>
      <c r="V16" s="694" t="inlineStr">
        <is>
          <t>3L</t>
        </is>
      </c>
      <c r="W16" s="694" t="inlineStr">
        <is>
          <t>3K</t>
        </is>
      </c>
    </row>
    <row r="17" ht="15" customHeight="1" s="650">
      <c r="A17" s="1049" t="inlineStr">
        <is>
          <t>CEFGHIJL</t>
        </is>
      </c>
      <c r="B17" s="1049">
        <f>+IF(A17=WORLDCUP!$BI$112,1,0)</f>
        <v/>
      </c>
      <c r="C17" s="1049">
        <f>+WORLDCUP!BD62</f>
        <v/>
      </c>
      <c r="D17" s="1049">
        <f>+WORLDCUP!BD64</f>
        <v/>
      </c>
      <c r="E17" s="1049">
        <f>+WORLDCUP!BD67</f>
        <v/>
      </c>
      <c r="F17" s="1049">
        <f>+WORLDCUP!BD60</f>
        <v/>
      </c>
      <c r="G17" s="1049">
        <f>+WORLDCUP!BD65</f>
        <v/>
      </c>
      <c r="H17" s="1049">
        <f>+WORLDCUP!BD63</f>
        <v/>
      </c>
      <c r="I17" s="1049">
        <f>+WORLDCUP!BD69</f>
        <v/>
      </c>
      <c r="J17" s="1049">
        <f>+WORLDCUP!BD66</f>
        <v/>
      </c>
      <c r="N17" s="694" t="inlineStr">
        <is>
          <t>CEFGHIJL</t>
        </is>
      </c>
      <c r="O17" s="694" t="n">
        <v>16</v>
      </c>
      <c r="P17" s="694" t="inlineStr">
        <is>
          <t>3E</t>
        </is>
      </c>
      <c r="Q17" s="694" t="inlineStr">
        <is>
          <t>3G</t>
        </is>
      </c>
      <c r="R17" s="694" t="inlineStr">
        <is>
          <t>3J</t>
        </is>
      </c>
      <c r="S17" s="694" t="inlineStr">
        <is>
          <t>3C</t>
        </is>
      </c>
      <c r="T17" s="694" t="inlineStr">
        <is>
          <t>3H</t>
        </is>
      </c>
      <c r="U17" s="694" t="inlineStr">
        <is>
          <t>3F</t>
        </is>
      </c>
      <c r="V17" s="694" t="inlineStr">
        <is>
          <t>3L</t>
        </is>
      </c>
      <c r="W17" s="694" t="inlineStr">
        <is>
          <t>3I</t>
        </is>
      </c>
    </row>
    <row r="18" ht="15" customHeight="1" s="650">
      <c r="A18" s="1049" t="inlineStr">
        <is>
          <t>CEFGHIJK</t>
        </is>
      </c>
      <c r="B18" s="1049">
        <f>+IF(A18=WORLDCUP!$BI$112,1,0)</f>
        <v/>
      </c>
      <c r="C18" s="1049">
        <f>+WORLDCUP!BD62</f>
        <v/>
      </c>
      <c r="D18" s="1049">
        <f>+WORLDCUP!BD64</f>
        <v/>
      </c>
      <c r="E18" s="1049">
        <f>+WORLDCUP!BD67</f>
        <v/>
      </c>
      <c r="F18" s="1049">
        <f>+WORLDCUP!BD60</f>
        <v/>
      </c>
      <c r="G18" s="1049">
        <f>+WORLDCUP!BD65</f>
        <v/>
      </c>
      <c r="H18" s="1049">
        <f>+WORLDCUP!BD63</f>
        <v/>
      </c>
      <c r="I18" s="1049">
        <f>+WORLDCUP!BD66</f>
        <v/>
      </c>
      <c r="J18" s="1049">
        <f>+WORLDCUP!BD68</f>
        <v/>
      </c>
      <c r="N18" s="694" t="inlineStr">
        <is>
          <t>CEFGHIJK</t>
        </is>
      </c>
      <c r="O18" s="694" t="n">
        <v>17</v>
      </c>
      <c r="P18" s="694" t="inlineStr">
        <is>
          <t>3E</t>
        </is>
      </c>
      <c r="Q18" s="694" t="inlineStr">
        <is>
          <t>3G</t>
        </is>
      </c>
      <c r="R18" s="694" t="inlineStr">
        <is>
          <t>3J</t>
        </is>
      </c>
      <c r="S18" s="694" t="inlineStr">
        <is>
          <t>3C</t>
        </is>
      </c>
      <c r="T18" s="694" t="inlineStr">
        <is>
          <t>3H</t>
        </is>
      </c>
      <c r="U18" s="694" t="inlineStr">
        <is>
          <t>3F</t>
        </is>
      </c>
      <c r="V18" s="694" t="inlineStr">
        <is>
          <t>3I</t>
        </is>
      </c>
      <c r="W18" s="694" t="inlineStr">
        <is>
          <t>3K</t>
        </is>
      </c>
    </row>
    <row r="19" ht="15" customHeight="1" s="650">
      <c r="A19" s="1049" t="inlineStr">
        <is>
          <t>CDGHIJKL</t>
        </is>
      </c>
      <c r="B19" s="1049">
        <f>+IF(A19=WORLDCUP!$BI$112,1,0)</f>
        <v/>
      </c>
      <c r="C19" s="1049">
        <f>+WORLDCUP!BD65</f>
        <v/>
      </c>
      <c r="D19" s="1049">
        <f>+WORLDCUP!BD64</f>
        <v/>
      </c>
      <c r="E19" s="1049">
        <f>+WORLDCUP!BD66</f>
        <v/>
      </c>
      <c r="F19" s="1049">
        <f>+WORLDCUP!BD60</f>
        <v/>
      </c>
      <c r="G19" s="1049">
        <f>+WORLDCUP!BD67</f>
        <v/>
      </c>
      <c r="H19" s="1049">
        <f>+WORLDCUP!BD61</f>
        <v/>
      </c>
      <c r="I19" s="1049">
        <f>+WORLDCUP!BD69</f>
        <v/>
      </c>
      <c r="J19" s="1049">
        <f>+WORLDCUP!BD68</f>
        <v/>
      </c>
      <c r="N19" s="694" t="inlineStr">
        <is>
          <t>CDGHIJKL</t>
        </is>
      </c>
      <c r="O19" s="694" t="n">
        <v>18</v>
      </c>
      <c r="P19" s="694" t="inlineStr">
        <is>
          <t>3H</t>
        </is>
      </c>
      <c r="Q19" s="694" t="inlineStr">
        <is>
          <t>3G</t>
        </is>
      </c>
      <c r="R19" s="694" t="inlineStr">
        <is>
          <t>3I</t>
        </is>
      </c>
      <c r="S19" s="694" t="inlineStr">
        <is>
          <t>3C</t>
        </is>
      </c>
      <c r="T19" s="694" t="inlineStr">
        <is>
          <t>3J</t>
        </is>
      </c>
      <c r="U19" s="694" t="inlineStr">
        <is>
          <t>3D</t>
        </is>
      </c>
      <c r="V19" s="694" t="inlineStr">
        <is>
          <t>3L</t>
        </is>
      </c>
      <c r="W19" s="694" t="inlineStr">
        <is>
          <t>3K</t>
        </is>
      </c>
    </row>
    <row r="20" ht="15" customHeight="1" s="650">
      <c r="A20" s="1049" t="inlineStr">
        <is>
          <t>CDFHIJKL</t>
        </is>
      </c>
      <c r="B20" s="1049">
        <f>+IF(A20=WORLDCUP!$BI$112,1,0)</f>
        <v/>
      </c>
      <c r="C20" s="1049">
        <f>+WORLDCUP!BD60</f>
        <v/>
      </c>
      <c r="D20" s="1049">
        <f>+WORLDCUP!BD67</f>
        <v/>
      </c>
      <c r="E20" s="1049">
        <f>+WORLDCUP!BD66</f>
        <v/>
      </c>
      <c r="F20" s="1049">
        <f>+WORLDCUP!BD61</f>
        <v/>
      </c>
      <c r="G20" s="1049">
        <f>+WORLDCUP!BD65</f>
        <v/>
      </c>
      <c r="H20" s="1049">
        <f>+WORLDCUP!BD63</f>
        <v/>
      </c>
      <c r="I20" s="1049">
        <f>+WORLDCUP!BD69</f>
        <v/>
      </c>
      <c r="J20" s="1049">
        <f>+WORLDCUP!BD68</f>
        <v/>
      </c>
      <c r="N20" s="694" t="inlineStr">
        <is>
          <t>CDFHIJKL</t>
        </is>
      </c>
      <c r="O20" s="694" t="n">
        <v>19</v>
      </c>
      <c r="P20" s="694" t="inlineStr">
        <is>
          <t>3C</t>
        </is>
      </c>
      <c r="Q20" s="694" t="inlineStr">
        <is>
          <t>3J</t>
        </is>
      </c>
      <c r="R20" s="694" t="inlineStr">
        <is>
          <t>3I</t>
        </is>
      </c>
      <c r="S20" s="694" t="inlineStr">
        <is>
          <t>3D</t>
        </is>
      </c>
      <c r="T20" s="694" t="inlineStr">
        <is>
          <t>3H</t>
        </is>
      </c>
      <c r="U20" s="694" t="inlineStr">
        <is>
          <t>3F</t>
        </is>
      </c>
      <c r="V20" s="694" t="inlineStr">
        <is>
          <t>3L</t>
        </is>
      </c>
      <c r="W20" s="694" t="inlineStr">
        <is>
          <t>3K</t>
        </is>
      </c>
    </row>
    <row r="21" ht="15" customHeight="1" s="650">
      <c r="A21" s="1049" t="inlineStr">
        <is>
          <t>CDFGIJKL</t>
        </is>
      </c>
      <c r="B21" s="1049">
        <f>+IF(A21=WORLDCUP!$BI$112,1,0)</f>
        <v/>
      </c>
      <c r="C21" s="1049">
        <f>+WORLDCUP!BD60</f>
        <v/>
      </c>
      <c r="D21" s="1049">
        <f>+WORLDCUP!BD64</f>
        <v/>
      </c>
      <c r="E21" s="1049">
        <f>+WORLDCUP!BD66</f>
        <v/>
      </c>
      <c r="F21" s="1049">
        <f>+WORLDCUP!BD61</f>
        <v/>
      </c>
      <c r="G21" s="1049">
        <f>+WORLDCUP!BD67</f>
        <v/>
      </c>
      <c r="H21" s="1049">
        <f>+WORLDCUP!BD63</f>
        <v/>
      </c>
      <c r="I21" s="1049">
        <f>+WORLDCUP!BD69</f>
        <v/>
      </c>
      <c r="J21" s="1049">
        <f>+WORLDCUP!BD68</f>
        <v/>
      </c>
      <c r="N21" s="694" t="inlineStr">
        <is>
          <t>CDFGIJKL</t>
        </is>
      </c>
      <c r="O21" s="694" t="n">
        <v>20</v>
      </c>
      <c r="P21" s="694" t="inlineStr">
        <is>
          <t>3C</t>
        </is>
      </c>
      <c r="Q21" s="694" t="inlineStr">
        <is>
          <t>3G</t>
        </is>
      </c>
      <c r="R21" s="694" t="inlineStr">
        <is>
          <t>3I</t>
        </is>
      </c>
      <c r="S21" s="694" t="inlineStr">
        <is>
          <t>3D</t>
        </is>
      </c>
      <c r="T21" s="694" t="inlineStr">
        <is>
          <t>3J</t>
        </is>
      </c>
      <c r="U21" s="694" t="inlineStr">
        <is>
          <t>3F</t>
        </is>
      </c>
      <c r="V21" s="694" t="inlineStr">
        <is>
          <t>3L</t>
        </is>
      </c>
      <c r="W21" s="694" t="inlineStr">
        <is>
          <t>3K</t>
        </is>
      </c>
    </row>
    <row r="22" ht="15" customHeight="1" s="650">
      <c r="A22" s="1049" t="inlineStr">
        <is>
          <t>CDFGHJKL</t>
        </is>
      </c>
      <c r="B22" s="1049">
        <f>+IF(A22=WORLDCUP!$BI$112,1,0)</f>
        <v/>
      </c>
      <c r="C22" s="1049">
        <f>+WORLDCUP!BD60</f>
        <v/>
      </c>
      <c r="D22" s="1049">
        <f>+WORLDCUP!BD64</f>
        <v/>
      </c>
      <c r="E22" s="1049">
        <f>+WORLDCUP!BD67</f>
        <v/>
      </c>
      <c r="F22" s="1049">
        <f>+WORLDCUP!BD61</f>
        <v/>
      </c>
      <c r="G22" s="1049">
        <f>+WORLDCUP!BD65</f>
        <v/>
      </c>
      <c r="H22" s="1049">
        <f>+WORLDCUP!BD63</f>
        <v/>
      </c>
      <c r="I22" s="1049">
        <f>+WORLDCUP!BD69</f>
        <v/>
      </c>
      <c r="J22" s="1049">
        <f>+WORLDCUP!BD68</f>
        <v/>
      </c>
      <c r="N22" s="694" t="inlineStr">
        <is>
          <t>CDFGHJKL</t>
        </is>
      </c>
      <c r="O22" s="694" t="n">
        <v>21</v>
      </c>
      <c r="P22" s="694" t="inlineStr">
        <is>
          <t>3C</t>
        </is>
      </c>
      <c r="Q22" s="694" t="inlineStr">
        <is>
          <t>3G</t>
        </is>
      </c>
      <c r="R22" s="694" t="inlineStr">
        <is>
          <t>3J</t>
        </is>
      </c>
      <c r="S22" s="694" t="inlineStr">
        <is>
          <t>3D</t>
        </is>
      </c>
      <c r="T22" s="694" t="inlineStr">
        <is>
          <t>3H</t>
        </is>
      </c>
      <c r="U22" s="694" t="inlineStr">
        <is>
          <t>3F</t>
        </is>
      </c>
      <c r="V22" s="694" t="inlineStr">
        <is>
          <t>3L</t>
        </is>
      </c>
      <c r="W22" s="694" t="inlineStr">
        <is>
          <t>3K</t>
        </is>
      </c>
    </row>
    <row r="23" ht="15" customHeight="1" s="650">
      <c r="A23" s="1049" t="inlineStr">
        <is>
          <t>CDFGHIKL</t>
        </is>
      </c>
      <c r="B23" s="1049">
        <f>+IF(A23=WORLDCUP!$BI$112,1,0)</f>
        <v/>
      </c>
      <c r="C23" s="1049">
        <f>+WORLDCUP!BD60</f>
        <v/>
      </c>
      <c r="D23" s="1049">
        <f>+WORLDCUP!BD64</f>
        <v/>
      </c>
      <c r="E23" s="1049">
        <f>+WORLDCUP!BD66</f>
        <v/>
      </c>
      <c r="F23" s="1049">
        <f>+WORLDCUP!BD61</f>
        <v/>
      </c>
      <c r="G23" s="1049">
        <f>+WORLDCUP!BD65</f>
        <v/>
      </c>
      <c r="H23" s="1049">
        <f>+WORLDCUP!BD63</f>
        <v/>
      </c>
      <c r="I23" s="1049">
        <f>+WORLDCUP!BD69</f>
        <v/>
      </c>
      <c r="J23" s="1049">
        <f>+WORLDCUP!BD68</f>
        <v/>
      </c>
      <c r="N23" s="694" t="inlineStr">
        <is>
          <t>CDFGHIKL</t>
        </is>
      </c>
      <c r="O23" s="694" t="n">
        <v>22</v>
      </c>
      <c r="P23" s="694" t="inlineStr">
        <is>
          <t>3C</t>
        </is>
      </c>
      <c r="Q23" s="694" t="inlineStr">
        <is>
          <t>3G</t>
        </is>
      </c>
      <c r="R23" s="694" t="inlineStr">
        <is>
          <t>3I</t>
        </is>
      </c>
      <c r="S23" s="694" t="inlineStr">
        <is>
          <t>3D</t>
        </is>
      </c>
      <c r="T23" s="694" t="inlineStr">
        <is>
          <t>3H</t>
        </is>
      </c>
      <c r="U23" s="694" t="inlineStr">
        <is>
          <t>3F</t>
        </is>
      </c>
      <c r="V23" s="694" t="inlineStr">
        <is>
          <t>3L</t>
        </is>
      </c>
      <c r="W23" s="694" t="inlineStr">
        <is>
          <t>3K</t>
        </is>
      </c>
    </row>
    <row r="24" ht="15" customHeight="1" s="650">
      <c r="A24" s="1049" t="inlineStr">
        <is>
          <t>CDFGHIJL</t>
        </is>
      </c>
      <c r="B24" s="1049">
        <f>+IF(A24=WORLDCUP!$BI$112,1,0)</f>
        <v/>
      </c>
      <c r="C24" s="1049">
        <f>+WORLDCUP!BD60</f>
        <v/>
      </c>
      <c r="D24" s="1049">
        <f>+WORLDCUP!BD64</f>
        <v/>
      </c>
      <c r="E24" s="1049">
        <f>+WORLDCUP!BD67</f>
        <v/>
      </c>
      <c r="F24" s="1049">
        <f>+WORLDCUP!BD61</f>
        <v/>
      </c>
      <c r="G24" s="1049">
        <f>+WORLDCUP!BD65</f>
        <v/>
      </c>
      <c r="H24" s="1049">
        <f>+WORLDCUP!BD63</f>
        <v/>
      </c>
      <c r="I24" s="1049">
        <f>+WORLDCUP!BD69</f>
        <v/>
      </c>
      <c r="J24" s="1049">
        <f>+WORLDCUP!BD66</f>
        <v/>
      </c>
      <c r="N24" s="694" t="inlineStr">
        <is>
          <t>CDFGHIJL</t>
        </is>
      </c>
      <c r="O24" s="694" t="n">
        <v>23</v>
      </c>
      <c r="P24" s="694" t="inlineStr">
        <is>
          <t>3C</t>
        </is>
      </c>
      <c r="Q24" s="694" t="inlineStr">
        <is>
          <t>3G</t>
        </is>
      </c>
      <c r="R24" s="694" t="inlineStr">
        <is>
          <t>3J</t>
        </is>
      </c>
      <c r="S24" s="694" t="inlineStr">
        <is>
          <t>3D</t>
        </is>
      </c>
      <c r="T24" s="694" t="inlineStr">
        <is>
          <t>3H</t>
        </is>
      </c>
      <c r="U24" s="694" t="inlineStr">
        <is>
          <t>3F</t>
        </is>
      </c>
      <c r="V24" s="694" t="inlineStr">
        <is>
          <t>3L</t>
        </is>
      </c>
      <c r="W24" s="694" t="inlineStr">
        <is>
          <t>3I</t>
        </is>
      </c>
    </row>
    <row r="25" ht="15" customHeight="1" s="650">
      <c r="A25" s="1049" t="inlineStr">
        <is>
          <t>CDFGHIJK</t>
        </is>
      </c>
      <c r="B25" s="1049">
        <f>+IF(A25=WORLDCUP!$BI$112,1,0)</f>
        <v/>
      </c>
      <c r="C25" s="1049">
        <f>+WORLDCUP!BD60</f>
        <v/>
      </c>
      <c r="D25" s="1049">
        <f>+WORLDCUP!BD64</f>
        <v/>
      </c>
      <c r="E25" s="1049">
        <f>+WORLDCUP!BD67</f>
        <v/>
      </c>
      <c r="F25" s="1049">
        <f>+WORLDCUP!BD61</f>
        <v/>
      </c>
      <c r="G25" s="1049">
        <f>+WORLDCUP!BD65</f>
        <v/>
      </c>
      <c r="H25" s="1049">
        <f>+WORLDCUP!BD63</f>
        <v/>
      </c>
      <c r="I25" s="1049">
        <f>+WORLDCUP!BD66</f>
        <v/>
      </c>
      <c r="J25" s="1049">
        <f>+WORLDCUP!BD68</f>
        <v/>
      </c>
      <c r="N25" s="694" t="inlineStr">
        <is>
          <t>CDFGHIJK</t>
        </is>
      </c>
      <c r="O25" s="694" t="n">
        <v>24</v>
      </c>
      <c r="P25" s="694" t="inlineStr">
        <is>
          <t>3C</t>
        </is>
      </c>
      <c r="Q25" s="694" t="inlineStr">
        <is>
          <t>3G</t>
        </is>
      </c>
      <c r="R25" s="694" t="inlineStr">
        <is>
          <t>3J</t>
        </is>
      </c>
      <c r="S25" s="694" t="inlineStr">
        <is>
          <t>3D</t>
        </is>
      </c>
      <c r="T25" s="694" t="inlineStr">
        <is>
          <t>3H</t>
        </is>
      </c>
      <c r="U25" s="694" t="inlineStr">
        <is>
          <t>3F</t>
        </is>
      </c>
      <c r="V25" s="694" t="inlineStr">
        <is>
          <t>3I</t>
        </is>
      </c>
      <c r="W25" s="694" t="inlineStr">
        <is>
          <t>3K</t>
        </is>
      </c>
    </row>
    <row r="26" ht="15" customHeight="1" s="650">
      <c r="A26" s="1049" t="inlineStr">
        <is>
          <t>CDEHIJKL</t>
        </is>
      </c>
      <c r="B26" s="1049">
        <f>+IF(A26=WORLDCUP!$BI$112,1,0)</f>
        <v/>
      </c>
      <c r="C26" s="1049">
        <f>+WORLDCUP!BD62</f>
        <v/>
      </c>
      <c r="D26" s="1049">
        <f>+WORLDCUP!BD67</f>
        <v/>
      </c>
      <c r="E26" s="1049">
        <f>+WORLDCUP!BD66</f>
        <v/>
      </c>
      <c r="F26" s="1049">
        <f>+WORLDCUP!BD60</f>
        <v/>
      </c>
      <c r="G26" s="1049">
        <f>+WORLDCUP!BD65</f>
        <v/>
      </c>
      <c r="H26" s="1049">
        <f>+WORLDCUP!BD61</f>
        <v/>
      </c>
      <c r="I26" s="1049">
        <f>+WORLDCUP!BD69</f>
        <v/>
      </c>
      <c r="J26" s="1049">
        <f>+WORLDCUP!BD68</f>
        <v/>
      </c>
      <c r="N26" s="694" t="inlineStr">
        <is>
          <t>CDEHIJKL</t>
        </is>
      </c>
      <c r="O26" s="694" t="n">
        <v>25</v>
      </c>
      <c r="P26" s="694" t="inlineStr">
        <is>
          <t>3E</t>
        </is>
      </c>
      <c r="Q26" s="694" t="inlineStr">
        <is>
          <t>3J</t>
        </is>
      </c>
      <c r="R26" s="694" t="inlineStr">
        <is>
          <t>3I</t>
        </is>
      </c>
      <c r="S26" s="694" t="inlineStr">
        <is>
          <t>3C</t>
        </is>
      </c>
      <c r="T26" s="694" t="inlineStr">
        <is>
          <t>3H</t>
        </is>
      </c>
      <c r="U26" s="694" t="inlineStr">
        <is>
          <t>3D</t>
        </is>
      </c>
      <c r="V26" s="694" t="inlineStr">
        <is>
          <t>3L</t>
        </is>
      </c>
      <c r="W26" s="694" t="inlineStr">
        <is>
          <t>3K</t>
        </is>
      </c>
    </row>
    <row r="27" ht="15" customHeight="1" s="650">
      <c r="A27" s="1049" t="inlineStr">
        <is>
          <t>CDEGIJKL</t>
        </is>
      </c>
      <c r="B27" s="1049">
        <f>+IF(A27=WORLDCUP!$BI$112,1,0)</f>
        <v/>
      </c>
      <c r="C27" s="1049">
        <f>+WORLDCUP!BD62</f>
        <v/>
      </c>
      <c r="D27" s="1049">
        <f>+WORLDCUP!BD64</f>
        <v/>
      </c>
      <c r="E27" s="1049">
        <f>+WORLDCUP!BD66</f>
        <v/>
      </c>
      <c r="F27" s="1049">
        <f>+WORLDCUP!BD60</f>
        <v/>
      </c>
      <c r="G27" s="1049">
        <f>+WORLDCUP!BD67</f>
        <v/>
      </c>
      <c r="H27" s="1049">
        <f>+WORLDCUP!BD61</f>
        <v/>
      </c>
      <c r="I27" s="1049">
        <f>+WORLDCUP!BD69</f>
        <v/>
      </c>
      <c r="J27" s="1049">
        <f>+WORLDCUP!BD68</f>
        <v/>
      </c>
      <c r="N27" s="694" t="inlineStr">
        <is>
          <t>CDEGIJKL</t>
        </is>
      </c>
      <c r="O27" s="694" t="n">
        <v>26</v>
      </c>
      <c r="P27" s="694" t="inlineStr">
        <is>
          <t>3E</t>
        </is>
      </c>
      <c r="Q27" s="694" t="inlineStr">
        <is>
          <t>3G</t>
        </is>
      </c>
      <c r="R27" s="694" t="inlineStr">
        <is>
          <t>3I</t>
        </is>
      </c>
      <c r="S27" s="694" t="inlineStr">
        <is>
          <t>3C</t>
        </is>
      </c>
      <c r="T27" s="694" t="inlineStr">
        <is>
          <t>3J</t>
        </is>
      </c>
      <c r="U27" s="694" t="inlineStr">
        <is>
          <t>3D</t>
        </is>
      </c>
      <c r="V27" s="694" t="inlineStr">
        <is>
          <t>3L</t>
        </is>
      </c>
      <c r="W27" s="694" t="inlineStr">
        <is>
          <t>3K</t>
        </is>
      </c>
    </row>
    <row r="28" ht="15" customHeight="1" s="650">
      <c r="A28" s="1049" t="inlineStr">
        <is>
          <t>CDEGHJKL</t>
        </is>
      </c>
      <c r="B28" s="1049">
        <f>+IF(A28=WORLDCUP!$BI$112,1,0)</f>
        <v/>
      </c>
      <c r="C28" s="1049">
        <f>+WORLDCUP!BD62</f>
        <v/>
      </c>
      <c r="D28" s="1049">
        <f>+WORLDCUP!BD64</f>
        <v/>
      </c>
      <c r="E28" s="1049">
        <f>+WORLDCUP!BD67</f>
        <v/>
      </c>
      <c r="F28" s="1049">
        <f>+WORLDCUP!BD60</f>
        <v/>
      </c>
      <c r="G28" s="1049">
        <f>+WORLDCUP!BD65</f>
        <v/>
      </c>
      <c r="H28" s="1049">
        <f>+WORLDCUP!BD61</f>
        <v/>
      </c>
      <c r="I28" s="1049">
        <f>+WORLDCUP!BD69</f>
        <v/>
      </c>
      <c r="J28" s="1049">
        <f>+WORLDCUP!BD68</f>
        <v/>
      </c>
      <c r="N28" s="694" t="inlineStr">
        <is>
          <t>CDEGHJKL</t>
        </is>
      </c>
      <c r="O28" s="694" t="n">
        <v>27</v>
      </c>
      <c r="P28" s="694" t="inlineStr">
        <is>
          <t>3E</t>
        </is>
      </c>
      <c r="Q28" s="694" t="inlineStr">
        <is>
          <t>3G</t>
        </is>
      </c>
      <c r="R28" s="694" t="inlineStr">
        <is>
          <t>3J</t>
        </is>
      </c>
      <c r="S28" s="694" t="inlineStr">
        <is>
          <t>3C</t>
        </is>
      </c>
      <c r="T28" s="694" t="inlineStr">
        <is>
          <t>3H</t>
        </is>
      </c>
      <c r="U28" s="694" t="inlineStr">
        <is>
          <t>3D</t>
        </is>
      </c>
      <c r="V28" s="694" t="inlineStr">
        <is>
          <t>3L</t>
        </is>
      </c>
      <c r="W28" s="694" t="inlineStr">
        <is>
          <t>3K</t>
        </is>
      </c>
    </row>
    <row r="29" ht="15" customHeight="1" s="650">
      <c r="A29" s="1049" t="inlineStr">
        <is>
          <t>CDEGHIKL</t>
        </is>
      </c>
      <c r="B29" s="1049">
        <f>+IF(A29=WORLDCUP!$BI$112,1,0)</f>
        <v/>
      </c>
      <c r="C29" s="1049">
        <f>+WORLDCUP!BD62</f>
        <v/>
      </c>
      <c r="D29" s="1049">
        <f>+WORLDCUP!BD64</f>
        <v/>
      </c>
      <c r="E29" s="1049">
        <f>+WORLDCUP!BD66</f>
        <v/>
      </c>
      <c r="F29" s="1049">
        <f>+WORLDCUP!BD60</f>
        <v/>
      </c>
      <c r="G29" s="1049">
        <f>+WORLDCUP!BD65</f>
        <v/>
      </c>
      <c r="H29" s="1049">
        <f>+WORLDCUP!BD61</f>
        <v/>
      </c>
      <c r="I29" s="1049">
        <f>+WORLDCUP!BD69</f>
        <v/>
      </c>
      <c r="J29" s="1049">
        <f>+WORLDCUP!BD68</f>
        <v/>
      </c>
      <c r="N29" s="694" t="inlineStr">
        <is>
          <t>CDEGHIKL</t>
        </is>
      </c>
      <c r="O29" s="694" t="n">
        <v>28</v>
      </c>
      <c r="P29" s="694" t="inlineStr">
        <is>
          <t>3E</t>
        </is>
      </c>
      <c r="Q29" s="694" t="inlineStr">
        <is>
          <t>3G</t>
        </is>
      </c>
      <c r="R29" s="694" t="inlineStr">
        <is>
          <t>3I</t>
        </is>
      </c>
      <c r="S29" s="694" t="inlineStr">
        <is>
          <t>3C</t>
        </is>
      </c>
      <c r="T29" s="694" t="inlineStr">
        <is>
          <t>3H</t>
        </is>
      </c>
      <c r="U29" s="694" t="inlineStr">
        <is>
          <t>3D</t>
        </is>
      </c>
      <c r="V29" s="694" t="inlineStr">
        <is>
          <t>3L</t>
        </is>
      </c>
      <c r="W29" s="694" t="inlineStr">
        <is>
          <t>3K</t>
        </is>
      </c>
    </row>
    <row r="30" ht="15" customHeight="1" s="650">
      <c r="A30" s="1049" t="inlineStr">
        <is>
          <t>CDEGHIJL</t>
        </is>
      </c>
      <c r="B30" s="1049">
        <f>+IF(A30=WORLDCUP!$BI$112,1,0)</f>
        <v/>
      </c>
      <c r="C30" s="1049">
        <f>+WORLDCUP!BD62</f>
        <v/>
      </c>
      <c r="D30" s="1049">
        <f>+WORLDCUP!BD64</f>
        <v/>
      </c>
      <c r="E30" s="1049">
        <f>+WORLDCUP!BD67</f>
        <v/>
      </c>
      <c r="F30" s="1049">
        <f>+WORLDCUP!BD60</f>
        <v/>
      </c>
      <c r="G30" s="1049">
        <f>+WORLDCUP!BD65</f>
        <v/>
      </c>
      <c r="H30" s="1049">
        <f>+WORLDCUP!BD61</f>
        <v/>
      </c>
      <c r="I30" s="1049">
        <f>+WORLDCUP!BD69</f>
        <v/>
      </c>
      <c r="J30" s="1049">
        <f>+WORLDCUP!BD66</f>
        <v/>
      </c>
      <c r="N30" s="694" t="inlineStr">
        <is>
          <t>CDEGHIJL</t>
        </is>
      </c>
      <c r="O30" s="694" t="n">
        <v>29</v>
      </c>
      <c r="P30" s="694" t="inlineStr">
        <is>
          <t>3E</t>
        </is>
      </c>
      <c r="Q30" s="694" t="inlineStr">
        <is>
          <t>3G</t>
        </is>
      </c>
      <c r="R30" s="694" t="inlineStr">
        <is>
          <t>3J</t>
        </is>
      </c>
      <c r="S30" s="694" t="inlineStr">
        <is>
          <t>3C</t>
        </is>
      </c>
      <c r="T30" s="694" t="inlineStr">
        <is>
          <t>3H</t>
        </is>
      </c>
      <c r="U30" s="694" t="inlineStr">
        <is>
          <t>3D</t>
        </is>
      </c>
      <c r="V30" s="694" t="inlineStr">
        <is>
          <t>3L</t>
        </is>
      </c>
      <c r="W30" s="694" t="inlineStr">
        <is>
          <t>3I</t>
        </is>
      </c>
    </row>
    <row r="31" ht="15" customHeight="1" s="650">
      <c r="A31" s="1049" t="inlineStr">
        <is>
          <t>CDEGHIJK</t>
        </is>
      </c>
      <c r="B31" s="1049">
        <f>+IF(A31=WORLDCUP!$BI$112,1,0)</f>
        <v/>
      </c>
      <c r="C31" s="1049">
        <f>+WORLDCUP!BD62</f>
        <v/>
      </c>
      <c r="D31" s="1049">
        <f>+WORLDCUP!BD64</f>
        <v/>
      </c>
      <c r="E31" s="1049">
        <f>+WORLDCUP!BD67</f>
        <v/>
      </c>
      <c r="F31" s="1049">
        <f>+WORLDCUP!BD60</f>
        <v/>
      </c>
      <c r="G31" s="1049">
        <f>+WORLDCUP!BD65</f>
        <v/>
      </c>
      <c r="H31" s="1049">
        <f>+WORLDCUP!BD61</f>
        <v/>
      </c>
      <c r="I31" s="1049">
        <f>+WORLDCUP!BD66</f>
        <v/>
      </c>
      <c r="J31" s="1049">
        <f>+WORLDCUP!BD68</f>
        <v/>
      </c>
      <c r="N31" s="694" t="inlineStr">
        <is>
          <t>CDEGHIJK</t>
        </is>
      </c>
      <c r="O31" s="694" t="n">
        <v>30</v>
      </c>
      <c r="P31" s="694" t="inlineStr">
        <is>
          <t>3E</t>
        </is>
      </c>
      <c r="Q31" s="694" t="inlineStr">
        <is>
          <t>3G</t>
        </is>
      </c>
      <c r="R31" s="694" t="inlineStr">
        <is>
          <t>3J</t>
        </is>
      </c>
      <c r="S31" s="694" t="inlineStr">
        <is>
          <t>3C</t>
        </is>
      </c>
      <c r="T31" s="694" t="inlineStr">
        <is>
          <t>3H</t>
        </is>
      </c>
      <c r="U31" s="694" t="inlineStr">
        <is>
          <t>3D</t>
        </is>
      </c>
      <c r="V31" s="694" t="inlineStr">
        <is>
          <t>3I</t>
        </is>
      </c>
      <c r="W31" s="694" t="inlineStr">
        <is>
          <t>3K</t>
        </is>
      </c>
    </row>
    <row r="32" ht="15" customHeight="1" s="650">
      <c r="A32" s="1049" t="inlineStr">
        <is>
          <t>CDEFIJKL</t>
        </is>
      </c>
      <c r="B32" s="1049">
        <f>+IF(A32=WORLDCUP!$BI$112,1,0)</f>
        <v/>
      </c>
      <c r="C32" s="1049">
        <f>+WORLDCUP!BD60</f>
        <v/>
      </c>
      <c r="D32" s="1049">
        <f>+WORLDCUP!BD67</f>
        <v/>
      </c>
      <c r="E32" s="1049">
        <f>+WORLDCUP!BD62</f>
        <v/>
      </c>
      <c r="F32" s="1049">
        <f>+WORLDCUP!BD61</f>
        <v/>
      </c>
      <c r="G32" s="1049">
        <f>+WORLDCUP!BD66</f>
        <v/>
      </c>
      <c r="H32" s="1049">
        <f>+WORLDCUP!BD63</f>
        <v/>
      </c>
      <c r="I32" s="1049">
        <f>+WORLDCUP!BD69</f>
        <v/>
      </c>
      <c r="J32" s="1049">
        <f>+WORLDCUP!BD68</f>
        <v/>
      </c>
      <c r="N32" s="694" t="inlineStr">
        <is>
          <t>CDEFIJKL</t>
        </is>
      </c>
      <c r="O32" s="694" t="n">
        <v>31</v>
      </c>
      <c r="P32" s="694" t="inlineStr">
        <is>
          <t>3C</t>
        </is>
      </c>
      <c r="Q32" s="694" t="inlineStr">
        <is>
          <t>3J</t>
        </is>
      </c>
      <c r="R32" s="694" t="inlineStr">
        <is>
          <t>3E</t>
        </is>
      </c>
      <c r="S32" s="694" t="inlineStr">
        <is>
          <t>3D</t>
        </is>
      </c>
      <c r="T32" s="694" t="inlineStr">
        <is>
          <t>3I</t>
        </is>
      </c>
      <c r="U32" s="694" t="inlineStr">
        <is>
          <t>3F</t>
        </is>
      </c>
      <c r="V32" s="694" t="inlineStr">
        <is>
          <t>3L</t>
        </is>
      </c>
      <c r="W32" s="694" t="inlineStr">
        <is>
          <t>3K</t>
        </is>
      </c>
    </row>
    <row r="33" ht="15" customHeight="1" s="650">
      <c r="A33" s="1049" t="inlineStr">
        <is>
          <t>CDEFHJKL</t>
        </is>
      </c>
      <c r="B33" s="1049">
        <f>+IF(A33=WORLDCUP!$BI$112,1,0)</f>
        <v/>
      </c>
      <c r="C33" s="1049">
        <f>+WORLDCUP!BD60</f>
        <v/>
      </c>
      <c r="D33" s="1049">
        <f>+WORLDCUP!BD67</f>
        <v/>
      </c>
      <c r="E33" s="1049">
        <f>+WORLDCUP!BD62</f>
        <v/>
      </c>
      <c r="F33" s="1049">
        <f>+WORLDCUP!BD61</f>
        <v/>
      </c>
      <c r="G33" s="1049">
        <f>+WORLDCUP!BD65</f>
        <v/>
      </c>
      <c r="H33" s="1049">
        <f>+WORLDCUP!BD63</f>
        <v/>
      </c>
      <c r="I33" s="1049">
        <f>+WORLDCUP!BD69</f>
        <v/>
      </c>
      <c r="J33" s="1049">
        <f>+WORLDCUP!BD68</f>
        <v/>
      </c>
      <c r="N33" s="694" t="inlineStr">
        <is>
          <t>CDEFHJKL</t>
        </is>
      </c>
      <c r="O33" s="694" t="n">
        <v>32</v>
      </c>
      <c r="P33" s="694" t="inlineStr">
        <is>
          <t>3C</t>
        </is>
      </c>
      <c r="Q33" s="694" t="inlineStr">
        <is>
          <t>3J</t>
        </is>
      </c>
      <c r="R33" s="694" t="inlineStr">
        <is>
          <t>3E</t>
        </is>
      </c>
      <c r="S33" s="694" t="inlineStr">
        <is>
          <t>3D</t>
        </is>
      </c>
      <c r="T33" s="694" t="inlineStr">
        <is>
          <t>3H</t>
        </is>
      </c>
      <c r="U33" s="694" t="inlineStr">
        <is>
          <t>3F</t>
        </is>
      </c>
      <c r="V33" s="694" t="inlineStr">
        <is>
          <t>3L</t>
        </is>
      </c>
      <c r="W33" s="694" t="inlineStr">
        <is>
          <t>3K</t>
        </is>
      </c>
    </row>
    <row r="34" ht="15" customHeight="1" s="650">
      <c r="A34" s="1049" t="inlineStr">
        <is>
          <t>CDEFHIKL</t>
        </is>
      </c>
      <c r="B34" s="1049">
        <f>+IF(A34=WORLDCUP!$BI$112,1,0)</f>
        <v/>
      </c>
      <c r="C34" s="1049">
        <f>+WORLDCUP!BD60</f>
        <v/>
      </c>
      <c r="D34" s="1049">
        <f>+WORLDCUP!BD62</f>
        <v/>
      </c>
      <c r="E34" s="1049">
        <f>+WORLDCUP!BD66</f>
        <v/>
      </c>
      <c r="F34" s="1049">
        <f>+WORLDCUP!BD61</f>
        <v/>
      </c>
      <c r="G34" s="1049">
        <f>+WORLDCUP!BD65</f>
        <v/>
      </c>
      <c r="H34" s="1049">
        <f>+WORLDCUP!BD63</f>
        <v/>
      </c>
      <c r="I34" s="1049">
        <f>+WORLDCUP!BD69</f>
        <v/>
      </c>
      <c r="J34" s="1049">
        <f>+WORLDCUP!BD68</f>
        <v/>
      </c>
      <c r="N34" s="694" t="inlineStr">
        <is>
          <t>CDEFHIKL</t>
        </is>
      </c>
      <c r="O34" s="694" t="n">
        <v>33</v>
      </c>
      <c r="P34" s="694" t="inlineStr">
        <is>
          <t>3C</t>
        </is>
      </c>
      <c r="Q34" s="694" t="inlineStr">
        <is>
          <t>3E</t>
        </is>
      </c>
      <c r="R34" s="694" t="inlineStr">
        <is>
          <t>3I</t>
        </is>
      </c>
      <c r="S34" s="694" t="inlineStr">
        <is>
          <t>3D</t>
        </is>
      </c>
      <c r="T34" s="694" t="inlineStr">
        <is>
          <t>3H</t>
        </is>
      </c>
      <c r="U34" s="694" t="inlineStr">
        <is>
          <t>3F</t>
        </is>
      </c>
      <c r="V34" s="694" t="inlineStr">
        <is>
          <t>3L</t>
        </is>
      </c>
      <c r="W34" s="694" t="inlineStr">
        <is>
          <t>3K</t>
        </is>
      </c>
    </row>
    <row r="35" ht="15" customHeight="1" s="650">
      <c r="A35" s="1049" t="inlineStr">
        <is>
          <t>CDEFHIJL</t>
        </is>
      </c>
      <c r="B35" s="1049">
        <f>+IF(A35=WORLDCUP!$BI$112,1,0)</f>
        <v/>
      </c>
      <c r="C35" s="1049">
        <f>+WORLDCUP!BD60</f>
        <v/>
      </c>
      <c r="D35" s="1049">
        <f>+WORLDCUP!BD67</f>
        <v/>
      </c>
      <c r="E35" s="1049">
        <f>+WORLDCUP!BD62</f>
        <v/>
      </c>
      <c r="F35" s="1049">
        <f>+WORLDCUP!BD61</f>
        <v/>
      </c>
      <c r="G35" s="1049">
        <f>+WORLDCUP!BD65</f>
        <v/>
      </c>
      <c r="H35" s="1049">
        <f>+WORLDCUP!BD63</f>
        <v/>
      </c>
      <c r="I35" s="1049">
        <f>+WORLDCUP!BD69</f>
        <v/>
      </c>
      <c r="J35" s="1049">
        <f>+WORLDCUP!BD66</f>
        <v/>
      </c>
      <c r="N35" s="694" t="inlineStr">
        <is>
          <t>CDEFHIJL</t>
        </is>
      </c>
      <c r="O35" s="694" t="n">
        <v>34</v>
      </c>
      <c r="P35" s="694" t="inlineStr">
        <is>
          <t>3C</t>
        </is>
      </c>
      <c r="Q35" s="694" t="inlineStr">
        <is>
          <t>3J</t>
        </is>
      </c>
      <c r="R35" s="694" t="inlineStr">
        <is>
          <t>3E</t>
        </is>
      </c>
      <c r="S35" s="694" t="inlineStr">
        <is>
          <t>3D</t>
        </is>
      </c>
      <c r="T35" s="694" t="inlineStr">
        <is>
          <t>3H</t>
        </is>
      </c>
      <c r="U35" s="694" t="inlineStr">
        <is>
          <t>3F</t>
        </is>
      </c>
      <c r="V35" s="694" t="inlineStr">
        <is>
          <t>3L</t>
        </is>
      </c>
      <c r="W35" s="694" t="inlineStr">
        <is>
          <t>3I</t>
        </is>
      </c>
    </row>
    <row r="36" ht="15" customHeight="1" s="650">
      <c r="A36" s="1049" t="inlineStr">
        <is>
          <t>CDEFHIJK</t>
        </is>
      </c>
      <c r="B36" s="1049">
        <f>+IF(A36=WORLDCUP!$BI$112,1,0)</f>
        <v/>
      </c>
      <c r="C36" s="1049">
        <f>+WORLDCUP!BD60</f>
        <v/>
      </c>
      <c r="D36" s="1049">
        <f>+WORLDCUP!BD67</f>
        <v/>
      </c>
      <c r="E36" s="1049">
        <f>+WORLDCUP!BD62</f>
        <v/>
      </c>
      <c r="F36" s="1049">
        <f>+WORLDCUP!BD61</f>
        <v/>
      </c>
      <c r="G36" s="1049">
        <f>+WORLDCUP!BD65</f>
        <v/>
      </c>
      <c r="H36" s="1049">
        <f>+WORLDCUP!BD63</f>
        <v/>
      </c>
      <c r="I36" s="1049">
        <f>+WORLDCUP!BD66</f>
        <v/>
      </c>
      <c r="J36" s="1049">
        <f>+WORLDCUP!BD68</f>
        <v/>
      </c>
      <c r="N36" s="694" t="inlineStr">
        <is>
          <t>CDEFHIJK</t>
        </is>
      </c>
      <c r="O36" s="694" t="n">
        <v>35</v>
      </c>
      <c r="P36" s="694" t="inlineStr">
        <is>
          <t>3C</t>
        </is>
      </c>
      <c r="Q36" s="694" t="inlineStr">
        <is>
          <t>3J</t>
        </is>
      </c>
      <c r="R36" s="694" t="inlineStr">
        <is>
          <t>3E</t>
        </is>
      </c>
      <c r="S36" s="694" t="inlineStr">
        <is>
          <t>3D</t>
        </is>
      </c>
      <c r="T36" s="694" t="inlineStr">
        <is>
          <t>3H</t>
        </is>
      </c>
      <c r="U36" s="694" t="inlineStr">
        <is>
          <t>3F</t>
        </is>
      </c>
      <c r="V36" s="694" t="inlineStr">
        <is>
          <t>3I</t>
        </is>
      </c>
      <c r="W36" s="694" t="inlineStr">
        <is>
          <t>3K</t>
        </is>
      </c>
    </row>
    <row r="37" ht="15" customHeight="1" s="650">
      <c r="A37" s="1049" t="inlineStr">
        <is>
          <t>CDEFGJKL</t>
        </is>
      </c>
      <c r="B37" s="1049">
        <f>+IF(A37=WORLDCUP!$BI$112,1,0)</f>
        <v/>
      </c>
      <c r="C37" s="1049">
        <f>+WORLDCUP!BD60</f>
        <v/>
      </c>
      <c r="D37" s="1049">
        <f>+WORLDCUP!BD64</f>
        <v/>
      </c>
      <c r="E37" s="1049">
        <f>+WORLDCUP!BD62</f>
        <v/>
      </c>
      <c r="F37" s="1049">
        <f>+WORLDCUP!BD61</f>
        <v/>
      </c>
      <c r="G37" s="1049">
        <f>+WORLDCUP!BD67</f>
        <v/>
      </c>
      <c r="H37" s="1049">
        <f>+WORLDCUP!BD63</f>
        <v/>
      </c>
      <c r="I37" s="1049">
        <f>+WORLDCUP!BD69</f>
        <v/>
      </c>
      <c r="J37" s="1049">
        <f>+WORLDCUP!BD68</f>
        <v/>
      </c>
      <c r="N37" s="694" t="inlineStr">
        <is>
          <t>CDEFGJKL</t>
        </is>
      </c>
      <c r="O37" s="694" t="n">
        <v>36</v>
      </c>
      <c r="P37" s="694" t="inlineStr">
        <is>
          <t>3C</t>
        </is>
      </c>
      <c r="Q37" s="694" t="inlineStr">
        <is>
          <t>3G</t>
        </is>
      </c>
      <c r="R37" s="694" t="inlineStr">
        <is>
          <t>3E</t>
        </is>
      </c>
      <c r="S37" s="694" t="inlineStr">
        <is>
          <t>3D</t>
        </is>
      </c>
      <c r="T37" s="694" t="inlineStr">
        <is>
          <t>3J</t>
        </is>
      </c>
      <c r="U37" s="694" t="inlineStr">
        <is>
          <t>3F</t>
        </is>
      </c>
      <c r="V37" s="694" t="inlineStr">
        <is>
          <t>3L</t>
        </is>
      </c>
      <c r="W37" s="694" t="inlineStr">
        <is>
          <t>3K</t>
        </is>
      </c>
    </row>
    <row r="38" ht="15" customHeight="1" s="650">
      <c r="A38" s="1049" t="inlineStr">
        <is>
          <t>CDEFGIKL</t>
        </is>
      </c>
      <c r="B38" s="1049">
        <f>+IF(A38=WORLDCUP!$BI$112,1,0)</f>
        <v/>
      </c>
      <c r="C38" s="1049">
        <f>+WORLDCUP!BD60</f>
        <v/>
      </c>
      <c r="D38" s="1049">
        <f>+WORLDCUP!BD64</f>
        <v/>
      </c>
      <c r="E38" s="1049">
        <f>+WORLDCUP!BD62</f>
        <v/>
      </c>
      <c r="F38" s="1049">
        <f>+WORLDCUP!BD61</f>
        <v/>
      </c>
      <c r="G38" s="1049">
        <f>+WORLDCUP!BD66</f>
        <v/>
      </c>
      <c r="H38" s="1049">
        <f>+WORLDCUP!BD63</f>
        <v/>
      </c>
      <c r="I38" s="1049">
        <f>+WORLDCUP!BD69</f>
        <v/>
      </c>
      <c r="J38" s="1049">
        <f>+WORLDCUP!BD68</f>
        <v/>
      </c>
      <c r="N38" s="694" t="inlineStr">
        <is>
          <t>CDEFGIKL</t>
        </is>
      </c>
      <c r="O38" s="694" t="n">
        <v>37</v>
      </c>
      <c r="P38" s="694" t="inlineStr">
        <is>
          <t>3C</t>
        </is>
      </c>
      <c r="Q38" s="694" t="inlineStr">
        <is>
          <t>3G</t>
        </is>
      </c>
      <c r="R38" s="694" t="inlineStr">
        <is>
          <t>3E</t>
        </is>
      </c>
      <c r="S38" s="694" t="inlineStr">
        <is>
          <t>3D</t>
        </is>
      </c>
      <c r="T38" s="694" t="inlineStr">
        <is>
          <t>3I</t>
        </is>
      </c>
      <c r="U38" s="694" t="inlineStr">
        <is>
          <t>3F</t>
        </is>
      </c>
      <c r="V38" s="694" t="inlineStr">
        <is>
          <t>3L</t>
        </is>
      </c>
      <c r="W38" s="694" t="inlineStr">
        <is>
          <t>3K</t>
        </is>
      </c>
    </row>
    <row r="39" ht="15" customHeight="1" s="650">
      <c r="A39" s="1049" t="inlineStr">
        <is>
          <t>CDEFGIJL</t>
        </is>
      </c>
      <c r="B39" s="1049">
        <f>+IF(A39=WORLDCUP!$BI$112,1,0)</f>
        <v/>
      </c>
      <c r="C39" s="1049">
        <f>+WORLDCUP!BD60</f>
        <v/>
      </c>
      <c r="D39" s="1049">
        <f>+WORLDCUP!BD64</f>
        <v/>
      </c>
      <c r="E39" s="1049">
        <f>+WORLDCUP!BD62</f>
        <v/>
      </c>
      <c r="F39" s="1049">
        <f>+WORLDCUP!BD61</f>
        <v/>
      </c>
      <c r="G39" s="1049">
        <f>+WORLDCUP!BD67</f>
        <v/>
      </c>
      <c r="H39" s="1049">
        <f>+WORLDCUP!BD63</f>
        <v/>
      </c>
      <c r="I39" s="1049">
        <f>+WORLDCUP!BD69</f>
        <v/>
      </c>
      <c r="J39" s="1049">
        <f>+WORLDCUP!BD66</f>
        <v/>
      </c>
      <c r="N39" s="694" t="inlineStr">
        <is>
          <t>CDEFGIJL</t>
        </is>
      </c>
      <c r="O39" s="694" t="n">
        <v>38</v>
      </c>
      <c r="P39" s="694" t="inlineStr">
        <is>
          <t>3C</t>
        </is>
      </c>
      <c r="Q39" s="694" t="inlineStr">
        <is>
          <t>3G</t>
        </is>
      </c>
      <c r="R39" s="694" t="inlineStr">
        <is>
          <t>3E</t>
        </is>
      </c>
      <c r="S39" s="694" t="inlineStr">
        <is>
          <t>3D</t>
        </is>
      </c>
      <c r="T39" s="694" t="inlineStr">
        <is>
          <t>3J</t>
        </is>
      </c>
      <c r="U39" s="694" t="inlineStr">
        <is>
          <t>3F</t>
        </is>
      </c>
      <c r="V39" s="694" t="inlineStr">
        <is>
          <t>3L</t>
        </is>
      </c>
      <c r="W39" s="694" t="inlineStr">
        <is>
          <t>3I</t>
        </is>
      </c>
    </row>
    <row r="40" ht="15" customHeight="1" s="650">
      <c r="A40" s="1049" t="inlineStr">
        <is>
          <t>CDEFGIJK</t>
        </is>
      </c>
      <c r="B40" s="1049">
        <f>+IF(A40=WORLDCUP!$BI$112,1,0)</f>
        <v/>
      </c>
      <c r="C40" s="1049">
        <f>+WORLDCUP!BD60</f>
        <v/>
      </c>
      <c r="D40" s="1049">
        <f>+WORLDCUP!BD64</f>
        <v/>
      </c>
      <c r="E40" s="1049">
        <f>+WORLDCUP!BD62</f>
        <v/>
      </c>
      <c r="F40" s="1049">
        <f>+WORLDCUP!BD61</f>
        <v/>
      </c>
      <c r="G40" s="1049">
        <f>+WORLDCUP!BD67</f>
        <v/>
      </c>
      <c r="H40" s="1049">
        <f>+WORLDCUP!BD63</f>
        <v/>
      </c>
      <c r="I40" s="1049">
        <f>+WORLDCUP!BD66</f>
        <v/>
      </c>
      <c r="J40" s="1049">
        <f>+WORLDCUP!BD68</f>
        <v/>
      </c>
      <c r="N40" s="694" t="inlineStr">
        <is>
          <t>CDEFGIJK</t>
        </is>
      </c>
      <c r="O40" s="694" t="n">
        <v>39</v>
      </c>
      <c r="P40" s="694" t="inlineStr">
        <is>
          <t>3C</t>
        </is>
      </c>
      <c r="Q40" s="694" t="inlineStr">
        <is>
          <t>3G</t>
        </is>
      </c>
      <c r="R40" s="694" t="inlineStr">
        <is>
          <t>3E</t>
        </is>
      </c>
      <c r="S40" s="694" t="inlineStr">
        <is>
          <t>3D</t>
        </is>
      </c>
      <c r="T40" s="694" t="inlineStr">
        <is>
          <t>3J</t>
        </is>
      </c>
      <c r="U40" s="694" t="inlineStr">
        <is>
          <t>3F</t>
        </is>
      </c>
      <c r="V40" s="694" t="inlineStr">
        <is>
          <t>3I</t>
        </is>
      </c>
      <c r="W40" s="694" t="inlineStr">
        <is>
          <t>3K</t>
        </is>
      </c>
    </row>
    <row r="41" ht="15" customHeight="1" s="650">
      <c r="A41" s="1049" t="inlineStr">
        <is>
          <t>CDEFGHKL</t>
        </is>
      </c>
      <c r="B41" s="1049">
        <f>+IF(A41=WORLDCUP!$BI$112,1,0)</f>
        <v/>
      </c>
      <c r="C41" s="1049">
        <f>+WORLDCUP!BD60</f>
        <v/>
      </c>
      <c r="D41" s="1049">
        <f>+WORLDCUP!BD64</f>
        <v/>
      </c>
      <c r="E41" s="1049">
        <f>+WORLDCUP!BD62</f>
        <v/>
      </c>
      <c r="F41" s="1049">
        <f>+WORLDCUP!BD61</f>
        <v/>
      </c>
      <c r="G41" s="1049">
        <f>+WORLDCUP!BD65</f>
        <v/>
      </c>
      <c r="H41" s="1049">
        <f>+WORLDCUP!BD63</f>
        <v/>
      </c>
      <c r="I41" s="1049">
        <f>+WORLDCUP!BD69</f>
        <v/>
      </c>
      <c r="J41" s="1049">
        <f>+WORLDCUP!BD68</f>
        <v/>
      </c>
      <c r="N41" s="694" t="inlineStr">
        <is>
          <t>CDEFGHKL</t>
        </is>
      </c>
      <c r="O41" s="694" t="n">
        <v>40</v>
      </c>
      <c r="P41" s="694" t="inlineStr">
        <is>
          <t>3C</t>
        </is>
      </c>
      <c r="Q41" s="694" t="inlineStr">
        <is>
          <t>3G</t>
        </is>
      </c>
      <c r="R41" s="694" t="inlineStr">
        <is>
          <t>3E</t>
        </is>
      </c>
      <c r="S41" s="694" t="inlineStr">
        <is>
          <t>3D</t>
        </is>
      </c>
      <c r="T41" s="694" t="inlineStr">
        <is>
          <t>3H</t>
        </is>
      </c>
      <c r="U41" s="694" t="inlineStr">
        <is>
          <t>3F</t>
        </is>
      </c>
      <c r="V41" s="694" t="inlineStr">
        <is>
          <t>3L</t>
        </is>
      </c>
      <c r="W41" s="694" t="inlineStr">
        <is>
          <t>3K</t>
        </is>
      </c>
    </row>
    <row r="42" ht="15" customHeight="1" s="650">
      <c r="A42" s="1049" t="inlineStr">
        <is>
          <t>CDEFGHJL</t>
        </is>
      </c>
      <c r="B42" s="1049">
        <f>+IF(A42=WORLDCUP!$BI$112,1,0)</f>
        <v/>
      </c>
      <c r="C42" s="1049">
        <f>+WORLDCUP!BD60</f>
        <v/>
      </c>
      <c r="D42" s="1049">
        <f>+WORLDCUP!BD64</f>
        <v/>
      </c>
      <c r="E42" s="1049">
        <f>+WORLDCUP!BD67</f>
        <v/>
      </c>
      <c r="F42" s="1049">
        <f>+WORLDCUP!BD61</f>
        <v/>
      </c>
      <c r="G42" s="1049">
        <f>+WORLDCUP!BD65</f>
        <v/>
      </c>
      <c r="H42" s="1049">
        <f>+WORLDCUP!BD63</f>
        <v/>
      </c>
      <c r="I42" s="1049">
        <f>+WORLDCUP!BD69</f>
        <v/>
      </c>
      <c r="J42" s="1049">
        <f>+WORLDCUP!BD62</f>
        <v/>
      </c>
      <c r="N42" s="694" t="inlineStr">
        <is>
          <t>CDEFGHJL</t>
        </is>
      </c>
      <c r="O42" s="694" t="n">
        <v>41</v>
      </c>
      <c r="P42" s="694" t="inlineStr">
        <is>
          <t>3C</t>
        </is>
      </c>
      <c r="Q42" s="694" t="inlineStr">
        <is>
          <t>3G</t>
        </is>
      </c>
      <c r="R42" s="694" t="inlineStr">
        <is>
          <t>3J</t>
        </is>
      </c>
      <c r="S42" s="694" t="inlineStr">
        <is>
          <t>3D</t>
        </is>
      </c>
      <c r="T42" s="694" t="inlineStr">
        <is>
          <t>3H</t>
        </is>
      </c>
      <c r="U42" s="694" t="inlineStr">
        <is>
          <t>3F</t>
        </is>
      </c>
      <c r="V42" s="694" t="inlineStr">
        <is>
          <t>3L</t>
        </is>
      </c>
      <c r="W42" s="694" t="inlineStr">
        <is>
          <t>3E</t>
        </is>
      </c>
    </row>
    <row r="43" ht="15" customHeight="1" s="650">
      <c r="A43" s="1049" t="inlineStr">
        <is>
          <t>CDEFGHJK</t>
        </is>
      </c>
      <c r="B43" s="1049">
        <f>+IF(A43=WORLDCUP!$BI$112,1,0)</f>
        <v/>
      </c>
      <c r="C43" s="1049">
        <f>+WORLDCUP!BD60</f>
        <v/>
      </c>
      <c r="D43" s="1049">
        <f>+WORLDCUP!BD64</f>
        <v/>
      </c>
      <c r="E43" s="1049">
        <f>+WORLDCUP!BD67</f>
        <v/>
      </c>
      <c r="F43" s="1049">
        <f>+WORLDCUP!BD61</f>
        <v/>
      </c>
      <c r="G43" s="1049">
        <f>+WORLDCUP!BD65</f>
        <v/>
      </c>
      <c r="H43" s="1049">
        <f>+WORLDCUP!BD63</f>
        <v/>
      </c>
      <c r="I43" s="1049">
        <f>+WORLDCUP!BD62</f>
        <v/>
      </c>
      <c r="J43" s="1049">
        <f>+WORLDCUP!BD68</f>
        <v/>
      </c>
      <c r="N43" s="694" t="inlineStr">
        <is>
          <t>CDEFGHJK</t>
        </is>
      </c>
      <c r="O43" s="694" t="n">
        <v>42</v>
      </c>
      <c r="P43" s="694" t="inlineStr">
        <is>
          <t>3C</t>
        </is>
      </c>
      <c r="Q43" s="694" t="inlineStr">
        <is>
          <t>3G</t>
        </is>
      </c>
      <c r="R43" s="694" t="inlineStr">
        <is>
          <t>3J</t>
        </is>
      </c>
      <c r="S43" s="694" t="inlineStr">
        <is>
          <t>3D</t>
        </is>
      </c>
      <c r="T43" s="694" t="inlineStr">
        <is>
          <t>3H</t>
        </is>
      </c>
      <c r="U43" s="694" t="inlineStr">
        <is>
          <t>3F</t>
        </is>
      </c>
      <c r="V43" s="694" t="inlineStr">
        <is>
          <t>3E</t>
        </is>
      </c>
      <c r="W43" s="694" t="inlineStr">
        <is>
          <t>3K</t>
        </is>
      </c>
    </row>
    <row r="44" ht="15" customHeight="1" s="650">
      <c r="A44" s="1049" t="inlineStr">
        <is>
          <t>CDEFGHIL</t>
        </is>
      </c>
      <c r="B44" s="1049">
        <f>+IF(A44=WORLDCUP!$BI$112,1,0)</f>
        <v/>
      </c>
      <c r="C44" s="1049">
        <f>+WORLDCUP!BD60</f>
        <v/>
      </c>
      <c r="D44" s="1049">
        <f>+WORLDCUP!BD64</f>
        <v/>
      </c>
      <c r="E44" s="1049">
        <f>+WORLDCUP!BD62</f>
        <v/>
      </c>
      <c r="F44" s="1049">
        <f>+WORLDCUP!BD61</f>
        <v/>
      </c>
      <c r="G44" s="1049">
        <f>+WORLDCUP!BD65</f>
        <v/>
      </c>
      <c r="H44" s="1049">
        <f>+WORLDCUP!BD63</f>
        <v/>
      </c>
      <c r="I44" s="1049">
        <f>+WORLDCUP!BD69</f>
        <v/>
      </c>
      <c r="J44" s="1049">
        <f>+WORLDCUP!BD66</f>
        <v/>
      </c>
      <c r="N44" s="694" t="inlineStr">
        <is>
          <t>CDEFGHIL</t>
        </is>
      </c>
      <c r="O44" s="694" t="n">
        <v>43</v>
      </c>
      <c r="P44" s="694" t="inlineStr">
        <is>
          <t>3C</t>
        </is>
      </c>
      <c r="Q44" s="694" t="inlineStr">
        <is>
          <t>3G</t>
        </is>
      </c>
      <c r="R44" s="694" t="inlineStr">
        <is>
          <t>3E</t>
        </is>
      </c>
      <c r="S44" s="694" t="inlineStr">
        <is>
          <t>3D</t>
        </is>
      </c>
      <c r="T44" s="694" t="inlineStr">
        <is>
          <t>3H</t>
        </is>
      </c>
      <c r="U44" s="694" t="inlineStr">
        <is>
          <t>3F</t>
        </is>
      </c>
      <c r="V44" s="694" t="inlineStr">
        <is>
          <t>3L</t>
        </is>
      </c>
      <c r="W44" s="694" t="inlineStr">
        <is>
          <t>3I</t>
        </is>
      </c>
    </row>
    <row r="45" ht="15" customHeight="1" s="650">
      <c r="A45" s="1049" t="inlineStr">
        <is>
          <t>CDEFGHIK</t>
        </is>
      </c>
      <c r="B45" s="1049">
        <f>+IF(A45=WORLDCUP!$BI$112,1,0)</f>
        <v/>
      </c>
      <c r="C45" s="1049">
        <f>+WORLDCUP!BD60</f>
        <v/>
      </c>
      <c r="D45" s="1049">
        <f>+WORLDCUP!BD64</f>
        <v/>
      </c>
      <c r="E45" s="1049">
        <f>+WORLDCUP!BD62</f>
        <v/>
      </c>
      <c r="F45" s="1049">
        <f>+WORLDCUP!BD61</f>
        <v/>
      </c>
      <c r="G45" s="1049">
        <f>+WORLDCUP!BD65</f>
        <v/>
      </c>
      <c r="H45" s="1049">
        <f>+WORLDCUP!BD63</f>
        <v/>
      </c>
      <c r="I45" s="1049">
        <f>+WORLDCUP!BD66</f>
        <v/>
      </c>
      <c r="J45" s="1049">
        <f>+WORLDCUP!BD68</f>
        <v/>
      </c>
      <c r="N45" s="694" t="inlineStr">
        <is>
          <t>CDEFGHIK</t>
        </is>
      </c>
      <c r="O45" s="694" t="n">
        <v>44</v>
      </c>
      <c r="P45" s="694" t="inlineStr">
        <is>
          <t>3C</t>
        </is>
      </c>
      <c r="Q45" s="694" t="inlineStr">
        <is>
          <t>3G</t>
        </is>
      </c>
      <c r="R45" s="694" t="inlineStr">
        <is>
          <t>3E</t>
        </is>
      </c>
      <c r="S45" s="694" t="inlineStr">
        <is>
          <t>3D</t>
        </is>
      </c>
      <c r="T45" s="694" t="inlineStr">
        <is>
          <t>3H</t>
        </is>
      </c>
      <c r="U45" s="694" t="inlineStr">
        <is>
          <t>3F</t>
        </is>
      </c>
      <c r="V45" s="694" t="inlineStr">
        <is>
          <t>3I</t>
        </is>
      </c>
      <c r="W45" s="694" t="inlineStr">
        <is>
          <t>3K</t>
        </is>
      </c>
    </row>
    <row r="46" ht="15" customHeight="1" s="650">
      <c r="A46" s="1049" t="inlineStr">
        <is>
          <t>CDEFGHIJ</t>
        </is>
      </c>
      <c r="B46" s="1049">
        <f>+IF(A46=WORLDCUP!$BI$112,1,0)</f>
        <v/>
      </c>
      <c r="C46" s="1049">
        <f>+WORLDCUP!BD60</f>
        <v/>
      </c>
      <c r="D46" s="1049">
        <f>+WORLDCUP!BD64</f>
        <v/>
      </c>
      <c r="E46" s="1049">
        <f>+WORLDCUP!BD67</f>
        <v/>
      </c>
      <c r="F46" s="1049">
        <f>+WORLDCUP!BD61</f>
        <v/>
      </c>
      <c r="G46" s="1049">
        <f>+WORLDCUP!BD65</f>
        <v/>
      </c>
      <c r="H46" s="1049">
        <f>+WORLDCUP!BD63</f>
        <v/>
      </c>
      <c r="I46" s="1049">
        <f>+WORLDCUP!BD62</f>
        <v/>
      </c>
      <c r="J46" s="1049">
        <f>+WORLDCUP!BD66</f>
        <v/>
      </c>
      <c r="N46" s="694" t="inlineStr">
        <is>
          <t>CDEFGHIJ</t>
        </is>
      </c>
      <c r="O46" s="694" t="n">
        <v>45</v>
      </c>
      <c r="P46" s="694" t="inlineStr">
        <is>
          <t>3C</t>
        </is>
      </c>
      <c r="Q46" s="694" t="inlineStr">
        <is>
          <t>3G</t>
        </is>
      </c>
      <c r="R46" s="694" t="inlineStr">
        <is>
          <t>3J</t>
        </is>
      </c>
      <c r="S46" s="694" t="inlineStr">
        <is>
          <t>3D</t>
        </is>
      </c>
      <c r="T46" s="694" t="inlineStr">
        <is>
          <t>3H</t>
        </is>
      </c>
      <c r="U46" s="694" t="inlineStr">
        <is>
          <t>3F</t>
        </is>
      </c>
      <c r="V46" s="694" t="inlineStr">
        <is>
          <t>3E</t>
        </is>
      </c>
      <c r="W46" s="694" t="inlineStr">
        <is>
          <t>3I</t>
        </is>
      </c>
    </row>
    <row r="47" ht="15" customHeight="1" s="650">
      <c r="A47" s="1049" t="inlineStr">
        <is>
          <t>BFGHIJKL</t>
        </is>
      </c>
      <c r="B47" s="1049">
        <f>+IF(A47=WORLDCUP!$BI$112,1,0)</f>
        <v/>
      </c>
      <c r="C47" s="1049">
        <f>+WORLDCUP!BD65</f>
        <v/>
      </c>
      <c r="D47" s="1049">
        <f>+WORLDCUP!BD67</f>
        <v/>
      </c>
      <c r="E47" s="1049">
        <f>+WORLDCUP!BD59</f>
        <v/>
      </c>
      <c r="F47" s="1049">
        <f>+WORLDCUP!BD63</f>
        <v/>
      </c>
      <c r="G47" s="1049">
        <f>+WORLDCUP!BD66</f>
        <v/>
      </c>
      <c r="H47" s="1049">
        <f>+WORLDCUP!BD64</f>
        <v/>
      </c>
      <c r="I47" s="1049">
        <f>+WORLDCUP!BD69</f>
        <v/>
      </c>
      <c r="J47" s="1049">
        <f>+WORLDCUP!BD68</f>
        <v/>
      </c>
      <c r="N47" s="694" t="inlineStr">
        <is>
          <t>BFGHIJKL</t>
        </is>
      </c>
      <c r="O47" s="694" t="n">
        <v>46</v>
      </c>
      <c r="P47" s="694" t="inlineStr">
        <is>
          <t>3H</t>
        </is>
      </c>
      <c r="Q47" s="694" t="inlineStr">
        <is>
          <t>3J</t>
        </is>
      </c>
      <c r="R47" s="694" t="inlineStr">
        <is>
          <t>3B</t>
        </is>
      </c>
      <c r="S47" s="694" t="inlineStr">
        <is>
          <t>3F</t>
        </is>
      </c>
      <c r="T47" s="694" t="inlineStr">
        <is>
          <t>3I</t>
        </is>
      </c>
      <c r="U47" s="694" t="inlineStr">
        <is>
          <t>3G</t>
        </is>
      </c>
      <c r="V47" s="694" t="inlineStr">
        <is>
          <t>3L</t>
        </is>
      </c>
      <c r="W47" s="694" t="inlineStr">
        <is>
          <t>3K</t>
        </is>
      </c>
    </row>
    <row r="48" ht="15" customHeight="1" s="650">
      <c r="A48" s="1049" t="inlineStr">
        <is>
          <t>BEGHIJKL</t>
        </is>
      </c>
      <c r="B48" s="1049">
        <f>+IF(A48=WORLDCUP!$BI$112,1,0)</f>
        <v/>
      </c>
      <c r="C48" s="1049">
        <f>+WORLDCUP!BD62</f>
        <v/>
      </c>
      <c r="D48" s="1049">
        <f>+WORLDCUP!BD67</f>
        <v/>
      </c>
      <c r="E48" s="1049">
        <f>+WORLDCUP!BD66</f>
        <v/>
      </c>
      <c r="F48" s="1049">
        <f>+WORLDCUP!BD59</f>
        <v/>
      </c>
      <c r="G48" s="1049">
        <f>+WORLDCUP!BD65</f>
        <v/>
      </c>
      <c r="H48" s="1049">
        <f>+WORLDCUP!BD64</f>
        <v/>
      </c>
      <c r="I48" s="1049">
        <f>+WORLDCUP!BD69</f>
        <v/>
      </c>
      <c r="J48" s="1049">
        <f>+WORLDCUP!BD68</f>
        <v/>
      </c>
      <c r="N48" s="694" t="inlineStr">
        <is>
          <t>BEGHIJKL</t>
        </is>
      </c>
      <c r="O48" s="694" t="n">
        <v>47</v>
      </c>
      <c r="P48" s="694" t="inlineStr">
        <is>
          <t>3E</t>
        </is>
      </c>
      <c r="Q48" s="694" t="inlineStr">
        <is>
          <t>3J</t>
        </is>
      </c>
      <c r="R48" s="694" t="inlineStr">
        <is>
          <t>3I</t>
        </is>
      </c>
      <c r="S48" s="694" t="inlineStr">
        <is>
          <t>3B</t>
        </is>
      </c>
      <c r="T48" s="694" t="inlineStr">
        <is>
          <t>3H</t>
        </is>
      </c>
      <c r="U48" s="694" t="inlineStr">
        <is>
          <t>3G</t>
        </is>
      </c>
      <c r="V48" s="694" t="inlineStr">
        <is>
          <t>3L</t>
        </is>
      </c>
      <c r="W48" s="694" t="inlineStr">
        <is>
          <t>3K</t>
        </is>
      </c>
    </row>
    <row r="49" ht="15" customHeight="1" s="650">
      <c r="A49" s="1049" t="inlineStr">
        <is>
          <t>BEFHIJKL</t>
        </is>
      </c>
      <c r="B49" s="1049">
        <f>+IF(A49=WORLDCUP!$BI$112,1,0)</f>
        <v/>
      </c>
      <c r="C49" s="1049">
        <f>+WORLDCUP!BD62</f>
        <v/>
      </c>
      <c r="D49" s="1049">
        <f>+WORLDCUP!BD67</f>
        <v/>
      </c>
      <c r="E49" s="1049">
        <f>+WORLDCUP!BD59</f>
        <v/>
      </c>
      <c r="F49" s="1049">
        <f>+WORLDCUP!BD63</f>
        <v/>
      </c>
      <c r="G49" s="1049">
        <f>+WORLDCUP!BD66</f>
        <v/>
      </c>
      <c r="H49" s="1049">
        <f>+WORLDCUP!BD65</f>
        <v/>
      </c>
      <c r="I49" s="1049">
        <f>+WORLDCUP!BD69</f>
        <v/>
      </c>
      <c r="J49" s="1049">
        <f>+WORLDCUP!BD68</f>
        <v/>
      </c>
      <c r="N49" s="694" t="inlineStr">
        <is>
          <t>BEFHIJKL</t>
        </is>
      </c>
      <c r="O49" s="694" t="n">
        <v>48</v>
      </c>
      <c r="P49" s="694" t="inlineStr">
        <is>
          <t>3E</t>
        </is>
      </c>
      <c r="Q49" s="694" t="inlineStr">
        <is>
          <t>3J</t>
        </is>
      </c>
      <c r="R49" s="694" t="inlineStr">
        <is>
          <t>3B</t>
        </is>
      </c>
      <c r="S49" s="694" t="inlineStr">
        <is>
          <t>3F</t>
        </is>
      </c>
      <c r="T49" s="694" t="inlineStr">
        <is>
          <t>3I</t>
        </is>
      </c>
      <c r="U49" s="694" t="inlineStr">
        <is>
          <t>3H</t>
        </is>
      </c>
      <c r="V49" s="694" t="inlineStr">
        <is>
          <t>3L</t>
        </is>
      </c>
      <c r="W49" s="694" t="inlineStr">
        <is>
          <t>3K</t>
        </is>
      </c>
    </row>
    <row r="50" ht="15" customHeight="1" s="650">
      <c r="A50" s="1049" t="inlineStr">
        <is>
          <t>BEFGIJKL</t>
        </is>
      </c>
      <c r="B50" s="1049">
        <f>+IF(A50=WORLDCUP!$BI$112,1,0)</f>
        <v/>
      </c>
      <c r="C50" s="1049">
        <f>+WORLDCUP!BD62</f>
        <v/>
      </c>
      <c r="D50" s="1049">
        <f>+WORLDCUP!BD67</f>
        <v/>
      </c>
      <c r="E50" s="1049">
        <f>+WORLDCUP!BD59</f>
        <v/>
      </c>
      <c r="F50" s="1049">
        <f>+WORLDCUP!BD63</f>
        <v/>
      </c>
      <c r="G50" s="1049">
        <f>+WORLDCUP!BD66</f>
        <v/>
      </c>
      <c r="H50" s="1049">
        <f>+WORLDCUP!BD64</f>
        <v/>
      </c>
      <c r="I50" s="1049">
        <f>+WORLDCUP!BD69</f>
        <v/>
      </c>
      <c r="J50" s="1049">
        <f>+WORLDCUP!BD68</f>
        <v/>
      </c>
      <c r="N50" s="694" t="inlineStr">
        <is>
          <t>BEFGIJKL</t>
        </is>
      </c>
      <c r="O50" s="694" t="n">
        <v>49</v>
      </c>
      <c r="P50" s="694" t="inlineStr">
        <is>
          <t>3E</t>
        </is>
      </c>
      <c r="Q50" s="694" t="inlineStr">
        <is>
          <t>3J</t>
        </is>
      </c>
      <c r="R50" s="694" t="inlineStr">
        <is>
          <t>3B</t>
        </is>
      </c>
      <c r="S50" s="694" t="inlineStr">
        <is>
          <t>3F</t>
        </is>
      </c>
      <c r="T50" s="694" t="inlineStr">
        <is>
          <t>3I</t>
        </is>
      </c>
      <c r="U50" s="694" t="inlineStr">
        <is>
          <t>3G</t>
        </is>
      </c>
      <c r="V50" s="694" t="inlineStr">
        <is>
          <t>3L</t>
        </is>
      </c>
      <c r="W50" s="694" t="inlineStr">
        <is>
          <t>3K</t>
        </is>
      </c>
    </row>
    <row r="51" ht="15" customHeight="1" s="650">
      <c r="A51" s="1049" t="inlineStr">
        <is>
          <t>BEFGHJKL</t>
        </is>
      </c>
      <c r="B51" s="1049">
        <f>+IF(A51=WORLDCUP!$BI$112,1,0)</f>
        <v/>
      </c>
      <c r="C51" s="1049">
        <f>+WORLDCUP!BD62</f>
        <v/>
      </c>
      <c r="D51" s="1049">
        <f>+WORLDCUP!BD67</f>
        <v/>
      </c>
      <c r="E51" s="1049">
        <f>+WORLDCUP!BD59</f>
        <v/>
      </c>
      <c r="F51" s="1049">
        <f>+WORLDCUP!BD63</f>
        <v/>
      </c>
      <c r="G51" s="1049">
        <f>+WORLDCUP!BD65</f>
        <v/>
      </c>
      <c r="H51" s="1049">
        <f>+WORLDCUP!BD64</f>
        <v/>
      </c>
      <c r="I51" s="1049">
        <f>+WORLDCUP!BD69</f>
        <v/>
      </c>
      <c r="J51" s="1049">
        <f>+WORLDCUP!BD68</f>
        <v/>
      </c>
      <c r="N51" s="694" t="inlineStr">
        <is>
          <t>BEFGHJKL</t>
        </is>
      </c>
      <c r="O51" s="694" t="n">
        <v>50</v>
      </c>
      <c r="P51" s="694" t="inlineStr">
        <is>
          <t>3E</t>
        </is>
      </c>
      <c r="Q51" s="694" t="inlineStr">
        <is>
          <t>3J</t>
        </is>
      </c>
      <c r="R51" s="694" t="inlineStr">
        <is>
          <t>3B</t>
        </is>
      </c>
      <c r="S51" s="694" t="inlineStr">
        <is>
          <t>3F</t>
        </is>
      </c>
      <c r="T51" s="694" t="inlineStr">
        <is>
          <t>3H</t>
        </is>
      </c>
      <c r="U51" s="694" t="inlineStr">
        <is>
          <t>3G</t>
        </is>
      </c>
      <c r="V51" s="694" t="inlineStr">
        <is>
          <t>3L</t>
        </is>
      </c>
      <c r="W51" s="694" t="inlineStr">
        <is>
          <t>3K</t>
        </is>
      </c>
    </row>
    <row r="52" ht="15" customHeight="1" s="650">
      <c r="A52" s="1049" t="inlineStr">
        <is>
          <t>BEFGHIKL</t>
        </is>
      </c>
      <c r="B52" s="1049">
        <f>+IF(A52=WORLDCUP!$BI$112,1,0)</f>
        <v/>
      </c>
      <c r="C52" s="1049">
        <f>+WORLDCUP!BD62</f>
        <v/>
      </c>
      <c r="D52" s="1049">
        <f>+WORLDCUP!BD64</f>
        <v/>
      </c>
      <c r="E52" s="1049">
        <f>+WORLDCUP!BD59</f>
        <v/>
      </c>
      <c r="F52" s="1049">
        <f>+WORLDCUP!BD63</f>
        <v/>
      </c>
      <c r="G52" s="1049">
        <f>+WORLDCUP!BD66</f>
        <v/>
      </c>
      <c r="H52" s="1049">
        <f>+WORLDCUP!BD65</f>
        <v/>
      </c>
      <c r="I52" s="1049">
        <f>+WORLDCUP!BD69</f>
        <v/>
      </c>
      <c r="J52" s="1049">
        <f>+WORLDCUP!BD68</f>
        <v/>
      </c>
      <c r="N52" s="694" t="inlineStr">
        <is>
          <t>BEFGHIKL</t>
        </is>
      </c>
      <c r="O52" s="694" t="n">
        <v>51</v>
      </c>
      <c r="P52" s="694" t="inlineStr">
        <is>
          <t>3E</t>
        </is>
      </c>
      <c r="Q52" s="694" t="inlineStr">
        <is>
          <t>3G</t>
        </is>
      </c>
      <c r="R52" s="694" t="inlineStr">
        <is>
          <t>3B</t>
        </is>
      </c>
      <c r="S52" s="694" t="inlineStr">
        <is>
          <t>3F</t>
        </is>
      </c>
      <c r="T52" s="694" t="inlineStr">
        <is>
          <t>3I</t>
        </is>
      </c>
      <c r="U52" s="694" t="inlineStr">
        <is>
          <t>3H</t>
        </is>
      </c>
      <c r="V52" s="694" t="inlineStr">
        <is>
          <t>3L</t>
        </is>
      </c>
      <c r="W52" s="694" t="inlineStr">
        <is>
          <t>3K</t>
        </is>
      </c>
    </row>
    <row r="53" ht="15" customHeight="1" s="650">
      <c r="A53" s="1049" t="inlineStr">
        <is>
          <t>BEFGHIJL</t>
        </is>
      </c>
      <c r="B53" s="1049">
        <f>+IF(A53=WORLDCUP!$BI$112,1,0)</f>
        <v/>
      </c>
      <c r="C53" s="1049">
        <f>+WORLDCUP!BD62</f>
        <v/>
      </c>
      <c r="D53" s="1049">
        <f>+WORLDCUP!BD67</f>
        <v/>
      </c>
      <c r="E53" s="1049">
        <f>+WORLDCUP!BD59</f>
        <v/>
      </c>
      <c r="F53" s="1049">
        <f>+WORLDCUP!BD63</f>
        <v/>
      </c>
      <c r="G53" s="1049">
        <f>+WORLDCUP!BD65</f>
        <v/>
      </c>
      <c r="H53" s="1049">
        <f>+WORLDCUP!BD64</f>
        <v/>
      </c>
      <c r="I53" s="1049">
        <f>+WORLDCUP!BD69</f>
        <v/>
      </c>
      <c r="J53" s="1049">
        <f>+WORLDCUP!BD66</f>
        <v/>
      </c>
      <c r="N53" s="694" t="inlineStr">
        <is>
          <t>BEFGHIJL</t>
        </is>
      </c>
      <c r="O53" s="694" t="n">
        <v>52</v>
      </c>
      <c r="P53" s="694" t="inlineStr">
        <is>
          <t>3E</t>
        </is>
      </c>
      <c r="Q53" s="694" t="inlineStr">
        <is>
          <t>3J</t>
        </is>
      </c>
      <c r="R53" s="694" t="inlineStr">
        <is>
          <t>3B</t>
        </is>
      </c>
      <c r="S53" s="694" t="inlineStr">
        <is>
          <t>3F</t>
        </is>
      </c>
      <c r="T53" s="694" t="inlineStr">
        <is>
          <t>3H</t>
        </is>
      </c>
      <c r="U53" s="694" t="inlineStr">
        <is>
          <t>3G</t>
        </is>
      </c>
      <c r="V53" s="694" t="inlineStr">
        <is>
          <t>3L</t>
        </is>
      </c>
      <c r="W53" s="694" t="inlineStr">
        <is>
          <t>3I</t>
        </is>
      </c>
    </row>
    <row r="54" ht="15" customHeight="1" s="650">
      <c r="A54" s="1049" t="inlineStr">
        <is>
          <t>BEFGHIJK</t>
        </is>
      </c>
      <c r="B54" s="1049">
        <f>+IF(A54=WORLDCUP!$BI$112,1,0)</f>
        <v/>
      </c>
      <c r="C54" s="1049">
        <f>+WORLDCUP!BD62</f>
        <v/>
      </c>
      <c r="D54" s="1049">
        <f>+WORLDCUP!BD67</f>
        <v/>
      </c>
      <c r="E54" s="1049">
        <f>+WORLDCUP!BD59</f>
        <v/>
      </c>
      <c r="F54" s="1049">
        <f>+WORLDCUP!BD63</f>
        <v/>
      </c>
      <c r="G54" s="1049">
        <f>+WORLDCUP!BD65</f>
        <v/>
      </c>
      <c r="H54" s="1049">
        <f>+WORLDCUP!BD64</f>
        <v/>
      </c>
      <c r="I54" s="1049">
        <f>+WORLDCUP!BD66</f>
        <v/>
      </c>
      <c r="J54" s="1049">
        <f>+WORLDCUP!BD68</f>
        <v/>
      </c>
      <c r="N54" s="694" t="inlineStr">
        <is>
          <t>BEFGHIJK</t>
        </is>
      </c>
      <c r="O54" s="694" t="n">
        <v>53</v>
      </c>
      <c r="P54" s="694" t="inlineStr">
        <is>
          <t>3E</t>
        </is>
      </c>
      <c r="Q54" s="694" t="inlineStr">
        <is>
          <t>3J</t>
        </is>
      </c>
      <c r="R54" s="694" t="inlineStr">
        <is>
          <t>3B</t>
        </is>
      </c>
      <c r="S54" s="694" t="inlineStr">
        <is>
          <t>3F</t>
        </is>
      </c>
      <c r="T54" s="694" t="inlineStr">
        <is>
          <t>3H</t>
        </is>
      </c>
      <c r="U54" s="694" t="inlineStr">
        <is>
          <t>3G</t>
        </is>
      </c>
      <c r="V54" s="694" t="inlineStr">
        <is>
          <t>3I</t>
        </is>
      </c>
      <c r="W54" s="694" t="inlineStr">
        <is>
          <t>3K</t>
        </is>
      </c>
    </row>
    <row r="55" ht="15" customHeight="1" s="650">
      <c r="A55" s="1049" t="inlineStr">
        <is>
          <t>BDGHIJKL</t>
        </is>
      </c>
      <c r="B55" s="1049">
        <f>+IF(A55=WORLDCUP!$BI$112,1,0)</f>
        <v/>
      </c>
      <c r="C55" s="1049">
        <f>+WORLDCUP!BD65</f>
        <v/>
      </c>
      <c r="D55" s="1049">
        <f>+WORLDCUP!BD67</f>
        <v/>
      </c>
      <c r="E55" s="1049">
        <f>+WORLDCUP!BD59</f>
        <v/>
      </c>
      <c r="F55" s="1049">
        <f>+WORLDCUP!BD61</f>
        <v/>
      </c>
      <c r="G55" s="1049">
        <f>+WORLDCUP!BD66</f>
        <v/>
      </c>
      <c r="H55" s="1049">
        <f>+WORLDCUP!BD64</f>
        <v/>
      </c>
      <c r="I55" s="1049">
        <f>+WORLDCUP!BD69</f>
        <v/>
      </c>
      <c r="J55" s="1049">
        <f>+WORLDCUP!BD68</f>
        <v/>
      </c>
      <c r="N55" s="694" t="inlineStr">
        <is>
          <t>BDGHIJKL</t>
        </is>
      </c>
      <c r="O55" s="694" t="n">
        <v>54</v>
      </c>
      <c r="P55" s="694" t="inlineStr">
        <is>
          <t>3H</t>
        </is>
      </c>
      <c r="Q55" s="694" t="inlineStr">
        <is>
          <t>3J</t>
        </is>
      </c>
      <c r="R55" s="694" t="inlineStr">
        <is>
          <t>3B</t>
        </is>
      </c>
      <c r="S55" s="694" t="inlineStr">
        <is>
          <t>3D</t>
        </is>
      </c>
      <c r="T55" s="694" t="inlineStr">
        <is>
          <t>3I</t>
        </is>
      </c>
      <c r="U55" s="694" t="inlineStr">
        <is>
          <t>3G</t>
        </is>
      </c>
      <c r="V55" s="694" t="inlineStr">
        <is>
          <t>3L</t>
        </is>
      </c>
      <c r="W55" s="694" t="inlineStr">
        <is>
          <t>3K</t>
        </is>
      </c>
    </row>
    <row r="56" ht="15" customHeight="1" s="650">
      <c r="A56" s="1049" t="inlineStr">
        <is>
          <t>BDFHIJKL</t>
        </is>
      </c>
      <c r="B56" s="1049">
        <f>+IF(A56=WORLDCUP!$BI$112,1,0)</f>
        <v/>
      </c>
      <c r="C56" s="1049">
        <f>+WORLDCUP!BD65</f>
        <v/>
      </c>
      <c r="D56" s="1049">
        <f>+WORLDCUP!BD67</f>
        <v/>
      </c>
      <c r="E56" s="1049">
        <f>+WORLDCUP!BD59</f>
        <v/>
      </c>
      <c r="F56" s="1049">
        <f>+WORLDCUP!BD61</f>
        <v/>
      </c>
      <c r="G56" s="1049">
        <f>+WORLDCUP!BD66</f>
        <v/>
      </c>
      <c r="H56" s="1049">
        <f>+WORLDCUP!BD63</f>
        <v/>
      </c>
      <c r="I56" s="1049">
        <f>+WORLDCUP!BD69</f>
        <v/>
      </c>
      <c r="J56" s="1049">
        <f>+WORLDCUP!BD68</f>
        <v/>
      </c>
      <c r="N56" s="694" t="inlineStr">
        <is>
          <t>BDFHIJKL</t>
        </is>
      </c>
      <c r="O56" s="694" t="n">
        <v>55</v>
      </c>
      <c r="P56" s="694" t="inlineStr">
        <is>
          <t>3H</t>
        </is>
      </c>
      <c r="Q56" s="694" t="inlineStr">
        <is>
          <t>3J</t>
        </is>
      </c>
      <c r="R56" s="694" t="inlineStr">
        <is>
          <t>3B</t>
        </is>
      </c>
      <c r="S56" s="694" t="inlineStr">
        <is>
          <t>3D</t>
        </is>
      </c>
      <c r="T56" s="694" t="inlineStr">
        <is>
          <t>3I</t>
        </is>
      </c>
      <c r="U56" s="694" t="inlineStr">
        <is>
          <t>3F</t>
        </is>
      </c>
      <c r="V56" s="694" t="inlineStr">
        <is>
          <t>3L</t>
        </is>
      </c>
      <c r="W56" s="694" t="inlineStr">
        <is>
          <t>3K</t>
        </is>
      </c>
    </row>
    <row r="57" ht="15" customHeight="1" s="650">
      <c r="A57" s="1049" t="inlineStr">
        <is>
          <t>BDFGIJKL</t>
        </is>
      </c>
      <c r="B57" s="1049">
        <f>+IF(A57=WORLDCUP!$BI$112,1,0)</f>
        <v/>
      </c>
      <c r="C57" s="1049">
        <f>+WORLDCUP!BD66</f>
        <v/>
      </c>
      <c r="D57" s="1049">
        <f>+WORLDCUP!BD64</f>
        <v/>
      </c>
      <c r="E57" s="1049">
        <f>+WORLDCUP!BD59</f>
        <v/>
      </c>
      <c r="F57" s="1049">
        <f>+WORLDCUP!BD61</f>
        <v/>
      </c>
      <c r="G57" s="1049">
        <f>+WORLDCUP!BD67</f>
        <v/>
      </c>
      <c r="H57" s="1049">
        <f>+WORLDCUP!BD63</f>
        <v/>
      </c>
      <c r="I57" s="1049">
        <f>+WORLDCUP!BD69</f>
        <v/>
      </c>
      <c r="J57" s="1049">
        <f>+WORLDCUP!BD68</f>
        <v/>
      </c>
      <c r="N57" s="694" t="inlineStr">
        <is>
          <t>BDFGIJKL</t>
        </is>
      </c>
      <c r="O57" s="694" t="n">
        <v>56</v>
      </c>
      <c r="P57" s="694" t="inlineStr">
        <is>
          <t>3I</t>
        </is>
      </c>
      <c r="Q57" s="694" t="inlineStr">
        <is>
          <t>3G</t>
        </is>
      </c>
      <c r="R57" s="694" t="inlineStr">
        <is>
          <t>3B</t>
        </is>
      </c>
      <c r="S57" s="694" t="inlineStr">
        <is>
          <t>3D</t>
        </is>
      </c>
      <c r="T57" s="694" t="inlineStr">
        <is>
          <t>3J</t>
        </is>
      </c>
      <c r="U57" s="694" t="inlineStr">
        <is>
          <t>3F</t>
        </is>
      </c>
      <c r="V57" s="694" t="inlineStr">
        <is>
          <t>3L</t>
        </is>
      </c>
      <c r="W57" s="694" t="inlineStr">
        <is>
          <t>3K</t>
        </is>
      </c>
    </row>
    <row r="58" ht="15" customHeight="1" s="650">
      <c r="A58" s="1049" t="inlineStr">
        <is>
          <t>BDFGHJKL</t>
        </is>
      </c>
      <c r="B58" s="1049">
        <f>+IF(A58=WORLDCUP!$BI$112,1,0)</f>
        <v/>
      </c>
      <c r="C58" s="1049">
        <f>+WORLDCUP!BD65</f>
        <v/>
      </c>
      <c r="D58" s="1049">
        <f>+WORLDCUP!BD64</f>
        <v/>
      </c>
      <c r="E58" s="1049">
        <f>+WORLDCUP!BD59</f>
        <v/>
      </c>
      <c r="F58" s="1049">
        <f>+WORLDCUP!BD61</f>
        <v/>
      </c>
      <c r="G58" s="1049">
        <f>+WORLDCUP!BD67</f>
        <v/>
      </c>
      <c r="H58" s="1049">
        <f>+WORLDCUP!BD63</f>
        <v/>
      </c>
      <c r="I58" s="1049">
        <f>+WORLDCUP!BD69</f>
        <v/>
      </c>
      <c r="J58" s="1049">
        <f>+WORLDCUP!BD68</f>
        <v/>
      </c>
      <c r="N58" s="694" t="inlineStr">
        <is>
          <t>BDFGHJKL</t>
        </is>
      </c>
      <c r="O58" s="694" t="n">
        <v>57</v>
      </c>
      <c r="P58" s="694" t="inlineStr">
        <is>
          <t>3H</t>
        </is>
      </c>
      <c r="Q58" s="694" t="inlineStr">
        <is>
          <t>3G</t>
        </is>
      </c>
      <c r="R58" s="694" t="inlineStr">
        <is>
          <t>3B</t>
        </is>
      </c>
      <c r="S58" s="694" t="inlineStr">
        <is>
          <t>3D</t>
        </is>
      </c>
      <c r="T58" s="694" t="inlineStr">
        <is>
          <t>3J</t>
        </is>
      </c>
      <c r="U58" s="694" t="inlineStr">
        <is>
          <t>3F</t>
        </is>
      </c>
      <c r="V58" s="694" t="inlineStr">
        <is>
          <t>3L</t>
        </is>
      </c>
      <c r="W58" s="694" t="inlineStr">
        <is>
          <t>3K</t>
        </is>
      </c>
    </row>
    <row r="59" ht="15" customHeight="1" s="650">
      <c r="A59" s="1049" t="inlineStr">
        <is>
          <t>BDFGHIKL</t>
        </is>
      </c>
      <c r="B59" s="1049">
        <f>+IF(A59=WORLDCUP!$BI$112,1,0)</f>
        <v/>
      </c>
      <c r="C59" s="1049">
        <f>+WORLDCUP!BD65</f>
        <v/>
      </c>
      <c r="D59" s="1049">
        <f>+WORLDCUP!BD64</f>
        <v/>
      </c>
      <c r="E59" s="1049">
        <f>+WORLDCUP!BD59</f>
        <v/>
      </c>
      <c r="F59" s="1049">
        <f>+WORLDCUP!BD61</f>
        <v/>
      </c>
      <c r="G59" s="1049">
        <f>+WORLDCUP!BD66</f>
        <v/>
      </c>
      <c r="H59" s="1049">
        <f>+WORLDCUP!BD63</f>
        <v/>
      </c>
      <c r="I59" s="1049">
        <f>+WORLDCUP!BD69</f>
        <v/>
      </c>
      <c r="J59" s="1049">
        <f>+WORLDCUP!BD68</f>
        <v/>
      </c>
      <c r="N59" s="694" t="inlineStr">
        <is>
          <t>BDFGHIKL</t>
        </is>
      </c>
      <c r="O59" s="694" t="n">
        <v>58</v>
      </c>
      <c r="P59" s="694" t="inlineStr">
        <is>
          <t>3H</t>
        </is>
      </c>
      <c r="Q59" s="694" t="inlineStr">
        <is>
          <t>3G</t>
        </is>
      </c>
      <c r="R59" s="694" t="inlineStr">
        <is>
          <t>3B</t>
        </is>
      </c>
      <c r="S59" s="694" t="inlineStr">
        <is>
          <t>3D</t>
        </is>
      </c>
      <c r="T59" s="694" t="inlineStr">
        <is>
          <t>3I</t>
        </is>
      </c>
      <c r="U59" s="694" t="inlineStr">
        <is>
          <t>3F</t>
        </is>
      </c>
      <c r="V59" s="694" t="inlineStr">
        <is>
          <t>3L</t>
        </is>
      </c>
      <c r="W59" s="694" t="inlineStr">
        <is>
          <t>3K</t>
        </is>
      </c>
    </row>
    <row r="60" ht="15" customHeight="1" s="650">
      <c r="A60" s="1049" t="inlineStr">
        <is>
          <t>BDFGHIJL</t>
        </is>
      </c>
      <c r="B60" s="1049">
        <f>+IF(A60=WORLDCUP!$BI$112,1,0)</f>
        <v/>
      </c>
      <c r="C60" s="1049">
        <f>+WORLDCUP!BD65</f>
        <v/>
      </c>
      <c r="D60" s="1049">
        <f>+WORLDCUP!BD64</f>
        <v/>
      </c>
      <c r="E60" s="1049">
        <f>+WORLDCUP!BD59</f>
        <v/>
      </c>
      <c r="F60" s="1049">
        <f>+WORLDCUP!BD61</f>
        <v/>
      </c>
      <c r="G60" s="1049">
        <f>+WORLDCUP!BD67</f>
        <v/>
      </c>
      <c r="H60" s="1049">
        <f>+WORLDCUP!BD63</f>
        <v/>
      </c>
      <c r="I60" s="1049">
        <f>+WORLDCUP!BD69</f>
        <v/>
      </c>
      <c r="J60" s="1049">
        <f>+WORLDCUP!BD66</f>
        <v/>
      </c>
      <c r="N60" s="694" t="inlineStr">
        <is>
          <t>BDFGHIJL</t>
        </is>
      </c>
      <c r="O60" s="694" t="n">
        <v>59</v>
      </c>
      <c r="P60" s="694" t="inlineStr">
        <is>
          <t>3H</t>
        </is>
      </c>
      <c r="Q60" s="694" t="inlineStr">
        <is>
          <t>3G</t>
        </is>
      </c>
      <c r="R60" s="694" t="inlineStr">
        <is>
          <t>3B</t>
        </is>
      </c>
      <c r="S60" s="694" t="inlineStr">
        <is>
          <t>3D</t>
        </is>
      </c>
      <c r="T60" s="694" t="inlineStr">
        <is>
          <t>3J</t>
        </is>
      </c>
      <c r="U60" s="694" t="inlineStr">
        <is>
          <t>3F</t>
        </is>
      </c>
      <c r="V60" s="694" t="inlineStr">
        <is>
          <t>3L</t>
        </is>
      </c>
      <c r="W60" s="694" t="inlineStr">
        <is>
          <t>3I</t>
        </is>
      </c>
    </row>
    <row r="61" ht="15" customHeight="1" s="650">
      <c r="A61" s="1049" t="inlineStr">
        <is>
          <t>BDFGHIJK</t>
        </is>
      </c>
      <c r="B61" s="1049">
        <f>+IF(A61=WORLDCUP!$BI$112,1,0)</f>
        <v/>
      </c>
      <c r="C61" s="1049">
        <f>+WORLDCUP!BD65</f>
        <v/>
      </c>
      <c r="D61" s="1049">
        <f>+WORLDCUP!BD64</f>
        <v/>
      </c>
      <c r="E61" s="1049">
        <f>+WORLDCUP!BD59</f>
        <v/>
      </c>
      <c r="F61" s="1049">
        <f>+WORLDCUP!BD61</f>
        <v/>
      </c>
      <c r="G61" s="1049">
        <f>+WORLDCUP!BD67</f>
        <v/>
      </c>
      <c r="H61" s="1049">
        <f>+WORLDCUP!BD63</f>
        <v/>
      </c>
      <c r="I61" s="1049">
        <f>+WORLDCUP!BD66</f>
        <v/>
      </c>
      <c r="J61" s="1049">
        <f>+WORLDCUP!BD68</f>
        <v/>
      </c>
      <c r="N61" s="694" t="inlineStr">
        <is>
          <t>BDFGHIJK</t>
        </is>
      </c>
      <c r="O61" s="694" t="n">
        <v>60</v>
      </c>
      <c r="P61" s="694" t="inlineStr">
        <is>
          <t>3H</t>
        </is>
      </c>
      <c r="Q61" s="694" t="inlineStr">
        <is>
          <t>3G</t>
        </is>
      </c>
      <c r="R61" s="694" t="inlineStr">
        <is>
          <t>3B</t>
        </is>
      </c>
      <c r="S61" s="694" t="inlineStr">
        <is>
          <t>3D</t>
        </is>
      </c>
      <c r="T61" s="694" t="inlineStr">
        <is>
          <t>3J</t>
        </is>
      </c>
      <c r="U61" s="694" t="inlineStr">
        <is>
          <t>3F</t>
        </is>
      </c>
      <c r="V61" s="694" t="inlineStr">
        <is>
          <t>3I</t>
        </is>
      </c>
      <c r="W61" s="694" t="inlineStr">
        <is>
          <t>3K</t>
        </is>
      </c>
    </row>
    <row r="62" ht="15" customHeight="1" s="650">
      <c r="A62" s="1049" t="inlineStr">
        <is>
          <t>BDEHIJKL</t>
        </is>
      </c>
      <c r="B62" s="1049">
        <f>+IF(A62=WORLDCUP!$BI$112,1,0)</f>
        <v/>
      </c>
      <c r="C62" s="1049">
        <f>+WORLDCUP!BD62</f>
        <v/>
      </c>
      <c r="D62" s="1049">
        <f>+WORLDCUP!BD67</f>
        <v/>
      </c>
      <c r="E62" s="1049">
        <f>+WORLDCUP!BD59</f>
        <v/>
      </c>
      <c r="F62" s="1049">
        <f>+WORLDCUP!BD61</f>
        <v/>
      </c>
      <c r="G62" s="1049">
        <f>+WORLDCUP!BD66</f>
        <v/>
      </c>
      <c r="H62" s="1049">
        <f>+WORLDCUP!BD65</f>
        <v/>
      </c>
      <c r="I62" s="1049">
        <f>+WORLDCUP!BD69</f>
        <v/>
      </c>
      <c r="J62" s="1049">
        <f>+WORLDCUP!BD68</f>
        <v/>
      </c>
      <c r="N62" s="694" t="inlineStr">
        <is>
          <t>BDEHIJKL</t>
        </is>
      </c>
      <c r="O62" s="694" t="n">
        <v>61</v>
      </c>
      <c r="P62" s="694" t="inlineStr">
        <is>
          <t>3E</t>
        </is>
      </c>
      <c r="Q62" s="694" t="inlineStr">
        <is>
          <t>3J</t>
        </is>
      </c>
      <c r="R62" s="694" t="inlineStr">
        <is>
          <t>3B</t>
        </is>
      </c>
      <c r="S62" s="694" t="inlineStr">
        <is>
          <t>3D</t>
        </is>
      </c>
      <c r="T62" s="694" t="inlineStr">
        <is>
          <t>3I</t>
        </is>
      </c>
      <c r="U62" s="694" t="inlineStr">
        <is>
          <t>3H</t>
        </is>
      </c>
      <c r="V62" s="694" t="inlineStr">
        <is>
          <t>3L</t>
        </is>
      </c>
      <c r="W62" s="694" t="inlineStr">
        <is>
          <t>3K</t>
        </is>
      </c>
    </row>
    <row r="63" ht="15" customHeight="1" s="650">
      <c r="A63" s="1049" t="inlineStr">
        <is>
          <t>BDEGIJKL</t>
        </is>
      </c>
      <c r="B63" s="1049">
        <f>+IF(A63=WORLDCUP!$BI$112,1,0)</f>
        <v/>
      </c>
      <c r="C63" s="1049">
        <f>+WORLDCUP!BD62</f>
        <v/>
      </c>
      <c r="D63" s="1049">
        <f>+WORLDCUP!BD67</f>
        <v/>
      </c>
      <c r="E63" s="1049">
        <f>+WORLDCUP!BD59</f>
        <v/>
      </c>
      <c r="F63" s="1049">
        <f>+WORLDCUP!BD61</f>
        <v/>
      </c>
      <c r="G63" s="1049">
        <f>+WORLDCUP!BD66</f>
        <v/>
      </c>
      <c r="H63" s="1049">
        <f>+WORLDCUP!BD64</f>
        <v/>
      </c>
      <c r="I63" s="1049">
        <f>+WORLDCUP!BD69</f>
        <v/>
      </c>
      <c r="J63" s="1049">
        <f>+WORLDCUP!BD68</f>
        <v/>
      </c>
      <c r="N63" s="694" t="inlineStr">
        <is>
          <t>BDEGIJKL</t>
        </is>
      </c>
      <c r="O63" s="694" t="n">
        <v>62</v>
      </c>
      <c r="P63" s="694" t="inlineStr">
        <is>
          <t>3E</t>
        </is>
      </c>
      <c r="Q63" s="694" t="inlineStr">
        <is>
          <t>3J</t>
        </is>
      </c>
      <c r="R63" s="694" t="inlineStr">
        <is>
          <t>3B</t>
        </is>
      </c>
      <c r="S63" s="694" t="inlineStr">
        <is>
          <t>3D</t>
        </is>
      </c>
      <c r="T63" s="694" t="inlineStr">
        <is>
          <t>3I</t>
        </is>
      </c>
      <c r="U63" s="694" t="inlineStr">
        <is>
          <t>3G</t>
        </is>
      </c>
      <c r="V63" s="694" t="inlineStr">
        <is>
          <t>3L</t>
        </is>
      </c>
      <c r="W63" s="694" t="inlineStr">
        <is>
          <t>3K</t>
        </is>
      </c>
    </row>
    <row r="64" ht="15" customHeight="1" s="650">
      <c r="A64" s="1049" t="inlineStr">
        <is>
          <t>BDEGHJKL</t>
        </is>
      </c>
      <c r="B64" s="1049">
        <f>+IF(A64=WORLDCUP!$BI$112,1,0)</f>
        <v/>
      </c>
      <c r="C64" s="1049">
        <f>+WORLDCUP!BD62</f>
        <v/>
      </c>
      <c r="D64" s="1049">
        <f>+WORLDCUP!BD67</f>
        <v/>
      </c>
      <c r="E64" s="1049">
        <f>+WORLDCUP!BD59</f>
        <v/>
      </c>
      <c r="F64" s="1049">
        <f>+WORLDCUP!BD61</f>
        <v/>
      </c>
      <c r="G64" s="1049">
        <f>+WORLDCUP!BD65</f>
        <v/>
      </c>
      <c r="H64" s="1049">
        <f>+WORLDCUP!BD64</f>
        <v/>
      </c>
      <c r="I64" s="1049">
        <f>+WORLDCUP!BD69</f>
        <v/>
      </c>
      <c r="J64" s="1049">
        <f>+WORLDCUP!BD68</f>
        <v/>
      </c>
      <c r="N64" s="694" t="inlineStr">
        <is>
          <t>BDEGHJKL</t>
        </is>
      </c>
      <c r="O64" s="694" t="n">
        <v>63</v>
      </c>
      <c r="P64" s="694" t="inlineStr">
        <is>
          <t>3E</t>
        </is>
      </c>
      <c r="Q64" s="694" t="inlineStr">
        <is>
          <t>3J</t>
        </is>
      </c>
      <c r="R64" s="694" t="inlineStr">
        <is>
          <t>3B</t>
        </is>
      </c>
      <c r="S64" s="694" t="inlineStr">
        <is>
          <t>3D</t>
        </is>
      </c>
      <c r="T64" s="694" t="inlineStr">
        <is>
          <t>3H</t>
        </is>
      </c>
      <c r="U64" s="694" t="inlineStr">
        <is>
          <t>3G</t>
        </is>
      </c>
      <c r="V64" s="694" t="inlineStr">
        <is>
          <t>3L</t>
        </is>
      </c>
      <c r="W64" s="694" t="inlineStr">
        <is>
          <t>3K</t>
        </is>
      </c>
    </row>
    <row r="65" ht="15" customHeight="1" s="650">
      <c r="A65" s="1049" t="inlineStr">
        <is>
          <t>BDEGHIKL</t>
        </is>
      </c>
      <c r="B65" s="1049">
        <f>+IF(A65=WORLDCUP!$BI$112,1,0)</f>
        <v/>
      </c>
      <c r="C65" s="1049">
        <f>+WORLDCUP!BD62</f>
        <v/>
      </c>
      <c r="D65" s="1049">
        <f>+WORLDCUP!BD64</f>
        <v/>
      </c>
      <c r="E65" s="1049">
        <f>+WORLDCUP!BD59</f>
        <v/>
      </c>
      <c r="F65" s="1049">
        <f>+WORLDCUP!BD61</f>
        <v/>
      </c>
      <c r="G65" s="1049">
        <f>+WORLDCUP!BD66</f>
        <v/>
      </c>
      <c r="H65" s="1049">
        <f>+WORLDCUP!BD65</f>
        <v/>
      </c>
      <c r="I65" s="1049">
        <f>+WORLDCUP!BD69</f>
        <v/>
      </c>
      <c r="J65" s="1049">
        <f>+WORLDCUP!BD68</f>
        <v/>
      </c>
      <c r="N65" s="694" t="inlineStr">
        <is>
          <t>BDEGHIKL</t>
        </is>
      </c>
      <c r="O65" s="694" t="n">
        <v>64</v>
      </c>
      <c r="P65" s="694" t="inlineStr">
        <is>
          <t>3E</t>
        </is>
      </c>
      <c r="Q65" s="694" t="inlineStr">
        <is>
          <t>3G</t>
        </is>
      </c>
      <c r="R65" s="694" t="inlineStr">
        <is>
          <t>3B</t>
        </is>
      </c>
      <c r="S65" s="694" t="inlineStr">
        <is>
          <t>3D</t>
        </is>
      </c>
      <c r="T65" s="694" t="inlineStr">
        <is>
          <t>3I</t>
        </is>
      </c>
      <c r="U65" s="694" t="inlineStr">
        <is>
          <t>3H</t>
        </is>
      </c>
      <c r="V65" s="694" t="inlineStr">
        <is>
          <t>3L</t>
        </is>
      </c>
      <c r="W65" s="694" t="inlineStr">
        <is>
          <t>3K</t>
        </is>
      </c>
    </row>
    <row r="66" ht="15" customHeight="1" s="650">
      <c r="A66" s="1049" t="inlineStr">
        <is>
          <t>BDEGHIJL</t>
        </is>
      </c>
      <c r="B66" s="1049">
        <f>+IF(A66=WORLDCUP!$BI$112,1,0)</f>
        <v/>
      </c>
      <c r="C66" s="1049">
        <f>+WORLDCUP!BD62</f>
        <v/>
      </c>
      <c r="D66" s="1049">
        <f>+WORLDCUP!BD67</f>
        <v/>
      </c>
      <c r="E66" s="1049">
        <f>+WORLDCUP!BD59</f>
        <v/>
      </c>
      <c r="F66" s="1049">
        <f>+WORLDCUP!BD61</f>
        <v/>
      </c>
      <c r="G66" s="1049">
        <f>+WORLDCUP!BD65</f>
        <v/>
      </c>
      <c r="H66" s="1049">
        <f>+WORLDCUP!BD64</f>
        <v/>
      </c>
      <c r="I66" s="1049">
        <f>+WORLDCUP!BD69</f>
        <v/>
      </c>
      <c r="J66" s="1049">
        <f>+WORLDCUP!BD66</f>
        <v/>
      </c>
      <c r="N66" s="694" t="inlineStr">
        <is>
          <t>BDEGHIJL</t>
        </is>
      </c>
      <c r="O66" s="694" t="n">
        <v>65</v>
      </c>
      <c r="P66" s="694" t="inlineStr">
        <is>
          <t>3E</t>
        </is>
      </c>
      <c r="Q66" s="694" t="inlineStr">
        <is>
          <t>3J</t>
        </is>
      </c>
      <c r="R66" s="694" t="inlineStr">
        <is>
          <t>3B</t>
        </is>
      </c>
      <c r="S66" s="694" t="inlineStr">
        <is>
          <t>3D</t>
        </is>
      </c>
      <c r="T66" s="694" t="inlineStr">
        <is>
          <t>3H</t>
        </is>
      </c>
      <c r="U66" s="694" t="inlineStr">
        <is>
          <t>3G</t>
        </is>
      </c>
      <c r="V66" s="694" t="inlineStr">
        <is>
          <t>3L</t>
        </is>
      </c>
      <c r="W66" s="694" t="inlineStr">
        <is>
          <t>3I</t>
        </is>
      </c>
    </row>
    <row r="67" ht="15" customHeight="1" s="650">
      <c r="A67" s="1049" t="inlineStr">
        <is>
          <t>BDEGHIJK</t>
        </is>
      </c>
      <c r="B67" s="1049">
        <f>+IF(A67=WORLDCUP!$BI$112,1,0)</f>
        <v/>
      </c>
      <c r="C67" s="1049">
        <f>+WORLDCUP!BD62</f>
        <v/>
      </c>
      <c r="D67" s="1049">
        <f>+WORLDCUP!BD67</f>
        <v/>
      </c>
      <c r="E67" s="1049">
        <f>+WORLDCUP!BD59</f>
        <v/>
      </c>
      <c r="F67" s="1049">
        <f>+WORLDCUP!BD61</f>
        <v/>
      </c>
      <c r="G67" s="1049">
        <f>+WORLDCUP!BD65</f>
        <v/>
      </c>
      <c r="H67" s="1049">
        <f>+WORLDCUP!BD64</f>
        <v/>
      </c>
      <c r="I67" s="1049">
        <f>+WORLDCUP!BD66</f>
        <v/>
      </c>
      <c r="J67" s="1049">
        <f>+WORLDCUP!BD68</f>
        <v/>
      </c>
      <c r="N67" s="694" t="inlineStr">
        <is>
          <t>BDEGHIJK</t>
        </is>
      </c>
      <c r="O67" s="694" t="n">
        <v>66</v>
      </c>
      <c r="P67" s="694" t="inlineStr">
        <is>
          <t>3E</t>
        </is>
      </c>
      <c r="Q67" s="694" t="inlineStr">
        <is>
          <t>3J</t>
        </is>
      </c>
      <c r="R67" s="694" t="inlineStr">
        <is>
          <t>3B</t>
        </is>
      </c>
      <c r="S67" s="694" t="inlineStr">
        <is>
          <t>3D</t>
        </is>
      </c>
      <c r="T67" s="694" t="inlineStr">
        <is>
          <t>3H</t>
        </is>
      </c>
      <c r="U67" s="694" t="inlineStr">
        <is>
          <t>3G</t>
        </is>
      </c>
      <c r="V67" s="694" t="inlineStr">
        <is>
          <t>3I</t>
        </is>
      </c>
      <c r="W67" s="694" t="inlineStr">
        <is>
          <t>3K</t>
        </is>
      </c>
    </row>
    <row r="68" ht="15" customHeight="1" s="650">
      <c r="A68" s="1049" t="inlineStr">
        <is>
          <t>BDEFIJKL</t>
        </is>
      </c>
      <c r="B68" s="1049">
        <f>+IF(A68=WORLDCUP!$BI$112,1,0)</f>
        <v/>
      </c>
      <c r="C68" s="1049">
        <f>+WORLDCUP!BD62</f>
        <v/>
      </c>
      <c r="D68" s="1049">
        <f>+WORLDCUP!BD67</f>
        <v/>
      </c>
      <c r="E68" s="1049">
        <f>+WORLDCUP!BD59</f>
        <v/>
      </c>
      <c r="F68" s="1049">
        <f>+WORLDCUP!BD61</f>
        <v/>
      </c>
      <c r="G68" s="1049">
        <f>+WORLDCUP!BD66</f>
        <v/>
      </c>
      <c r="H68" s="1049">
        <f>+WORLDCUP!BD63</f>
        <v/>
      </c>
      <c r="I68" s="1049">
        <f>+WORLDCUP!BD69</f>
        <v/>
      </c>
      <c r="J68" s="1049">
        <f>+WORLDCUP!BD68</f>
        <v/>
      </c>
      <c r="N68" s="694" t="inlineStr">
        <is>
          <t>BDEFIJKL</t>
        </is>
      </c>
      <c r="O68" s="694" t="n">
        <v>67</v>
      </c>
      <c r="P68" s="694" t="inlineStr">
        <is>
          <t>3E</t>
        </is>
      </c>
      <c r="Q68" s="694" t="inlineStr">
        <is>
          <t>3J</t>
        </is>
      </c>
      <c r="R68" s="694" t="inlineStr">
        <is>
          <t>3B</t>
        </is>
      </c>
      <c r="S68" s="694" t="inlineStr">
        <is>
          <t>3D</t>
        </is>
      </c>
      <c r="T68" s="694" t="inlineStr">
        <is>
          <t>3I</t>
        </is>
      </c>
      <c r="U68" s="694" t="inlineStr">
        <is>
          <t>3F</t>
        </is>
      </c>
      <c r="V68" s="694" t="inlineStr">
        <is>
          <t>3L</t>
        </is>
      </c>
      <c r="W68" s="694" t="inlineStr">
        <is>
          <t>3K</t>
        </is>
      </c>
    </row>
    <row r="69" ht="15" customHeight="1" s="650">
      <c r="A69" s="1049" t="inlineStr">
        <is>
          <t>BDEFHJKL</t>
        </is>
      </c>
      <c r="B69" s="1049">
        <f>+IF(A69=WORLDCUP!$BI$112,1,0)</f>
        <v/>
      </c>
      <c r="C69" s="1049">
        <f>+WORLDCUP!BD62</f>
        <v/>
      </c>
      <c r="D69" s="1049">
        <f>+WORLDCUP!BD67</f>
        <v/>
      </c>
      <c r="E69" s="1049">
        <f>+WORLDCUP!BD59</f>
        <v/>
      </c>
      <c r="F69" s="1049">
        <f>+WORLDCUP!BD61</f>
        <v/>
      </c>
      <c r="G69" s="1049">
        <f>+WORLDCUP!BD65</f>
        <v/>
      </c>
      <c r="H69" s="1049">
        <f>+WORLDCUP!BD63</f>
        <v/>
      </c>
      <c r="I69" s="1049">
        <f>+WORLDCUP!BD69</f>
        <v/>
      </c>
      <c r="J69" s="1049">
        <f>+WORLDCUP!BD68</f>
        <v/>
      </c>
      <c r="N69" s="694" t="inlineStr">
        <is>
          <t>BDEFHJKL</t>
        </is>
      </c>
      <c r="O69" s="694" t="n">
        <v>68</v>
      </c>
      <c r="P69" s="694" t="inlineStr">
        <is>
          <t>3E</t>
        </is>
      </c>
      <c r="Q69" s="694" t="inlineStr">
        <is>
          <t>3J</t>
        </is>
      </c>
      <c r="R69" s="694" t="inlineStr">
        <is>
          <t>3B</t>
        </is>
      </c>
      <c r="S69" s="694" t="inlineStr">
        <is>
          <t>3D</t>
        </is>
      </c>
      <c r="T69" s="694" t="inlineStr">
        <is>
          <t>3H</t>
        </is>
      </c>
      <c r="U69" s="694" t="inlineStr">
        <is>
          <t>3F</t>
        </is>
      </c>
      <c r="V69" s="694" t="inlineStr">
        <is>
          <t>3L</t>
        </is>
      </c>
      <c r="W69" s="694" t="inlineStr">
        <is>
          <t>3K</t>
        </is>
      </c>
    </row>
    <row r="70" ht="15" customHeight="1" s="650">
      <c r="A70" s="1049" t="inlineStr">
        <is>
          <t>BDEFHIKL</t>
        </is>
      </c>
      <c r="B70" s="1049">
        <f>+IF(A70=WORLDCUP!$BI$112,1,0)</f>
        <v/>
      </c>
      <c r="C70" s="1049">
        <f>+WORLDCUP!BD62</f>
        <v/>
      </c>
      <c r="D70" s="1049">
        <f>+WORLDCUP!BD66</f>
        <v/>
      </c>
      <c r="E70" s="1049">
        <f>+WORLDCUP!BD59</f>
        <v/>
      </c>
      <c r="F70" s="1049">
        <f>+WORLDCUP!BD61</f>
        <v/>
      </c>
      <c r="G70" s="1049">
        <f>+WORLDCUP!BD65</f>
        <v/>
      </c>
      <c r="H70" s="1049">
        <f>+WORLDCUP!BD63</f>
        <v/>
      </c>
      <c r="I70" s="1049">
        <f>+WORLDCUP!BD69</f>
        <v/>
      </c>
      <c r="J70" s="1049">
        <f>+WORLDCUP!BD68</f>
        <v/>
      </c>
      <c r="N70" s="694" t="inlineStr">
        <is>
          <t>BDEFHIKL</t>
        </is>
      </c>
      <c r="O70" s="694" t="n">
        <v>69</v>
      </c>
      <c r="P70" s="694" t="inlineStr">
        <is>
          <t>3E</t>
        </is>
      </c>
      <c r="Q70" s="694" t="inlineStr">
        <is>
          <t>3I</t>
        </is>
      </c>
      <c r="R70" s="694" t="inlineStr">
        <is>
          <t>3B</t>
        </is>
      </c>
      <c r="S70" s="694" t="inlineStr">
        <is>
          <t>3D</t>
        </is>
      </c>
      <c r="T70" s="694" t="inlineStr">
        <is>
          <t>3H</t>
        </is>
      </c>
      <c r="U70" s="694" t="inlineStr">
        <is>
          <t>3F</t>
        </is>
      </c>
      <c r="V70" s="694" t="inlineStr">
        <is>
          <t>3L</t>
        </is>
      </c>
      <c r="W70" s="694" t="inlineStr">
        <is>
          <t>3K</t>
        </is>
      </c>
    </row>
    <row r="71" ht="15" customHeight="1" s="650">
      <c r="A71" s="1049" t="inlineStr">
        <is>
          <t>BDEFHIJL</t>
        </is>
      </c>
      <c r="B71" s="1049">
        <f>+IF(A71=WORLDCUP!$BI$112,1,0)</f>
        <v/>
      </c>
      <c r="C71" s="1049">
        <f>+WORLDCUP!BD62</f>
        <v/>
      </c>
      <c r="D71" s="1049">
        <f>+WORLDCUP!BD67</f>
        <v/>
      </c>
      <c r="E71" s="1049">
        <f>+WORLDCUP!BD59</f>
        <v/>
      </c>
      <c r="F71" s="1049">
        <f>+WORLDCUP!BD61</f>
        <v/>
      </c>
      <c r="G71" s="1049">
        <f>+WORLDCUP!BD65</f>
        <v/>
      </c>
      <c r="H71" s="1049">
        <f>+WORLDCUP!BD63</f>
        <v/>
      </c>
      <c r="I71" s="1049">
        <f>+WORLDCUP!BD69</f>
        <v/>
      </c>
      <c r="J71" s="1049">
        <f>+WORLDCUP!BD66</f>
        <v/>
      </c>
      <c r="N71" s="694" t="inlineStr">
        <is>
          <t>BDEFHIJL</t>
        </is>
      </c>
      <c r="O71" s="694" t="n">
        <v>70</v>
      </c>
      <c r="P71" s="694" t="inlineStr">
        <is>
          <t>3E</t>
        </is>
      </c>
      <c r="Q71" s="694" t="inlineStr">
        <is>
          <t>3J</t>
        </is>
      </c>
      <c r="R71" s="694" t="inlineStr">
        <is>
          <t>3B</t>
        </is>
      </c>
      <c r="S71" s="694" t="inlineStr">
        <is>
          <t>3D</t>
        </is>
      </c>
      <c r="T71" s="694" t="inlineStr">
        <is>
          <t>3H</t>
        </is>
      </c>
      <c r="U71" s="694" t="inlineStr">
        <is>
          <t>3F</t>
        </is>
      </c>
      <c r="V71" s="694" t="inlineStr">
        <is>
          <t>3L</t>
        </is>
      </c>
      <c r="W71" s="694" t="inlineStr">
        <is>
          <t>3I</t>
        </is>
      </c>
    </row>
    <row r="72" ht="15" customHeight="1" s="650">
      <c r="A72" s="1049" t="inlineStr">
        <is>
          <t>BDEFHIJK</t>
        </is>
      </c>
      <c r="B72" s="1049">
        <f>+IF(A72=WORLDCUP!$BI$112,1,0)</f>
        <v/>
      </c>
      <c r="C72" s="1049">
        <f>+WORLDCUP!BD62</f>
        <v/>
      </c>
      <c r="D72" s="1049">
        <f>+WORLDCUP!BD67</f>
        <v/>
      </c>
      <c r="E72" s="1049">
        <f>+WORLDCUP!BD59</f>
        <v/>
      </c>
      <c r="F72" s="1049">
        <f>+WORLDCUP!BD61</f>
        <v/>
      </c>
      <c r="G72" s="1049">
        <f>+WORLDCUP!BD65</f>
        <v/>
      </c>
      <c r="H72" s="1049">
        <f>+WORLDCUP!BD63</f>
        <v/>
      </c>
      <c r="I72" s="1049">
        <f>+WORLDCUP!BD66</f>
        <v/>
      </c>
      <c r="J72" s="1049">
        <f>+WORLDCUP!BD68</f>
        <v/>
      </c>
      <c r="N72" s="694" t="inlineStr">
        <is>
          <t>BDEFHIJK</t>
        </is>
      </c>
      <c r="O72" s="694" t="n">
        <v>71</v>
      </c>
      <c r="P72" s="694" t="inlineStr">
        <is>
          <t>3E</t>
        </is>
      </c>
      <c r="Q72" s="694" t="inlineStr">
        <is>
          <t>3J</t>
        </is>
      </c>
      <c r="R72" s="694" t="inlineStr">
        <is>
          <t>3B</t>
        </is>
      </c>
      <c r="S72" s="694" t="inlineStr">
        <is>
          <t>3D</t>
        </is>
      </c>
      <c r="T72" s="694" t="inlineStr">
        <is>
          <t>3H</t>
        </is>
      </c>
      <c r="U72" s="694" t="inlineStr">
        <is>
          <t>3F</t>
        </is>
      </c>
      <c r="V72" s="694" t="inlineStr">
        <is>
          <t>3I</t>
        </is>
      </c>
      <c r="W72" s="694" t="inlineStr">
        <is>
          <t>3K</t>
        </is>
      </c>
    </row>
    <row r="73" ht="15" customHeight="1" s="650">
      <c r="A73" s="1049" t="inlineStr">
        <is>
          <t>BDEFGJKL</t>
        </is>
      </c>
      <c r="B73" s="1049">
        <f>+IF(A73=WORLDCUP!$BI$112,1,0)</f>
        <v/>
      </c>
      <c r="C73" s="1049">
        <f>+WORLDCUP!BD62</f>
        <v/>
      </c>
      <c r="D73" s="1049">
        <f>+WORLDCUP!BD64</f>
        <v/>
      </c>
      <c r="E73" s="1049">
        <f>+WORLDCUP!BD59</f>
        <v/>
      </c>
      <c r="F73" s="1049">
        <f>+WORLDCUP!BD61</f>
        <v/>
      </c>
      <c r="G73" s="1049">
        <f>+WORLDCUP!BD67</f>
        <v/>
      </c>
      <c r="H73" s="1049">
        <f>+WORLDCUP!BD63</f>
        <v/>
      </c>
      <c r="I73" s="1049">
        <f>+WORLDCUP!BD69</f>
        <v/>
      </c>
      <c r="J73" s="1049">
        <f>+WORLDCUP!BD68</f>
        <v/>
      </c>
      <c r="N73" s="694" t="inlineStr">
        <is>
          <t>BDEFGJKL</t>
        </is>
      </c>
      <c r="O73" s="694" t="n">
        <v>72</v>
      </c>
      <c r="P73" s="694" t="inlineStr">
        <is>
          <t>3E</t>
        </is>
      </c>
      <c r="Q73" s="694" t="inlineStr">
        <is>
          <t>3G</t>
        </is>
      </c>
      <c r="R73" s="694" t="inlineStr">
        <is>
          <t>3B</t>
        </is>
      </c>
      <c r="S73" s="694" t="inlineStr">
        <is>
          <t>3D</t>
        </is>
      </c>
      <c r="T73" s="694" t="inlineStr">
        <is>
          <t>3J</t>
        </is>
      </c>
      <c r="U73" s="694" t="inlineStr">
        <is>
          <t>3F</t>
        </is>
      </c>
      <c r="V73" s="694" t="inlineStr">
        <is>
          <t>3L</t>
        </is>
      </c>
      <c r="W73" s="694" t="inlineStr">
        <is>
          <t>3K</t>
        </is>
      </c>
    </row>
    <row r="74" ht="15" customHeight="1" s="650">
      <c r="A74" s="1049" t="inlineStr">
        <is>
          <t>BDEFGIKL</t>
        </is>
      </c>
      <c r="B74" s="1049">
        <f>+IF(A74=WORLDCUP!$BI$112,1,0)</f>
        <v/>
      </c>
      <c r="C74" s="1049">
        <f>+WORLDCUP!BD62</f>
        <v/>
      </c>
      <c r="D74" s="1049">
        <f>+WORLDCUP!BD64</f>
        <v/>
      </c>
      <c r="E74" s="1049">
        <f>+WORLDCUP!BD59</f>
        <v/>
      </c>
      <c r="F74" s="1049">
        <f>+WORLDCUP!BD61</f>
        <v/>
      </c>
      <c r="G74" s="1049">
        <f>+WORLDCUP!BD66</f>
        <v/>
      </c>
      <c r="H74" s="1049">
        <f>+WORLDCUP!BD63</f>
        <v/>
      </c>
      <c r="I74" s="1049">
        <f>+WORLDCUP!BD69</f>
        <v/>
      </c>
      <c r="J74" s="1049">
        <f>+WORLDCUP!BD68</f>
        <v/>
      </c>
      <c r="N74" s="694" t="inlineStr">
        <is>
          <t>BDEFGIKL</t>
        </is>
      </c>
      <c r="O74" s="694" t="n">
        <v>73</v>
      </c>
      <c r="P74" s="694" t="inlineStr">
        <is>
          <t>3E</t>
        </is>
      </c>
      <c r="Q74" s="694" t="inlineStr">
        <is>
          <t>3G</t>
        </is>
      </c>
      <c r="R74" s="694" t="inlineStr">
        <is>
          <t>3B</t>
        </is>
      </c>
      <c r="S74" s="694" t="inlineStr">
        <is>
          <t>3D</t>
        </is>
      </c>
      <c r="T74" s="694" t="inlineStr">
        <is>
          <t>3I</t>
        </is>
      </c>
      <c r="U74" s="694" t="inlineStr">
        <is>
          <t>3F</t>
        </is>
      </c>
      <c r="V74" s="694" t="inlineStr">
        <is>
          <t>3L</t>
        </is>
      </c>
      <c r="W74" s="694" t="inlineStr">
        <is>
          <t>3K</t>
        </is>
      </c>
    </row>
    <row r="75" ht="15" customHeight="1" s="650">
      <c r="A75" s="1049" t="inlineStr">
        <is>
          <t>BDEFGIJL</t>
        </is>
      </c>
      <c r="B75" s="1049">
        <f>+IF(A75=WORLDCUP!$BI$112,1,0)</f>
        <v/>
      </c>
      <c r="C75" s="1049">
        <f>+WORLDCUP!BD62</f>
        <v/>
      </c>
      <c r="D75" s="1049">
        <f>+WORLDCUP!BD64</f>
        <v/>
      </c>
      <c r="E75" s="1049">
        <f>+WORLDCUP!BD59</f>
        <v/>
      </c>
      <c r="F75" s="1049">
        <f>+WORLDCUP!BD61</f>
        <v/>
      </c>
      <c r="G75" s="1049">
        <f>+WORLDCUP!BD67</f>
        <v/>
      </c>
      <c r="H75" s="1049">
        <f>+WORLDCUP!BD63</f>
        <v/>
      </c>
      <c r="I75" s="1049">
        <f>+WORLDCUP!BD69</f>
        <v/>
      </c>
      <c r="J75" s="1049">
        <f>+WORLDCUP!BD66</f>
        <v/>
      </c>
      <c r="N75" s="694" t="inlineStr">
        <is>
          <t>BDEFGIJL</t>
        </is>
      </c>
      <c r="O75" s="694" t="n">
        <v>74</v>
      </c>
      <c r="P75" s="694" t="inlineStr">
        <is>
          <t>3E</t>
        </is>
      </c>
      <c r="Q75" s="694" t="inlineStr">
        <is>
          <t>3G</t>
        </is>
      </c>
      <c r="R75" s="694" t="inlineStr">
        <is>
          <t>3B</t>
        </is>
      </c>
      <c r="S75" s="694" t="inlineStr">
        <is>
          <t>3D</t>
        </is>
      </c>
      <c r="T75" s="694" t="inlineStr">
        <is>
          <t>3J</t>
        </is>
      </c>
      <c r="U75" s="694" t="inlineStr">
        <is>
          <t>3F</t>
        </is>
      </c>
      <c r="V75" s="694" t="inlineStr">
        <is>
          <t>3L</t>
        </is>
      </c>
      <c r="W75" s="694" t="inlineStr">
        <is>
          <t>3I</t>
        </is>
      </c>
    </row>
    <row r="76" ht="15" customHeight="1" s="650">
      <c r="A76" s="1049" t="inlineStr">
        <is>
          <t>BDEFGIJK</t>
        </is>
      </c>
      <c r="B76" s="1049">
        <f>+IF(A76=WORLDCUP!$BI$112,1,0)</f>
        <v/>
      </c>
      <c r="C76" s="1049">
        <f>+WORLDCUP!BD62</f>
        <v/>
      </c>
      <c r="D76" s="1049">
        <f>+WORLDCUP!BD64</f>
        <v/>
      </c>
      <c r="E76" s="1049">
        <f>+WORLDCUP!BD59</f>
        <v/>
      </c>
      <c r="F76" s="1049">
        <f>+WORLDCUP!BD61</f>
        <v/>
      </c>
      <c r="G76" s="1049">
        <f>+WORLDCUP!BD67</f>
        <v/>
      </c>
      <c r="H76" s="1049">
        <f>+WORLDCUP!BD63</f>
        <v/>
      </c>
      <c r="I76" s="1049">
        <f>+WORLDCUP!BD66</f>
        <v/>
      </c>
      <c r="J76" s="1049">
        <f>+WORLDCUP!BD68</f>
        <v/>
      </c>
      <c r="N76" s="694" t="inlineStr">
        <is>
          <t>BDEFGIJK</t>
        </is>
      </c>
      <c r="O76" s="694" t="n">
        <v>75</v>
      </c>
      <c r="P76" s="694" t="inlineStr">
        <is>
          <t>3E</t>
        </is>
      </c>
      <c r="Q76" s="694" t="inlineStr">
        <is>
          <t>3G</t>
        </is>
      </c>
      <c r="R76" s="694" t="inlineStr">
        <is>
          <t>3B</t>
        </is>
      </c>
      <c r="S76" s="694" t="inlineStr">
        <is>
          <t>3D</t>
        </is>
      </c>
      <c r="T76" s="694" t="inlineStr">
        <is>
          <t>3J</t>
        </is>
      </c>
      <c r="U76" s="694" t="inlineStr">
        <is>
          <t>3F</t>
        </is>
      </c>
      <c r="V76" s="694" t="inlineStr">
        <is>
          <t>3I</t>
        </is>
      </c>
      <c r="W76" s="694" t="inlineStr">
        <is>
          <t>3K</t>
        </is>
      </c>
    </row>
    <row r="77" ht="15" customHeight="1" s="650">
      <c r="A77" s="1049" t="inlineStr">
        <is>
          <t>BDEFGHKL</t>
        </is>
      </c>
      <c r="B77" s="1049">
        <f>+IF(A77=WORLDCUP!$BI$112,1,0)</f>
        <v/>
      </c>
      <c r="C77" s="1049">
        <f>+WORLDCUP!BD62</f>
        <v/>
      </c>
      <c r="D77" s="1049">
        <f>+WORLDCUP!BD64</f>
        <v/>
      </c>
      <c r="E77" s="1049">
        <f>+WORLDCUP!BD59</f>
        <v/>
      </c>
      <c r="F77" s="1049">
        <f>+WORLDCUP!BD61</f>
        <v/>
      </c>
      <c r="G77" s="1049">
        <f>+WORLDCUP!BD65</f>
        <v/>
      </c>
      <c r="H77" s="1049">
        <f>+WORLDCUP!BD63</f>
        <v/>
      </c>
      <c r="I77" s="1049">
        <f>+WORLDCUP!BD69</f>
        <v/>
      </c>
      <c r="J77" s="1049">
        <f>+WORLDCUP!BD68</f>
        <v/>
      </c>
      <c r="N77" s="694" t="inlineStr">
        <is>
          <t>BDEFGHKL</t>
        </is>
      </c>
      <c r="O77" s="694" t="n">
        <v>76</v>
      </c>
      <c r="P77" s="694" t="inlineStr">
        <is>
          <t>3E</t>
        </is>
      </c>
      <c r="Q77" s="694" t="inlineStr">
        <is>
          <t>3G</t>
        </is>
      </c>
      <c r="R77" s="694" t="inlineStr">
        <is>
          <t>3B</t>
        </is>
      </c>
      <c r="S77" s="694" t="inlineStr">
        <is>
          <t>3D</t>
        </is>
      </c>
      <c r="T77" s="694" t="inlineStr">
        <is>
          <t>3H</t>
        </is>
      </c>
      <c r="U77" s="694" t="inlineStr">
        <is>
          <t>3F</t>
        </is>
      </c>
      <c r="V77" s="694" t="inlineStr">
        <is>
          <t>3L</t>
        </is>
      </c>
      <c r="W77" s="694" t="inlineStr">
        <is>
          <t>3K</t>
        </is>
      </c>
    </row>
    <row r="78" ht="15" customHeight="1" s="650">
      <c r="A78" s="1049" t="inlineStr">
        <is>
          <t>BDEFGHJL</t>
        </is>
      </c>
      <c r="B78" s="1049">
        <f>+IF(A78=WORLDCUP!$BI$112,1,0)</f>
        <v/>
      </c>
      <c r="C78" s="1049">
        <f>+WORLDCUP!BD65</f>
        <v/>
      </c>
      <c r="D78" s="1049">
        <f>+WORLDCUP!BD64</f>
        <v/>
      </c>
      <c r="E78" s="1049">
        <f>+WORLDCUP!BD59</f>
        <v/>
      </c>
      <c r="F78" s="1049">
        <f>+WORLDCUP!BD61</f>
        <v/>
      </c>
      <c r="G78" s="1049">
        <f>+WORLDCUP!BD67</f>
        <v/>
      </c>
      <c r="H78" s="1049">
        <f>+WORLDCUP!BD63</f>
        <v/>
      </c>
      <c r="I78" s="1049">
        <f>+WORLDCUP!BD69</f>
        <v/>
      </c>
      <c r="J78" s="1049">
        <f>+WORLDCUP!BD62</f>
        <v/>
      </c>
      <c r="N78" s="694" t="inlineStr">
        <is>
          <t>BDEFGHJL</t>
        </is>
      </c>
      <c r="O78" s="694" t="n">
        <v>77</v>
      </c>
      <c r="P78" s="694" t="inlineStr">
        <is>
          <t>3H</t>
        </is>
      </c>
      <c r="Q78" s="694" t="inlineStr">
        <is>
          <t>3G</t>
        </is>
      </c>
      <c r="R78" s="694" t="inlineStr">
        <is>
          <t>3B</t>
        </is>
      </c>
      <c r="S78" s="694" t="inlineStr">
        <is>
          <t>3D</t>
        </is>
      </c>
      <c r="T78" s="694" t="inlineStr">
        <is>
          <t>3J</t>
        </is>
      </c>
      <c r="U78" s="694" t="inlineStr">
        <is>
          <t>3F</t>
        </is>
      </c>
      <c r="V78" s="694" t="inlineStr">
        <is>
          <t>3L</t>
        </is>
      </c>
      <c r="W78" s="694" t="inlineStr">
        <is>
          <t>3E</t>
        </is>
      </c>
    </row>
    <row r="79" ht="15" customHeight="1" s="650">
      <c r="A79" s="1049" t="inlineStr">
        <is>
          <t>BDEFGHJK</t>
        </is>
      </c>
      <c r="B79" s="1049">
        <f>+IF(A79=WORLDCUP!$BI$112,1,0)</f>
        <v/>
      </c>
      <c r="C79" s="1049">
        <f>+WORLDCUP!BD65</f>
        <v/>
      </c>
      <c r="D79" s="1049">
        <f>+WORLDCUP!BD64</f>
        <v/>
      </c>
      <c r="E79" s="1049">
        <f>+WORLDCUP!BD59</f>
        <v/>
      </c>
      <c r="F79" s="1049">
        <f>+WORLDCUP!BD61</f>
        <v/>
      </c>
      <c r="G79" s="1049">
        <f>+WORLDCUP!BD67</f>
        <v/>
      </c>
      <c r="H79" s="1049">
        <f>+WORLDCUP!BD63</f>
        <v/>
      </c>
      <c r="I79" s="1049">
        <f>+WORLDCUP!BD62</f>
        <v/>
      </c>
      <c r="J79" s="1049">
        <f>+WORLDCUP!BD68</f>
        <v/>
      </c>
      <c r="N79" s="694" t="inlineStr">
        <is>
          <t>BDEFGHJK</t>
        </is>
      </c>
      <c r="O79" s="694" t="n">
        <v>78</v>
      </c>
      <c r="P79" s="694" t="inlineStr">
        <is>
          <t>3H</t>
        </is>
      </c>
      <c r="Q79" s="694" t="inlineStr">
        <is>
          <t>3G</t>
        </is>
      </c>
      <c r="R79" s="694" t="inlineStr">
        <is>
          <t>3B</t>
        </is>
      </c>
      <c r="S79" s="694" t="inlineStr">
        <is>
          <t>3D</t>
        </is>
      </c>
      <c r="T79" s="694" t="inlineStr">
        <is>
          <t>3J</t>
        </is>
      </c>
      <c r="U79" s="694" t="inlineStr">
        <is>
          <t>3F</t>
        </is>
      </c>
      <c r="V79" s="694" t="inlineStr">
        <is>
          <t>3E</t>
        </is>
      </c>
      <c r="W79" s="694" t="inlineStr">
        <is>
          <t>3K</t>
        </is>
      </c>
    </row>
    <row r="80" ht="15" customHeight="1" s="650">
      <c r="A80" s="1049" t="inlineStr">
        <is>
          <t>BDEFGHIL</t>
        </is>
      </c>
      <c r="B80" s="1049">
        <f>+IF(A80=WORLDCUP!$BI$112,1,0)</f>
        <v/>
      </c>
      <c r="C80" s="1049">
        <f>+WORLDCUP!BD62</f>
        <v/>
      </c>
      <c r="D80" s="1049">
        <f>+WORLDCUP!BD64</f>
        <v/>
      </c>
      <c r="E80" s="1049">
        <f>+WORLDCUP!BD59</f>
        <v/>
      </c>
      <c r="F80" s="1049">
        <f>+WORLDCUP!BD61</f>
        <v/>
      </c>
      <c r="G80" s="1049">
        <f>+WORLDCUP!BD65</f>
        <v/>
      </c>
      <c r="H80" s="1049">
        <f>+WORLDCUP!BD63</f>
        <v/>
      </c>
      <c r="I80" s="1049">
        <f>+WORLDCUP!BD69</f>
        <v/>
      </c>
      <c r="J80" s="1049">
        <f>+WORLDCUP!BD66</f>
        <v/>
      </c>
      <c r="N80" s="694" t="inlineStr">
        <is>
          <t>BDEFGHIL</t>
        </is>
      </c>
      <c r="O80" s="694" t="n">
        <v>79</v>
      </c>
      <c r="P80" s="694" t="inlineStr">
        <is>
          <t>3E</t>
        </is>
      </c>
      <c r="Q80" s="694" t="inlineStr">
        <is>
          <t>3G</t>
        </is>
      </c>
      <c r="R80" s="694" t="inlineStr">
        <is>
          <t>3B</t>
        </is>
      </c>
      <c r="S80" s="694" t="inlineStr">
        <is>
          <t>3D</t>
        </is>
      </c>
      <c r="T80" s="694" t="inlineStr">
        <is>
          <t>3H</t>
        </is>
      </c>
      <c r="U80" s="694" t="inlineStr">
        <is>
          <t>3F</t>
        </is>
      </c>
      <c r="V80" s="694" t="inlineStr">
        <is>
          <t>3L</t>
        </is>
      </c>
      <c r="W80" s="694" t="inlineStr">
        <is>
          <t>3I</t>
        </is>
      </c>
    </row>
    <row r="81" ht="15" customHeight="1" s="650">
      <c r="A81" s="1049" t="inlineStr">
        <is>
          <t>BDEFGHIK</t>
        </is>
      </c>
      <c r="B81" s="1049">
        <f>+IF(A81=WORLDCUP!$BI$112,1,0)</f>
        <v/>
      </c>
      <c r="C81" s="1049">
        <f>+WORLDCUP!BD62</f>
        <v/>
      </c>
      <c r="D81" s="1049">
        <f>+WORLDCUP!BD64</f>
        <v/>
      </c>
      <c r="E81" s="1049">
        <f>+WORLDCUP!BD59</f>
        <v/>
      </c>
      <c r="F81" s="1049">
        <f>+WORLDCUP!BD61</f>
        <v/>
      </c>
      <c r="G81" s="1049">
        <f>+WORLDCUP!BD65</f>
        <v/>
      </c>
      <c r="H81" s="1049">
        <f>+WORLDCUP!BD63</f>
        <v/>
      </c>
      <c r="I81" s="1049">
        <f>+WORLDCUP!BD66</f>
        <v/>
      </c>
      <c r="J81" s="1049">
        <f>+WORLDCUP!BD68</f>
        <v/>
      </c>
      <c r="N81" s="694" t="inlineStr">
        <is>
          <t>BDEFGHIK</t>
        </is>
      </c>
      <c r="O81" s="694" t="n">
        <v>80</v>
      </c>
      <c r="P81" s="694" t="inlineStr">
        <is>
          <t>3E</t>
        </is>
      </c>
      <c r="Q81" s="694" t="inlineStr">
        <is>
          <t>3G</t>
        </is>
      </c>
      <c r="R81" s="694" t="inlineStr">
        <is>
          <t>3B</t>
        </is>
      </c>
      <c r="S81" s="694" t="inlineStr">
        <is>
          <t>3D</t>
        </is>
      </c>
      <c r="T81" s="694" t="inlineStr">
        <is>
          <t>3H</t>
        </is>
      </c>
      <c r="U81" s="694" t="inlineStr">
        <is>
          <t>3F</t>
        </is>
      </c>
      <c r="V81" s="694" t="inlineStr">
        <is>
          <t>3I</t>
        </is>
      </c>
      <c r="W81" s="694" t="inlineStr">
        <is>
          <t>3K</t>
        </is>
      </c>
    </row>
    <row r="82" ht="15" customHeight="1" s="650">
      <c r="A82" s="1049" t="inlineStr">
        <is>
          <t>BDEFGHIJ</t>
        </is>
      </c>
      <c r="B82" s="1049">
        <f>+IF(A82=WORLDCUP!$BI$112,1,0)</f>
        <v/>
      </c>
      <c r="C82" s="1049">
        <f>+WORLDCUP!BD65</f>
        <v/>
      </c>
      <c r="D82" s="1049">
        <f>+WORLDCUP!BD64</f>
        <v/>
      </c>
      <c r="E82" s="1049">
        <f>+WORLDCUP!BD59</f>
        <v/>
      </c>
      <c r="F82" s="1049">
        <f>+WORLDCUP!BD61</f>
        <v/>
      </c>
      <c r="G82" s="1049">
        <f>+WORLDCUP!BD67</f>
        <v/>
      </c>
      <c r="H82" s="1049">
        <f>+WORLDCUP!BD63</f>
        <v/>
      </c>
      <c r="I82" s="1049">
        <f>+WORLDCUP!BD62</f>
        <v/>
      </c>
      <c r="J82" s="1049">
        <f>+WORLDCUP!BD66</f>
        <v/>
      </c>
      <c r="N82" s="694" t="inlineStr">
        <is>
          <t>BDEFGHIJ</t>
        </is>
      </c>
      <c r="O82" s="694" t="n">
        <v>81</v>
      </c>
      <c r="P82" s="694" t="inlineStr">
        <is>
          <t>3H</t>
        </is>
      </c>
      <c r="Q82" s="694" t="inlineStr">
        <is>
          <t>3G</t>
        </is>
      </c>
      <c r="R82" s="694" t="inlineStr">
        <is>
          <t>3B</t>
        </is>
      </c>
      <c r="S82" s="694" t="inlineStr">
        <is>
          <t>3D</t>
        </is>
      </c>
      <c r="T82" s="694" t="inlineStr">
        <is>
          <t>3J</t>
        </is>
      </c>
      <c r="U82" s="694" t="inlineStr">
        <is>
          <t>3F</t>
        </is>
      </c>
      <c r="V82" s="694" t="inlineStr">
        <is>
          <t>3E</t>
        </is>
      </c>
      <c r="W82" s="694" t="inlineStr">
        <is>
          <t>3I</t>
        </is>
      </c>
    </row>
    <row r="83" ht="15" customHeight="1" s="650">
      <c r="A83" s="1049" t="inlineStr">
        <is>
          <t>BCGHIJKL</t>
        </is>
      </c>
      <c r="B83" s="1049">
        <f>+IF(A83=WORLDCUP!$BI$112,1,0)</f>
        <v/>
      </c>
      <c r="C83" s="1049">
        <f>+WORLDCUP!BD65</f>
        <v/>
      </c>
      <c r="D83" s="1049">
        <f>+WORLDCUP!BD67</f>
        <v/>
      </c>
      <c r="E83" s="1049">
        <f>+WORLDCUP!BD59</f>
        <v/>
      </c>
      <c r="F83" s="1049">
        <f>+WORLDCUP!BD60</f>
        <v/>
      </c>
      <c r="G83" s="1049">
        <f>+WORLDCUP!BD66</f>
        <v/>
      </c>
      <c r="H83" s="1049">
        <f>+WORLDCUP!BD64</f>
        <v/>
      </c>
      <c r="I83" s="1049">
        <f>+WORLDCUP!BD69</f>
        <v/>
      </c>
      <c r="J83" s="1049">
        <f>+WORLDCUP!BD68</f>
        <v/>
      </c>
      <c r="N83" s="694" t="inlineStr">
        <is>
          <t>BCGHIJKL</t>
        </is>
      </c>
      <c r="O83" s="694" t="n">
        <v>82</v>
      </c>
      <c r="P83" s="694" t="inlineStr">
        <is>
          <t>3H</t>
        </is>
      </c>
      <c r="Q83" s="694" t="inlineStr">
        <is>
          <t>3J</t>
        </is>
      </c>
      <c r="R83" s="694" t="inlineStr">
        <is>
          <t>3B</t>
        </is>
      </c>
      <c r="S83" s="694" t="inlineStr">
        <is>
          <t>3C</t>
        </is>
      </c>
      <c r="T83" s="694" t="inlineStr">
        <is>
          <t>3I</t>
        </is>
      </c>
      <c r="U83" s="694" t="inlineStr">
        <is>
          <t>3G</t>
        </is>
      </c>
      <c r="V83" s="694" t="inlineStr">
        <is>
          <t>3L</t>
        </is>
      </c>
      <c r="W83" s="694" t="inlineStr">
        <is>
          <t>3K</t>
        </is>
      </c>
    </row>
    <row r="84" ht="15" customHeight="1" s="650">
      <c r="A84" s="1049" t="inlineStr">
        <is>
          <t>BCFHIJKL</t>
        </is>
      </c>
      <c r="B84" s="1049">
        <f>+IF(A84=WORLDCUP!$BI$112,1,0)</f>
        <v/>
      </c>
      <c r="C84" s="1049">
        <f>+WORLDCUP!BD65</f>
        <v/>
      </c>
      <c r="D84" s="1049">
        <f>+WORLDCUP!BD67</f>
        <v/>
      </c>
      <c r="E84" s="1049">
        <f>+WORLDCUP!BD59</f>
        <v/>
      </c>
      <c r="F84" s="1049">
        <f>+WORLDCUP!BD60</f>
        <v/>
      </c>
      <c r="G84" s="1049">
        <f>+WORLDCUP!BD66</f>
        <v/>
      </c>
      <c r="H84" s="1049">
        <f>+WORLDCUP!BD63</f>
        <v/>
      </c>
      <c r="I84" s="1049">
        <f>+WORLDCUP!BD69</f>
        <v/>
      </c>
      <c r="J84" s="1049">
        <f>+WORLDCUP!BD68</f>
        <v/>
      </c>
      <c r="N84" s="694" t="inlineStr">
        <is>
          <t>BCFHIJKL</t>
        </is>
      </c>
      <c r="O84" s="694" t="n">
        <v>83</v>
      </c>
      <c r="P84" s="694" t="inlineStr">
        <is>
          <t>3H</t>
        </is>
      </c>
      <c r="Q84" s="694" t="inlineStr">
        <is>
          <t>3J</t>
        </is>
      </c>
      <c r="R84" s="694" t="inlineStr">
        <is>
          <t>3B</t>
        </is>
      </c>
      <c r="S84" s="694" t="inlineStr">
        <is>
          <t>3C</t>
        </is>
      </c>
      <c r="T84" s="694" t="inlineStr">
        <is>
          <t>3I</t>
        </is>
      </c>
      <c r="U84" s="694" t="inlineStr">
        <is>
          <t>3F</t>
        </is>
      </c>
      <c r="V84" s="694" t="inlineStr">
        <is>
          <t>3L</t>
        </is>
      </c>
      <c r="W84" s="694" t="inlineStr">
        <is>
          <t>3K</t>
        </is>
      </c>
    </row>
    <row r="85" ht="15" customHeight="1" s="650">
      <c r="A85" s="1049" t="inlineStr">
        <is>
          <t>BCFGIJKL</t>
        </is>
      </c>
      <c r="B85" s="1049">
        <f>+IF(A85=WORLDCUP!$BI$112,1,0)</f>
        <v/>
      </c>
      <c r="C85" s="1049">
        <f>+WORLDCUP!BD66</f>
        <v/>
      </c>
      <c r="D85" s="1049">
        <f>+WORLDCUP!BD64</f>
        <v/>
      </c>
      <c r="E85" s="1049">
        <f>+WORLDCUP!BD59</f>
        <v/>
      </c>
      <c r="F85" s="1049">
        <f>+WORLDCUP!BD60</f>
        <v/>
      </c>
      <c r="G85" s="1049">
        <f>+WORLDCUP!BD67</f>
        <v/>
      </c>
      <c r="H85" s="1049">
        <f>+WORLDCUP!BD63</f>
        <v/>
      </c>
      <c r="I85" s="1049">
        <f>+WORLDCUP!BD69</f>
        <v/>
      </c>
      <c r="J85" s="1049">
        <f>+WORLDCUP!BD68</f>
        <v/>
      </c>
      <c r="N85" s="694" t="inlineStr">
        <is>
          <t>BCFGIJKL</t>
        </is>
      </c>
      <c r="O85" s="694" t="n">
        <v>84</v>
      </c>
      <c r="P85" s="694" t="inlineStr">
        <is>
          <t>3I</t>
        </is>
      </c>
      <c r="Q85" s="694" t="inlineStr">
        <is>
          <t>3G</t>
        </is>
      </c>
      <c r="R85" s="694" t="inlineStr">
        <is>
          <t>3B</t>
        </is>
      </c>
      <c r="S85" s="694" t="inlineStr">
        <is>
          <t>3C</t>
        </is>
      </c>
      <c r="T85" s="694" t="inlineStr">
        <is>
          <t>3J</t>
        </is>
      </c>
      <c r="U85" s="694" t="inlineStr">
        <is>
          <t>3F</t>
        </is>
      </c>
      <c r="V85" s="694" t="inlineStr">
        <is>
          <t>3L</t>
        </is>
      </c>
      <c r="W85" s="694" t="inlineStr">
        <is>
          <t>3K</t>
        </is>
      </c>
    </row>
    <row r="86" ht="15" customHeight="1" s="650">
      <c r="A86" s="1049" t="inlineStr">
        <is>
          <t>BCFGHJKL</t>
        </is>
      </c>
      <c r="B86" s="1049">
        <f>+IF(A86=WORLDCUP!$BI$112,1,0)</f>
        <v/>
      </c>
      <c r="C86" s="1049">
        <f>+WORLDCUP!BD65</f>
        <v/>
      </c>
      <c r="D86" s="1049">
        <f>+WORLDCUP!BD64</f>
        <v/>
      </c>
      <c r="E86" s="1049">
        <f>+WORLDCUP!BD59</f>
        <v/>
      </c>
      <c r="F86" s="1049">
        <f>+WORLDCUP!BD60</f>
        <v/>
      </c>
      <c r="G86" s="1049">
        <f>+WORLDCUP!BD67</f>
        <v/>
      </c>
      <c r="H86" s="1049">
        <f>+WORLDCUP!BD63</f>
        <v/>
      </c>
      <c r="I86" s="1049">
        <f>+WORLDCUP!BD69</f>
        <v/>
      </c>
      <c r="J86" s="1049">
        <f>+WORLDCUP!BD68</f>
        <v/>
      </c>
      <c r="N86" s="694" t="inlineStr">
        <is>
          <t>BCFGHJKL</t>
        </is>
      </c>
      <c r="O86" s="694" t="n">
        <v>85</v>
      </c>
      <c r="P86" s="694" t="inlineStr">
        <is>
          <t>3H</t>
        </is>
      </c>
      <c r="Q86" s="694" t="inlineStr">
        <is>
          <t>3G</t>
        </is>
      </c>
      <c r="R86" s="694" t="inlineStr">
        <is>
          <t>3B</t>
        </is>
      </c>
      <c r="S86" s="694" t="inlineStr">
        <is>
          <t>3C</t>
        </is>
      </c>
      <c r="T86" s="694" t="inlineStr">
        <is>
          <t>3J</t>
        </is>
      </c>
      <c r="U86" s="694" t="inlineStr">
        <is>
          <t>3F</t>
        </is>
      </c>
      <c r="V86" s="694" t="inlineStr">
        <is>
          <t>3L</t>
        </is>
      </c>
      <c r="W86" s="694" t="inlineStr">
        <is>
          <t>3K</t>
        </is>
      </c>
    </row>
    <row r="87" ht="15" customHeight="1" s="650">
      <c r="A87" s="1049" t="inlineStr">
        <is>
          <t>BCFGHIKL</t>
        </is>
      </c>
      <c r="B87" s="1049">
        <f>+IF(A87=WORLDCUP!$BI$112,1,0)</f>
        <v/>
      </c>
      <c r="C87" s="1049">
        <f>+WORLDCUP!BD65</f>
        <v/>
      </c>
      <c r="D87" s="1049">
        <f>+WORLDCUP!BD64</f>
        <v/>
      </c>
      <c r="E87" s="1049">
        <f>+WORLDCUP!BD59</f>
        <v/>
      </c>
      <c r="F87" s="1049">
        <f>+WORLDCUP!BD60</f>
        <v/>
      </c>
      <c r="G87" s="1049">
        <f>+WORLDCUP!BD66</f>
        <v/>
      </c>
      <c r="H87" s="1049">
        <f>+WORLDCUP!BD63</f>
        <v/>
      </c>
      <c r="I87" s="1049">
        <f>+WORLDCUP!BD69</f>
        <v/>
      </c>
      <c r="J87" s="1049">
        <f>+WORLDCUP!BD68</f>
        <v/>
      </c>
      <c r="N87" s="694" t="inlineStr">
        <is>
          <t>BCFGHIKL</t>
        </is>
      </c>
      <c r="O87" s="694" t="n">
        <v>86</v>
      </c>
      <c r="P87" s="694" t="inlineStr">
        <is>
          <t>3H</t>
        </is>
      </c>
      <c r="Q87" s="694" t="inlineStr">
        <is>
          <t>3G</t>
        </is>
      </c>
      <c r="R87" s="694" t="inlineStr">
        <is>
          <t>3B</t>
        </is>
      </c>
      <c r="S87" s="694" t="inlineStr">
        <is>
          <t>3C</t>
        </is>
      </c>
      <c r="T87" s="694" t="inlineStr">
        <is>
          <t>3I</t>
        </is>
      </c>
      <c r="U87" s="694" t="inlineStr">
        <is>
          <t>3F</t>
        </is>
      </c>
      <c r="V87" s="694" t="inlineStr">
        <is>
          <t>3L</t>
        </is>
      </c>
      <c r="W87" s="694" t="inlineStr">
        <is>
          <t>3K</t>
        </is>
      </c>
    </row>
    <row r="88" ht="15" customHeight="1" s="650">
      <c r="A88" s="1049" t="inlineStr">
        <is>
          <t>BCFGHIJL</t>
        </is>
      </c>
      <c r="B88" s="1049">
        <f>+IF(A88=WORLDCUP!$BI$112,1,0)</f>
        <v/>
      </c>
      <c r="C88" s="1049">
        <f>+WORLDCUP!BD65</f>
        <v/>
      </c>
      <c r="D88" s="1049">
        <f>+WORLDCUP!BD64</f>
        <v/>
      </c>
      <c r="E88" s="1049">
        <f>+WORLDCUP!BD59</f>
        <v/>
      </c>
      <c r="F88" s="1049">
        <f>+WORLDCUP!BD60</f>
        <v/>
      </c>
      <c r="G88" s="1049">
        <f>+WORLDCUP!BD67</f>
        <v/>
      </c>
      <c r="H88" s="1049">
        <f>+WORLDCUP!BD63</f>
        <v/>
      </c>
      <c r="I88" s="1049">
        <f>+WORLDCUP!BD69</f>
        <v/>
      </c>
      <c r="J88" s="1049">
        <f>+WORLDCUP!BD66</f>
        <v/>
      </c>
      <c r="N88" s="694" t="inlineStr">
        <is>
          <t>BCFGHIJL</t>
        </is>
      </c>
      <c r="O88" s="694" t="n">
        <v>87</v>
      </c>
      <c r="P88" s="694" t="inlineStr">
        <is>
          <t>3H</t>
        </is>
      </c>
      <c r="Q88" s="694" t="inlineStr">
        <is>
          <t>3G</t>
        </is>
      </c>
      <c r="R88" s="694" t="inlineStr">
        <is>
          <t>3B</t>
        </is>
      </c>
      <c r="S88" s="694" t="inlineStr">
        <is>
          <t>3C</t>
        </is>
      </c>
      <c r="T88" s="694" t="inlineStr">
        <is>
          <t>3J</t>
        </is>
      </c>
      <c r="U88" s="694" t="inlineStr">
        <is>
          <t>3F</t>
        </is>
      </c>
      <c r="V88" s="694" t="inlineStr">
        <is>
          <t>3L</t>
        </is>
      </c>
      <c r="W88" s="694" t="inlineStr">
        <is>
          <t>3I</t>
        </is>
      </c>
    </row>
    <row r="89" ht="15" customHeight="1" s="650">
      <c r="A89" s="1049" t="inlineStr">
        <is>
          <t>BCFGHIJK</t>
        </is>
      </c>
      <c r="B89" s="1049">
        <f>+IF(A89=WORLDCUP!$BI$112,1,0)</f>
        <v/>
      </c>
      <c r="C89" s="1049">
        <f>+WORLDCUP!BD65</f>
        <v/>
      </c>
      <c r="D89" s="1049">
        <f>+WORLDCUP!BD64</f>
        <v/>
      </c>
      <c r="E89" s="1049">
        <f>+WORLDCUP!BD59</f>
        <v/>
      </c>
      <c r="F89" s="1049">
        <f>+WORLDCUP!BD60</f>
        <v/>
      </c>
      <c r="G89" s="1049">
        <f>+WORLDCUP!BD67</f>
        <v/>
      </c>
      <c r="H89" s="1049">
        <f>+WORLDCUP!BD63</f>
        <v/>
      </c>
      <c r="I89" s="1049">
        <f>+WORLDCUP!BD66</f>
        <v/>
      </c>
      <c r="J89" s="1049">
        <f>+WORLDCUP!BD68</f>
        <v/>
      </c>
      <c r="N89" s="694" t="inlineStr">
        <is>
          <t>BCFGHIJK</t>
        </is>
      </c>
      <c r="O89" s="694" t="n">
        <v>88</v>
      </c>
      <c r="P89" s="694" t="inlineStr">
        <is>
          <t>3H</t>
        </is>
      </c>
      <c r="Q89" s="694" t="inlineStr">
        <is>
          <t>3G</t>
        </is>
      </c>
      <c r="R89" s="694" t="inlineStr">
        <is>
          <t>3B</t>
        </is>
      </c>
      <c r="S89" s="694" t="inlineStr">
        <is>
          <t>3C</t>
        </is>
      </c>
      <c r="T89" s="694" t="inlineStr">
        <is>
          <t>3J</t>
        </is>
      </c>
      <c r="U89" s="694" t="inlineStr">
        <is>
          <t>3F</t>
        </is>
      </c>
      <c r="V89" s="694" t="inlineStr">
        <is>
          <t>3I</t>
        </is>
      </c>
      <c r="W89" s="694" t="inlineStr">
        <is>
          <t>3K</t>
        </is>
      </c>
    </row>
    <row r="90" ht="15" customHeight="1" s="650">
      <c r="A90" s="1049" t="inlineStr">
        <is>
          <t>BCEHIJKL</t>
        </is>
      </c>
      <c r="B90" s="1049">
        <f>+IF(A90=WORLDCUP!$BI$112,1,0)</f>
        <v/>
      </c>
      <c r="C90" s="1049">
        <f>+WORLDCUP!BD62</f>
        <v/>
      </c>
      <c r="D90" s="1049">
        <f>+WORLDCUP!BD67</f>
        <v/>
      </c>
      <c r="E90" s="1049">
        <f>+WORLDCUP!BD59</f>
        <v/>
      </c>
      <c r="F90" s="1049">
        <f>+WORLDCUP!BD60</f>
        <v/>
      </c>
      <c r="G90" s="1049">
        <f>+WORLDCUP!BD66</f>
        <v/>
      </c>
      <c r="H90" s="1049">
        <f>+WORLDCUP!BD65</f>
        <v/>
      </c>
      <c r="I90" s="1049">
        <f>+WORLDCUP!BD69</f>
        <v/>
      </c>
      <c r="J90" s="1049">
        <f>+WORLDCUP!BD68</f>
        <v/>
      </c>
      <c r="N90" s="694" t="inlineStr">
        <is>
          <t>BCEHIJKL</t>
        </is>
      </c>
      <c r="O90" s="694" t="n">
        <v>89</v>
      </c>
      <c r="P90" s="694" t="inlineStr">
        <is>
          <t>3E</t>
        </is>
      </c>
      <c r="Q90" s="694" t="inlineStr">
        <is>
          <t>3J</t>
        </is>
      </c>
      <c r="R90" s="694" t="inlineStr">
        <is>
          <t>3B</t>
        </is>
      </c>
      <c r="S90" s="694" t="inlineStr">
        <is>
          <t>3C</t>
        </is>
      </c>
      <c r="T90" s="694" t="inlineStr">
        <is>
          <t>3I</t>
        </is>
      </c>
      <c r="U90" s="694" t="inlineStr">
        <is>
          <t>3H</t>
        </is>
      </c>
      <c r="V90" s="694" t="inlineStr">
        <is>
          <t>3L</t>
        </is>
      </c>
      <c r="W90" s="694" t="inlineStr">
        <is>
          <t>3K</t>
        </is>
      </c>
    </row>
    <row r="91" ht="15" customHeight="1" s="650">
      <c r="A91" s="1049" t="inlineStr">
        <is>
          <t>BCEGIJKL</t>
        </is>
      </c>
      <c r="B91" s="1049">
        <f>+IF(A91=WORLDCUP!$BI$112,1,0)</f>
        <v/>
      </c>
      <c r="C91" s="1049">
        <f>+WORLDCUP!BD62</f>
        <v/>
      </c>
      <c r="D91" s="1049">
        <f>+WORLDCUP!BD67</f>
        <v/>
      </c>
      <c r="E91" s="1049">
        <f>+WORLDCUP!BD59</f>
        <v/>
      </c>
      <c r="F91" s="1049">
        <f>+WORLDCUP!BD60</f>
        <v/>
      </c>
      <c r="G91" s="1049">
        <f>+WORLDCUP!BD66</f>
        <v/>
      </c>
      <c r="H91" s="1049">
        <f>+WORLDCUP!BD64</f>
        <v/>
      </c>
      <c r="I91" s="1049">
        <f>+WORLDCUP!BD69</f>
        <v/>
      </c>
      <c r="J91" s="1049">
        <f>+WORLDCUP!BD68</f>
        <v/>
      </c>
      <c r="N91" s="694" t="inlineStr">
        <is>
          <t>BCEGIJKL</t>
        </is>
      </c>
      <c r="O91" s="694" t="n">
        <v>90</v>
      </c>
      <c r="P91" s="694" t="inlineStr">
        <is>
          <t>3E</t>
        </is>
      </c>
      <c r="Q91" s="694" t="inlineStr">
        <is>
          <t>3J</t>
        </is>
      </c>
      <c r="R91" s="694" t="inlineStr">
        <is>
          <t>3B</t>
        </is>
      </c>
      <c r="S91" s="694" t="inlineStr">
        <is>
          <t>3C</t>
        </is>
      </c>
      <c r="T91" s="694" t="inlineStr">
        <is>
          <t>3I</t>
        </is>
      </c>
      <c r="U91" s="694" t="inlineStr">
        <is>
          <t>3G</t>
        </is>
      </c>
      <c r="V91" s="694" t="inlineStr">
        <is>
          <t>3L</t>
        </is>
      </c>
      <c r="W91" s="694" t="inlineStr">
        <is>
          <t>3K</t>
        </is>
      </c>
    </row>
    <row r="92" ht="15" customHeight="1" s="650">
      <c r="A92" s="1049" t="inlineStr">
        <is>
          <t>BCEGHJKL</t>
        </is>
      </c>
      <c r="B92" s="1049">
        <f>+IF(A92=WORLDCUP!$BI$112,1,0)</f>
        <v/>
      </c>
      <c r="C92" s="1049">
        <f>+WORLDCUP!BD62</f>
        <v/>
      </c>
      <c r="D92" s="1049">
        <f>+WORLDCUP!BD67</f>
        <v/>
      </c>
      <c r="E92" s="1049">
        <f>+WORLDCUP!BD59</f>
        <v/>
      </c>
      <c r="F92" s="1049">
        <f>+WORLDCUP!BD60</f>
        <v/>
      </c>
      <c r="G92" s="1049">
        <f>+WORLDCUP!BD65</f>
        <v/>
      </c>
      <c r="H92" s="1049">
        <f>+WORLDCUP!BD64</f>
        <v/>
      </c>
      <c r="I92" s="1049">
        <f>+WORLDCUP!BD69</f>
        <v/>
      </c>
      <c r="J92" s="1049">
        <f>+WORLDCUP!BD68</f>
        <v/>
      </c>
      <c r="N92" s="694" t="inlineStr">
        <is>
          <t>BCEGHJKL</t>
        </is>
      </c>
      <c r="O92" s="694" t="n">
        <v>91</v>
      </c>
      <c r="P92" s="694" t="inlineStr">
        <is>
          <t>3E</t>
        </is>
      </c>
      <c r="Q92" s="694" t="inlineStr">
        <is>
          <t>3J</t>
        </is>
      </c>
      <c r="R92" s="694" t="inlineStr">
        <is>
          <t>3B</t>
        </is>
      </c>
      <c r="S92" s="694" t="inlineStr">
        <is>
          <t>3C</t>
        </is>
      </c>
      <c r="T92" s="694" t="inlineStr">
        <is>
          <t>3H</t>
        </is>
      </c>
      <c r="U92" s="694" t="inlineStr">
        <is>
          <t>3G</t>
        </is>
      </c>
      <c r="V92" s="694" t="inlineStr">
        <is>
          <t>3L</t>
        </is>
      </c>
      <c r="W92" s="694" t="inlineStr">
        <is>
          <t>3K</t>
        </is>
      </c>
    </row>
    <row r="93" ht="15" customHeight="1" s="650">
      <c r="A93" s="1049" t="inlineStr">
        <is>
          <t>BCEGHIKL</t>
        </is>
      </c>
      <c r="B93" s="1049">
        <f>+IF(A93=WORLDCUP!$BI$112,1,0)</f>
        <v/>
      </c>
      <c r="C93" s="1049">
        <f>+WORLDCUP!BD62</f>
        <v/>
      </c>
      <c r="D93" s="1049">
        <f>+WORLDCUP!BD64</f>
        <v/>
      </c>
      <c r="E93" s="1049">
        <f>+WORLDCUP!BD59</f>
        <v/>
      </c>
      <c r="F93" s="1049">
        <f>+WORLDCUP!BD60</f>
        <v/>
      </c>
      <c r="G93" s="1049">
        <f>+WORLDCUP!BD66</f>
        <v/>
      </c>
      <c r="H93" s="1049">
        <f>+WORLDCUP!BD65</f>
        <v/>
      </c>
      <c r="I93" s="1049">
        <f>+WORLDCUP!BD69</f>
        <v/>
      </c>
      <c r="J93" s="1049">
        <f>+WORLDCUP!BD68</f>
        <v/>
      </c>
      <c r="N93" s="694" t="inlineStr">
        <is>
          <t>BCEGHIKL</t>
        </is>
      </c>
      <c r="O93" s="694" t="n">
        <v>92</v>
      </c>
      <c r="P93" s="694" t="inlineStr">
        <is>
          <t>3E</t>
        </is>
      </c>
      <c r="Q93" s="694" t="inlineStr">
        <is>
          <t>3G</t>
        </is>
      </c>
      <c r="R93" s="694" t="inlineStr">
        <is>
          <t>3B</t>
        </is>
      </c>
      <c r="S93" s="694" t="inlineStr">
        <is>
          <t>3C</t>
        </is>
      </c>
      <c r="T93" s="694" t="inlineStr">
        <is>
          <t>3I</t>
        </is>
      </c>
      <c r="U93" s="694" t="inlineStr">
        <is>
          <t>3H</t>
        </is>
      </c>
      <c r="V93" s="694" t="inlineStr">
        <is>
          <t>3L</t>
        </is>
      </c>
      <c r="W93" s="694" t="inlineStr">
        <is>
          <t>3K</t>
        </is>
      </c>
    </row>
    <row r="94" ht="15" customHeight="1" s="650">
      <c r="A94" s="1049" t="inlineStr">
        <is>
          <t>BCEGHIJL</t>
        </is>
      </c>
      <c r="B94" s="1049">
        <f>+IF(A94=WORLDCUP!$BI$112,1,0)</f>
        <v/>
      </c>
      <c r="C94" s="1049">
        <f>+WORLDCUP!BD62</f>
        <v/>
      </c>
      <c r="D94" s="1049">
        <f>+WORLDCUP!BD67</f>
        <v/>
      </c>
      <c r="E94" s="1049">
        <f>+WORLDCUP!BD59</f>
        <v/>
      </c>
      <c r="F94" s="1049">
        <f>+WORLDCUP!BD60</f>
        <v/>
      </c>
      <c r="G94" s="1049">
        <f>+WORLDCUP!BD65</f>
        <v/>
      </c>
      <c r="H94" s="1049">
        <f>+WORLDCUP!BD64</f>
        <v/>
      </c>
      <c r="I94" s="1049">
        <f>+WORLDCUP!BD69</f>
        <v/>
      </c>
      <c r="J94" s="1049">
        <f>+WORLDCUP!BD66</f>
        <v/>
      </c>
      <c r="N94" s="694" t="inlineStr">
        <is>
          <t>BCEGHIJL</t>
        </is>
      </c>
      <c r="O94" s="694" t="n">
        <v>93</v>
      </c>
      <c r="P94" s="694" t="inlineStr">
        <is>
          <t>3E</t>
        </is>
      </c>
      <c r="Q94" s="694" t="inlineStr">
        <is>
          <t>3J</t>
        </is>
      </c>
      <c r="R94" s="694" t="inlineStr">
        <is>
          <t>3B</t>
        </is>
      </c>
      <c r="S94" s="694" t="inlineStr">
        <is>
          <t>3C</t>
        </is>
      </c>
      <c r="T94" s="694" t="inlineStr">
        <is>
          <t>3H</t>
        </is>
      </c>
      <c r="U94" s="694" t="inlineStr">
        <is>
          <t>3G</t>
        </is>
      </c>
      <c r="V94" s="694" t="inlineStr">
        <is>
          <t>3L</t>
        </is>
      </c>
      <c r="W94" s="694" t="inlineStr">
        <is>
          <t>3I</t>
        </is>
      </c>
    </row>
    <row r="95" ht="15" customHeight="1" s="650">
      <c r="A95" s="1049" t="inlineStr">
        <is>
          <t>BCEGHIJK</t>
        </is>
      </c>
      <c r="B95" s="1049">
        <f>+IF(A95=WORLDCUP!$BI$112,1,0)</f>
        <v/>
      </c>
      <c r="C95" s="1049">
        <f>+WORLDCUP!BD62</f>
        <v/>
      </c>
      <c r="D95" s="1049">
        <f>+WORLDCUP!BD67</f>
        <v/>
      </c>
      <c r="E95" s="1049">
        <f>+WORLDCUP!BD59</f>
        <v/>
      </c>
      <c r="F95" s="1049">
        <f>+WORLDCUP!BD60</f>
        <v/>
      </c>
      <c r="G95" s="1049">
        <f>+WORLDCUP!BD65</f>
        <v/>
      </c>
      <c r="H95" s="1049">
        <f>+WORLDCUP!BD64</f>
        <v/>
      </c>
      <c r="I95" s="1049">
        <f>+WORLDCUP!BD66</f>
        <v/>
      </c>
      <c r="J95" s="1049">
        <f>+WORLDCUP!BD68</f>
        <v/>
      </c>
      <c r="N95" s="694" t="inlineStr">
        <is>
          <t>BCEGHIJK</t>
        </is>
      </c>
      <c r="O95" s="694" t="n">
        <v>94</v>
      </c>
      <c r="P95" s="694" t="inlineStr">
        <is>
          <t>3E</t>
        </is>
      </c>
      <c r="Q95" s="694" t="inlineStr">
        <is>
          <t>3J</t>
        </is>
      </c>
      <c r="R95" s="694" t="inlineStr">
        <is>
          <t>3B</t>
        </is>
      </c>
      <c r="S95" s="694" t="inlineStr">
        <is>
          <t>3C</t>
        </is>
      </c>
      <c r="T95" s="694" t="inlineStr">
        <is>
          <t>3H</t>
        </is>
      </c>
      <c r="U95" s="694" t="inlineStr">
        <is>
          <t>3G</t>
        </is>
      </c>
      <c r="V95" s="694" t="inlineStr">
        <is>
          <t>3I</t>
        </is>
      </c>
      <c r="W95" s="694" t="inlineStr">
        <is>
          <t>3K</t>
        </is>
      </c>
    </row>
    <row r="96" ht="15" customHeight="1" s="650">
      <c r="A96" s="1049" t="inlineStr">
        <is>
          <t>BCEFIJKL</t>
        </is>
      </c>
      <c r="B96" s="1049">
        <f>+IF(A96=WORLDCUP!$BI$112,1,0)</f>
        <v/>
      </c>
      <c r="C96" s="1049">
        <f>+WORLDCUP!BD62</f>
        <v/>
      </c>
      <c r="D96" s="1049">
        <f>+WORLDCUP!BD67</f>
        <v/>
      </c>
      <c r="E96" s="1049">
        <f>+WORLDCUP!BD59</f>
        <v/>
      </c>
      <c r="F96" s="1049">
        <f>+WORLDCUP!BD60</f>
        <v/>
      </c>
      <c r="G96" s="1049">
        <f>+WORLDCUP!BD66</f>
        <v/>
      </c>
      <c r="H96" s="1049">
        <f>+WORLDCUP!BD63</f>
        <v/>
      </c>
      <c r="I96" s="1049">
        <f>+WORLDCUP!BD69</f>
        <v/>
      </c>
      <c r="J96" s="1049">
        <f>+WORLDCUP!BD68</f>
        <v/>
      </c>
      <c r="N96" s="694" t="inlineStr">
        <is>
          <t>BCEFIJKL</t>
        </is>
      </c>
      <c r="O96" s="694" t="n">
        <v>95</v>
      </c>
      <c r="P96" s="694" t="inlineStr">
        <is>
          <t>3E</t>
        </is>
      </c>
      <c r="Q96" s="694" t="inlineStr">
        <is>
          <t>3J</t>
        </is>
      </c>
      <c r="R96" s="694" t="inlineStr">
        <is>
          <t>3B</t>
        </is>
      </c>
      <c r="S96" s="694" t="inlineStr">
        <is>
          <t>3C</t>
        </is>
      </c>
      <c r="T96" s="694" t="inlineStr">
        <is>
          <t>3I</t>
        </is>
      </c>
      <c r="U96" s="694" t="inlineStr">
        <is>
          <t>3F</t>
        </is>
      </c>
      <c r="V96" s="694" t="inlineStr">
        <is>
          <t>3L</t>
        </is>
      </c>
      <c r="W96" s="694" t="inlineStr">
        <is>
          <t>3K</t>
        </is>
      </c>
    </row>
    <row r="97" ht="15" customHeight="1" s="650">
      <c r="A97" s="1049" t="inlineStr">
        <is>
          <t>BCEFHJKL</t>
        </is>
      </c>
      <c r="B97" s="1049">
        <f>+IF(A97=WORLDCUP!$BI$112,1,0)</f>
        <v/>
      </c>
      <c r="C97" s="1049">
        <f>+WORLDCUP!BD62</f>
        <v/>
      </c>
      <c r="D97" s="1049">
        <f>+WORLDCUP!BD67</f>
        <v/>
      </c>
      <c r="E97" s="1049">
        <f>+WORLDCUP!BD59</f>
        <v/>
      </c>
      <c r="F97" s="1049">
        <f>+WORLDCUP!BD60</f>
        <v/>
      </c>
      <c r="G97" s="1049">
        <f>+WORLDCUP!BD65</f>
        <v/>
      </c>
      <c r="H97" s="1049">
        <f>+WORLDCUP!BD63</f>
        <v/>
      </c>
      <c r="I97" s="1049">
        <f>+WORLDCUP!BD69</f>
        <v/>
      </c>
      <c r="J97" s="1049">
        <f>+WORLDCUP!BD68</f>
        <v/>
      </c>
      <c r="N97" s="694" t="inlineStr">
        <is>
          <t>BCEFHJKL</t>
        </is>
      </c>
      <c r="O97" s="694" t="n">
        <v>96</v>
      </c>
      <c r="P97" s="694" t="inlineStr">
        <is>
          <t>3E</t>
        </is>
      </c>
      <c r="Q97" s="694" t="inlineStr">
        <is>
          <t>3J</t>
        </is>
      </c>
      <c r="R97" s="694" t="inlineStr">
        <is>
          <t>3B</t>
        </is>
      </c>
      <c r="S97" s="694" t="inlineStr">
        <is>
          <t>3C</t>
        </is>
      </c>
      <c r="T97" s="694" t="inlineStr">
        <is>
          <t>3H</t>
        </is>
      </c>
      <c r="U97" s="694" t="inlineStr">
        <is>
          <t>3F</t>
        </is>
      </c>
      <c r="V97" s="694" t="inlineStr">
        <is>
          <t>3L</t>
        </is>
      </c>
      <c r="W97" s="694" t="inlineStr">
        <is>
          <t>3K</t>
        </is>
      </c>
    </row>
    <row r="98" ht="15" customHeight="1" s="650">
      <c r="A98" s="1049" t="inlineStr">
        <is>
          <t>BCEFHIKL</t>
        </is>
      </c>
      <c r="B98" s="1049">
        <f>+IF(A98=WORLDCUP!$BI$112,1,0)</f>
        <v/>
      </c>
      <c r="C98" s="1049">
        <f>+WORLDCUP!BD62</f>
        <v/>
      </c>
      <c r="D98" s="1049">
        <f>+WORLDCUP!BD66</f>
        <v/>
      </c>
      <c r="E98" s="1049">
        <f>+WORLDCUP!BD59</f>
        <v/>
      </c>
      <c r="F98" s="1049">
        <f>+WORLDCUP!BD60</f>
        <v/>
      </c>
      <c r="G98" s="1049">
        <f>+WORLDCUP!BD65</f>
        <v/>
      </c>
      <c r="H98" s="1049">
        <f>+WORLDCUP!BD63</f>
        <v/>
      </c>
      <c r="I98" s="1049">
        <f>+WORLDCUP!BD69</f>
        <v/>
      </c>
      <c r="J98" s="1049">
        <f>+WORLDCUP!BD68</f>
        <v/>
      </c>
      <c r="N98" s="694" t="inlineStr">
        <is>
          <t>BCEFHIKL</t>
        </is>
      </c>
      <c r="O98" s="694" t="n">
        <v>97</v>
      </c>
      <c r="P98" s="694" t="inlineStr">
        <is>
          <t>3E</t>
        </is>
      </c>
      <c r="Q98" s="694" t="inlineStr">
        <is>
          <t>3I</t>
        </is>
      </c>
      <c r="R98" s="694" t="inlineStr">
        <is>
          <t>3B</t>
        </is>
      </c>
      <c r="S98" s="694" t="inlineStr">
        <is>
          <t>3C</t>
        </is>
      </c>
      <c r="T98" s="694" t="inlineStr">
        <is>
          <t>3H</t>
        </is>
      </c>
      <c r="U98" s="694" t="inlineStr">
        <is>
          <t>3F</t>
        </is>
      </c>
      <c r="V98" s="694" t="inlineStr">
        <is>
          <t>3L</t>
        </is>
      </c>
      <c r="W98" s="694" t="inlineStr">
        <is>
          <t>3K</t>
        </is>
      </c>
    </row>
    <row r="99" ht="15" customHeight="1" s="650">
      <c r="A99" s="1049" t="inlineStr">
        <is>
          <t>BCEFHIJL</t>
        </is>
      </c>
      <c r="B99" s="1049">
        <f>+IF(A99=WORLDCUP!$BI$112,1,0)</f>
        <v/>
      </c>
      <c r="C99" s="1049">
        <f>+WORLDCUP!BD62</f>
        <v/>
      </c>
      <c r="D99" s="1049">
        <f>+WORLDCUP!BD67</f>
        <v/>
      </c>
      <c r="E99" s="1049">
        <f>+WORLDCUP!BD59</f>
        <v/>
      </c>
      <c r="F99" s="1049">
        <f>+WORLDCUP!BD60</f>
        <v/>
      </c>
      <c r="G99" s="1049">
        <f>+WORLDCUP!BD65</f>
        <v/>
      </c>
      <c r="H99" s="1049">
        <f>+WORLDCUP!BD63</f>
        <v/>
      </c>
      <c r="I99" s="1049">
        <f>+WORLDCUP!BD69</f>
        <v/>
      </c>
      <c r="J99" s="1049">
        <f>+WORLDCUP!BD66</f>
        <v/>
      </c>
      <c r="N99" s="694" t="inlineStr">
        <is>
          <t>BCEFHIJL</t>
        </is>
      </c>
      <c r="O99" s="694" t="n">
        <v>98</v>
      </c>
      <c r="P99" s="694" t="inlineStr">
        <is>
          <t>3E</t>
        </is>
      </c>
      <c r="Q99" s="694" t="inlineStr">
        <is>
          <t>3J</t>
        </is>
      </c>
      <c r="R99" s="694" t="inlineStr">
        <is>
          <t>3B</t>
        </is>
      </c>
      <c r="S99" s="694" t="inlineStr">
        <is>
          <t>3C</t>
        </is>
      </c>
      <c r="T99" s="694" t="inlineStr">
        <is>
          <t>3H</t>
        </is>
      </c>
      <c r="U99" s="694" t="inlineStr">
        <is>
          <t>3F</t>
        </is>
      </c>
      <c r="V99" s="694" t="inlineStr">
        <is>
          <t>3L</t>
        </is>
      </c>
      <c r="W99" s="694" t="inlineStr">
        <is>
          <t>3I</t>
        </is>
      </c>
    </row>
    <row r="100" ht="15" customHeight="1" s="650">
      <c r="A100" s="1049" t="inlineStr">
        <is>
          <t>BCEFHIJK</t>
        </is>
      </c>
      <c r="B100" s="1049">
        <f>+IF(A100=WORLDCUP!$BI$112,1,0)</f>
        <v/>
      </c>
      <c r="C100" s="1049">
        <f>+WORLDCUP!BD62</f>
        <v/>
      </c>
      <c r="D100" s="1049">
        <f>+WORLDCUP!BD67</f>
        <v/>
      </c>
      <c r="E100" s="1049">
        <f>+WORLDCUP!BD59</f>
        <v/>
      </c>
      <c r="F100" s="1049">
        <f>+WORLDCUP!BD60</f>
        <v/>
      </c>
      <c r="G100" s="1049">
        <f>+WORLDCUP!BD65</f>
        <v/>
      </c>
      <c r="H100" s="1049">
        <f>+WORLDCUP!BD63</f>
        <v/>
      </c>
      <c r="I100" s="1049">
        <f>+WORLDCUP!BD66</f>
        <v/>
      </c>
      <c r="J100" s="1049">
        <f>+WORLDCUP!BD68</f>
        <v/>
      </c>
      <c r="N100" s="694" t="inlineStr">
        <is>
          <t>BCEFHIJK</t>
        </is>
      </c>
      <c r="O100" s="694" t="n">
        <v>99</v>
      </c>
      <c r="P100" s="694" t="inlineStr">
        <is>
          <t>3E</t>
        </is>
      </c>
      <c r="Q100" s="694" t="inlineStr">
        <is>
          <t>3J</t>
        </is>
      </c>
      <c r="R100" s="694" t="inlineStr">
        <is>
          <t>3B</t>
        </is>
      </c>
      <c r="S100" s="694" t="inlineStr">
        <is>
          <t>3C</t>
        </is>
      </c>
      <c r="T100" s="694" t="inlineStr">
        <is>
          <t>3H</t>
        </is>
      </c>
      <c r="U100" s="694" t="inlineStr">
        <is>
          <t>3F</t>
        </is>
      </c>
      <c r="V100" s="694" t="inlineStr">
        <is>
          <t>3I</t>
        </is>
      </c>
      <c r="W100" s="694" t="inlineStr">
        <is>
          <t>3K</t>
        </is>
      </c>
    </row>
    <row r="101" ht="15" customHeight="1" s="650">
      <c r="A101" s="1049" t="inlineStr">
        <is>
          <t>BCEFGJKL</t>
        </is>
      </c>
      <c r="B101" s="1049">
        <f>+IF(A101=WORLDCUP!$BI$112,1,0)</f>
        <v/>
      </c>
      <c r="C101" s="1049">
        <f>+WORLDCUP!BD62</f>
        <v/>
      </c>
      <c r="D101" s="1049">
        <f>+WORLDCUP!BD64</f>
        <v/>
      </c>
      <c r="E101" s="1049">
        <f>+WORLDCUP!BD59</f>
        <v/>
      </c>
      <c r="F101" s="1049">
        <f>+WORLDCUP!BD60</f>
        <v/>
      </c>
      <c r="G101" s="1049">
        <f>+WORLDCUP!BD67</f>
        <v/>
      </c>
      <c r="H101" s="1049">
        <f>+WORLDCUP!BD63</f>
        <v/>
      </c>
      <c r="I101" s="1049">
        <f>+WORLDCUP!BD69</f>
        <v/>
      </c>
      <c r="J101" s="1049">
        <f>+WORLDCUP!BD68</f>
        <v/>
      </c>
      <c r="N101" s="694" t="inlineStr">
        <is>
          <t>BCEFGJKL</t>
        </is>
      </c>
      <c r="O101" s="694" t="n">
        <v>100</v>
      </c>
      <c r="P101" s="694" t="inlineStr">
        <is>
          <t>3E</t>
        </is>
      </c>
      <c r="Q101" s="694" t="inlineStr">
        <is>
          <t>3G</t>
        </is>
      </c>
      <c r="R101" s="694" t="inlineStr">
        <is>
          <t>3B</t>
        </is>
      </c>
      <c r="S101" s="694" t="inlineStr">
        <is>
          <t>3C</t>
        </is>
      </c>
      <c r="T101" s="694" t="inlineStr">
        <is>
          <t>3J</t>
        </is>
      </c>
      <c r="U101" s="694" t="inlineStr">
        <is>
          <t>3F</t>
        </is>
      </c>
      <c r="V101" s="694" t="inlineStr">
        <is>
          <t>3L</t>
        </is>
      </c>
      <c r="W101" s="694" t="inlineStr">
        <is>
          <t>3K</t>
        </is>
      </c>
    </row>
    <row r="102" ht="15" customHeight="1" s="650">
      <c r="A102" s="1049" t="inlineStr">
        <is>
          <t>BCEFGIKL</t>
        </is>
      </c>
      <c r="B102" s="1049">
        <f>+IF(A102=WORLDCUP!$BI$112,1,0)</f>
        <v/>
      </c>
      <c r="C102" s="1049">
        <f>+WORLDCUP!BD62</f>
        <v/>
      </c>
      <c r="D102" s="1049">
        <f>+WORLDCUP!BD64</f>
        <v/>
      </c>
      <c r="E102" s="1049">
        <f>+WORLDCUP!BD59</f>
        <v/>
      </c>
      <c r="F102" s="1049">
        <f>+WORLDCUP!BD60</f>
        <v/>
      </c>
      <c r="G102" s="1049">
        <f>+WORLDCUP!BD66</f>
        <v/>
      </c>
      <c r="H102" s="1049">
        <f>+WORLDCUP!BD63</f>
        <v/>
      </c>
      <c r="I102" s="1049">
        <f>+WORLDCUP!BD69</f>
        <v/>
      </c>
      <c r="J102" s="1049">
        <f>+WORLDCUP!BD68</f>
        <v/>
      </c>
      <c r="N102" s="694" t="inlineStr">
        <is>
          <t>BCEFGIKL</t>
        </is>
      </c>
      <c r="O102" s="694" t="n">
        <v>101</v>
      </c>
      <c r="P102" s="694" t="inlineStr">
        <is>
          <t>3E</t>
        </is>
      </c>
      <c r="Q102" s="694" t="inlineStr">
        <is>
          <t>3G</t>
        </is>
      </c>
      <c r="R102" s="694" t="inlineStr">
        <is>
          <t>3B</t>
        </is>
      </c>
      <c r="S102" s="694" t="inlineStr">
        <is>
          <t>3C</t>
        </is>
      </c>
      <c r="T102" s="694" t="inlineStr">
        <is>
          <t>3I</t>
        </is>
      </c>
      <c r="U102" s="694" t="inlineStr">
        <is>
          <t>3F</t>
        </is>
      </c>
      <c r="V102" s="694" t="inlineStr">
        <is>
          <t>3L</t>
        </is>
      </c>
      <c r="W102" s="694" t="inlineStr">
        <is>
          <t>3K</t>
        </is>
      </c>
    </row>
    <row r="103" ht="15" customHeight="1" s="650">
      <c r="A103" s="1049" t="inlineStr">
        <is>
          <t>BCEFGIJL</t>
        </is>
      </c>
      <c r="B103" s="1049">
        <f>+IF(A103=WORLDCUP!$BI$112,1,0)</f>
        <v/>
      </c>
      <c r="C103" s="1049">
        <f>+WORLDCUP!BD62</f>
        <v/>
      </c>
      <c r="D103" s="1049">
        <f>+WORLDCUP!BD64</f>
        <v/>
      </c>
      <c r="E103" s="1049">
        <f>+WORLDCUP!BD59</f>
        <v/>
      </c>
      <c r="F103" s="1049">
        <f>+WORLDCUP!BD60</f>
        <v/>
      </c>
      <c r="G103" s="1049">
        <f>+WORLDCUP!BD67</f>
        <v/>
      </c>
      <c r="H103" s="1049">
        <f>+WORLDCUP!BD63</f>
        <v/>
      </c>
      <c r="I103" s="1049">
        <f>+WORLDCUP!BD69</f>
        <v/>
      </c>
      <c r="J103" s="1049">
        <f>+WORLDCUP!BD66</f>
        <v/>
      </c>
      <c r="N103" s="694" t="inlineStr">
        <is>
          <t>BCEFGIJL</t>
        </is>
      </c>
      <c r="O103" s="694" t="n">
        <v>102</v>
      </c>
      <c r="P103" s="694" t="inlineStr">
        <is>
          <t>3E</t>
        </is>
      </c>
      <c r="Q103" s="694" t="inlineStr">
        <is>
          <t>3G</t>
        </is>
      </c>
      <c r="R103" s="694" t="inlineStr">
        <is>
          <t>3B</t>
        </is>
      </c>
      <c r="S103" s="694" t="inlineStr">
        <is>
          <t>3C</t>
        </is>
      </c>
      <c r="T103" s="694" t="inlineStr">
        <is>
          <t>3J</t>
        </is>
      </c>
      <c r="U103" s="694" t="inlineStr">
        <is>
          <t>3F</t>
        </is>
      </c>
      <c r="V103" s="694" t="inlineStr">
        <is>
          <t>3L</t>
        </is>
      </c>
      <c r="W103" s="694" t="inlineStr">
        <is>
          <t>3I</t>
        </is>
      </c>
    </row>
    <row r="104" ht="15" customHeight="1" s="650">
      <c r="A104" s="1049" t="inlineStr">
        <is>
          <t>BCEFGIJK</t>
        </is>
      </c>
      <c r="B104" s="1049">
        <f>+IF(A104=WORLDCUP!$BI$112,1,0)</f>
        <v/>
      </c>
      <c r="C104" s="1049">
        <f>+WORLDCUP!BD62</f>
        <v/>
      </c>
      <c r="D104" s="1049">
        <f>+WORLDCUP!BD64</f>
        <v/>
      </c>
      <c r="E104" s="1049">
        <f>+WORLDCUP!BD59</f>
        <v/>
      </c>
      <c r="F104" s="1049">
        <f>+WORLDCUP!BD60</f>
        <v/>
      </c>
      <c r="G104" s="1049">
        <f>+WORLDCUP!BD67</f>
        <v/>
      </c>
      <c r="H104" s="1049">
        <f>+WORLDCUP!BD63</f>
        <v/>
      </c>
      <c r="I104" s="1049">
        <f>+WORLDCUP!BD66</f>
        <v/>
      </c>
      <c r="J104" s="1049">
        <f>+WORLDCUP!BD68</f>
        <v/>
      </c>
      <c r="N104" s="694" t="inlineStr">
        <is>
          <t>BCEFGIJK</t>
        </is>
      </c>
      <c r="O104" s="694" t="n">
        <v>103</v>
      </c>
      <c r="P104" s="694" t="inlineStr">
        <is>
          <t>3E</t>
        </is>
      </c>
      <c r="Q104" s="694" t="inlineStr">
        <is>
          <t>3G</t>
        </is>
      </c>
      <c r="R104" s="694" t="inlineStr">
        <is>
          <t>3B</t>
        </is>
      </c>
      <c r="S104" s="694" t="inlineStr">
        <is>
          <t>3C</t>
        </is>
      </c>
      <c r="T104" s="694" t="inlineStr">
        <is>
          <t>3J</t>
        </is>
      </c>
      <c r="U104" s="694" t="inlineStr">
        <is>
          <t>3F</t>
        </is>
      </c>
      <c r="V104" s="694" t="inlineStr">
        <is>
          <t>3I</t>
        </is>
      </c>
      <c r="W104" s="694" t="inlineStr">
        <is>
          <t>3K</t>
        </is>
      </c>
    </row>
    <row r="105" ht="15" customHeight="1" s="650">
      <c r="A105" s="1049" t="inlineStr">
        <is>
          <t>BCEFGHKL</t>
        </is>
      </c>
      <c r="B105" s="1049">
        <f>+IF(A105=WORLDCUP!$BI$112,1,0)</f>
        <v/>
      </c>
      <c r="C105" s="1049">
        <f>+WORLDCUP!BD62</f>
        <v/>
      </c>
      <c r="D105" s="1049">
        <f>+WORLDCUP!BD64</f>
        <v/>
      </c>
      <c r="E105" s="1049">
        <f>+WORLDCUP!BD59</f>
        <v/>
      </c>
      <c r="F105" s="1049">
        <f>+WORLDCUP!BD60</f>
        <v/>
      </c>
      <c r="G105" s="1049">
        <f>+WORLDCUP!BD65</f>
        <v/>
      </c>
      <c r="H105" s="1049">
        <f>+WORLDCUP!BD63</f>
        <v/>
      </c>
      <c r="I105" s="1049">
        <f>+WORLDCUP!BD69</f>
        <v/>
      </c>
      <c r="J105" s="1049">
        <f>+WORLDCUP!BD68</f>
        <v/>
      </c>
      <c r="N105" s="694" t="inlineStr">
        <is>
          <t>BCEFGHKL</t>
        </is>
      </c>
      <c r="O105" s="694" t="n">
        <v>104</v>
      </c>
      <c r="P105" s="694" t="inlineStr">
        <is>
          <t>3E</t>
        </is>
      </c>
      <c r="Q105" s="694" t="inlineStr">
        <is>
          <t>3G</t>
        </is>
      </c>
      <c r="R105" s="694" t="inlineStr">
        <is>
          <t>3B</t>
        </is>
      </c>
      <c r="S105" s="694" t="inlineStr">
        <is>
          <t>3C</t>
        </is>
      </c>
      <c r="T105" s="694" t="inlineStr">
        <is>
          <t>3H</t>
        </is>
      </c>
      <c r="U105" s="694" t="inlineStr">
        <is>
          <t>3F</t>
        </is>
      </c>
      <c r="V105" s="694" t="inlineStr">
        <is>
          <t>3L</t>
        </is>
      </c>
      <c r="W105" s="694" t="inlineStr">
        <is>
          <t>3K</t>
        </is>
      </c>
    </row>
    <row r="106" ht="15" customHeight="1" s="650">
      <c r="A106" s="1049" t="inlineStr">
        <is>
          <t>BCEFGHJL</t>
        </is>
      </c>
      <c r="B106" s="1049">
        <f>+IF(A106=WORLDCUP!$BI$112,1,0)</f>
        <v/>
      </c>
      <c r="C106" s="1049">
        <f>+WORLDCUP!BD65</f>
        <v/>
      </c>
      <c r="D106" s="1049">
        <f>+WORLDCUP!BD64</f>
        <v/>
      </c>
      <c r="E106" s="1049">
        <f>+WORLDCUP!BD59</f>
        <v/>
      </c>
      <c r="F106" s="1049">
        <f>+WORLDCUP!BD60</f>
        <v/>
      </c>
      <c r="G106" s="1049">
        <f>+WORLDCUP!BD67</f>
        <v/>
      </c>
      <c r="H106" s="1049">
        <f>+WORLDCUP!BD63</f>
        <v/>
      </c>
      <c r="I106" s="1049">
        <f>+WORLDCUP!BD69</f>
        <v/>
      </c>
      <c r="J106" s="1049">
        <f>+WORLDCUP!BD62</f>
        <v/>
      </c>
      <c r="N106" s="694" t="inlineStr">
        <is>
          <t>BCEFGHJL</t>
        </is>
      </c>
      <c r="O106" s="694" t="n">
        <v>105</v>
      </c>
      <c r="P106" s="694" t="inlineStr">
        <is>
          <t>3H</t>
        </is>
      </c>
      <c r="Q106" s="694" t="inlineStr">
        <is>
          <t>3G</t>
        </is>
      </c>
      <c r="R106" s="694" t="inlineStr">
        <is>
          <t>3B</t>
        </is>
      </c>
      <c r="S106" s="694" t="inlineStr">
        <is>
          <t>3C</t>
        </is>
      </c>
      <c r="T106" s="694" t="inlineStr">
        <is>
          <t>3J</t>
        </is>
      </c>
      <c r="U106" s="694" t="inlineStr">
        <is>
          <t>3F</t>
        </is>
      </c>
      <c r="V106" s="694" t="inlineStr">
        <is>
          <t>3L</t>
        </is>
      </c>
      <c r="W106" s="694" t="inlineStr">
        <is>
          <t>3E</t>
        </is>
      </c>
    </row>
    <row r="107" ht="15" customHeight="1" s="650">
      <c r="A107" s="1049" t="inlineStr">
        <is>
          <t>BCEFGHJK</t>
        </is>
      </c>
      <c r="B107" s="1049">
        <f>+IF(A107=WORLDCUP!$BI$112,1,0)</f>
        <v/>
      </c>
      <c r="C107" s="1049">
        <f>+WORLDCUP!BD65</f>
        <v/>
      </c>
      <c r="D107" s="1049">
        <f>+WORLDCUP!BD64</f>
        <v/>
      </c>
      <c r="E107" s="1049">
        <f>+WORLDCUP!BD59</f>
        <v/>
      </c>
      <c r="F107" s="1049">
        <f>+WORLDCUP!BD60</f>
        <v/>
      </c>
      <c r="G107" s="1049">
        <f>+WORLDCUP!BD67</f>
        <v/>
      </c>
      <c r="H107" s="1049">
        <f>+WORLDCUP!BD63</f>
        <v/>
      </c>
      <c r="I107" s="1049">
        <f>+WORLDCUP!BD62</f>
        <v/>
      </c>
      <c r="J107" s="1049">
        <f>+WORLDCUP!BD68</f>
        <v/>
      </c>
      <c r="N107" s="694" t="inlineStr">
        <is>
          <t>BCEFGHJK</t>
        </is>
      </c>
      <c r="O107" s="694" t="n">
        <v>106</v>
      </c>
      <c r="P107" s="694" t="inlineStr">
        <is>
          <t>3H</t>
        </is>
      </c>
      <c r="Q107" s="694" t="inlineStr">
        <is>
          <t>3G</t>
        </is>
      </c>
      <c r="R107" s="694" t="inlineStr">
        <is>
          <t>3B</t>
        </is>
      </c>
      <c r="S107" s="694" t="inlineStr">
        <is>
          <t>3C</t>
        </is>
      </c>
      <c r="T107" s="694" t="inlineStr">
        <is>
          <t>3J</t>
        </is>
      </c>
      <c r="U107" s="694" t="inlineStr">
        <is>
          <t>3F</t>
        </is>
      </c>
      <c r="V107" s="694" t="inlineStr">
        <is>
          <t>3E</t>
        </is>
      </c>
      <c r="W107" s="694" t="inlineStr">
        <is>
          <t>3K</t>
        </is>
      </c>
    </row>
    <row r="108" ht="15" customHeight="1" s="650">
      <c r="A108" s="1049" t="inlineStr">
        <is>
          <t>BCEFGHIL</t>
        </is>
      </c>
      <c r="B108" s="1049">
        <f>+IF(A108=WORLDCUP!$BI$112,1,0)</f>
        <v/>
      </c>
      <c r="C108" s="1049">
        <f>+WORLDCUP!BD62</f>
        <v/>
      </c>
      <c r="D108" s="1049">
        <f>+WORLDCUP!BD64</f>
        <v/>
      </c>
      <c r="E108" s="1049">
        <f>+WORLDCUP!BD59</f>
        <v/>
      </c>
      <c r="F108" s="1049">
        <f>+WORLDCUP!BD60</f>
        <v/>
      </c>
      <c r="G108" s="1049">
        <f>+WORLDCUP!BD65</f>
        <v/>
      </c>
      <c r="H108" s="1049">
        <f>+WORLDCUP!BD63</f>
        <v/>
      </c>
      <c r="I108" s="1049">
        <f>+WORLDCUP!BD69</f>
        <v/>
      </c>
      <c r="J108" s="1049">
        <f>+WORLDCUP!BD66</f>
        <v/>
      </c>
      <c r="N108" s="694" t="inlineStr">
        <is>
          <t>BCEFGHIL</t>
        </is>
      </c>
      <c r="O108" s="694" t="n">
        <v>107</v>
      </c>
      <c r="P108" s="694" t="inlineStr">
        <is>
          <t>3E</t>
        </is>
      </c>
      <c r="Q108" s="694" t="inlineStr">
        <is>
          <t>3G</t>
        </is>
      </c>
      <c r="R108" s="694" t="inlineStr">
        <is>
          <t>3B</t>
        </is>
      </c>
      <c r="S108" s="694" t="inlineStr">
        <is>
          <t>3C</t>
        </is>
      </c>
      <c r="T108" s="694" t="inlineStr">
        <is>
          <t>3H</t>
        </is>
      </c>
      <c r="U108" s="694" t="inlineStr">
        <is>
          <t>3F</t>
        </is>
      </c>
      <c r="V108" s="694" t="inlineStr">
        <is>
          <t>3L</t>
        </is>
      </c>
      <c r="W108" s="694" t="inlineStr">
        <is>
          <t>3I</t>
        </is>
      </c>
    </row>
    <row r="109" ht="15" customHeight="1" s="650">
      <c r="A109" s="1049" t="inlineStr">
        <is>
          <t>BCEFGHIK</t>
        </is>
      </c>
      <c r="B109" s="1049">
        <f>+IF(A109=WORLDCUP!$BI$112,1,0)</f>
        <v/>
      </c>
      <c r="C109" s="1049">
        <f>+WORLDCUP!BD62</f>
        <v/>
      </c>
      <c r="D109" s="1049">
        <f>+WORLDCUP!BD64</f>
        <v/>
      </c>
      <c r="E109" s="1049">
        <f>+WORLDCUP!BD59</f>
        <v/>
      </c>
      <c r="F109" s="1049">
        <f>+WORLDCUP!BD60</f>
        <v/>
      </c>
      <c r="G109" s="1049">
        <f>+WORLDCUP!BD65</f>
        <v/>
      </c>
      <c r="H109" s="1049">
        <f>+WORLDCUP!BD63</f>
        <v/>
      </c>
      <c r="I109" s="1049">
        <f>+WORLDCUP!BD66</f>
        <v/>
      </c>
      <c r="J109" s="1049">
        <f>+WORLDCUP!BD68</f>
        <v/>
      </c>
      <c r="N109" s="694" t="inlineStr">
        <is>
          <t>BCEFGHIK</t>
        </is>
      </c>
      <c r="O109" s="694" t="n">
        <v>108</v>
      </c>
      <c r="P109" s="694" t="inlineStr">
        <is>
          <t>3E</t>
        </is>
      </c>
      <c r="Q109" s="694" t="inlineStr">
        <is>
          <t>3G</t>
        </is>
      </c>
      <c r="R109" s="694" t="inlineStr">
        <is>
          <t>3B</t>
        </is>
      </c>
      <c r="S109" s="694" t="inlineStr">
        <is>
          <t>3C</t>
        </is>
      </c>
      <c r="T109" s="694" t="inlineStr">
        <is>
          <t>3H</t>
        </is>
      </c>
      <c r="U109" s="694" t="inlineStr">
        <is>
          <t>3F</t>
        </is>
      </c>
      <c r="V109" s="694" t="inlineStr">
        <is>
          <t>3I</t>
        </is>
      </c>
      <c r="W109" s="694" t="inlineStr">
        <is>
          <t>3K</t>
        </is>
      </c>
    </row>
    <row r="110" ht="15" customHeight="1" s="650">
      <c r="A110" s="1049" t="inlineStr">
        <is>
          <t>BCEFGHIJ</t>
        </is>
      </c>
      <c r="B110" s="1049">
        <f>+IF(A110=WORLDCUP!$BI$112,1,0)</f>
        <v/>
      </c>
      <c r="C110" s="1049">
        <f>+WORLDCUP!BD65</f>
        <v/>
      </c>
      <c r="D110" s="1049">
        <f>+WORLDCUP!BD64</f>
        <v/>
      </c>
      <c r="E110" s="1049">
        <f>+WORLDCUP!BD59</f>
        <v/>
      </c>
      <c r="F110" s="1049">
        <f>+WORLDCUP!BD60</f>
        <v/>
      </c>
      <c r="G110" s="1049">
        <f>+WORLDCUP!BD67</f>
        <v/>
      </c>
      <c r="H110" s="1049">
        <f>+WORLDCUP!BD63</f>
        <v/>
      </c>
      <c r="I110" s="1049">
        <f>+WORLDCUP!BD62</f>
        <v/>
      </c>
      <c r="J110" s="1049">
        <f>+WORLDCUP!BD66</f>
        <v/>
      </c>
      <c r="N110" s="694" t="inlineStr">
        <is>
          <t>BCEFGHIJ</t>
        </is>
      </c>
      <c r="O110" s="694" t="n">
        <v>109</v>
      </c>
      <c r="P110" s="694" t="inlineStr">
        <is>
          <t>3H</t>
        </is>
      </c>
      <c r="Q110" s="694" t="inlineStr">
        <is>
          <t>3G</t>
        </is>
      </c>
      <c r="R110" s="694" t="inlineStr">
        <is>
          <t>3B</t>
        </is>
      </c>
      <c r="S110" s="694" t="inlineStr">
        <is>
          <t>3C</t>
        </is>
      </c>
      <c r="T110" s="694" t="inlineStr">
        <is>
          <t>3J</t>
        </is>
      </c>
      <c r="U110" s="694" t="inlineStr">
        <is>
          <t>3F</t>
        </is>
      </c>
      <c r="V110" s="694" t="inlineStr">
        <is>
          <t>3E</t>
        </is>
      </c>
      <c r="W110" s="694" t="inlineStr">
        <is>
          <t>3I</t>
        </is>
      </c>
    </row>
    <row r="111" ht="15" customHeight="1" s="650">
      <c r="A111" s="1049" t="inlineStr">
        <is>
          <t>BCDHIJKL</t>
        </is>
      </c>
      <c r="B111" s="1049">
        <f>+IF(A111=WORLDCUP!$BI$112,1,0)</f>
        <v/>
      </c>
      <c r="C111" s="1049">
        <f>+WORLDCUP!BD65</f>
        <v/>
      </c>
      <c r="D111" s="1049">
        <f>+WORLDCUP!BD67</f>
        <v/>
      </c>
      <c r="E111" s="1049">
        <f>+WORLDCUP!BD59</f>
        <v/>
      </c>
      <c r="F111" s="1049">
        <f>+WORLDCUP!BD60</f>
        <v/>
      </c>
      <c r="G111" s="1049">
        <f>+WORLDCUP!BD66</f>
        <v/>
      </c>
      <c r="H111" s="1049">
        <f>+WORLDCUP!BD61</f>
        <v/>
      </c>
      <c r="I111" s="1049">
        <f>+WORLDCUP!BD69</f>
        <v/>
      </c>
      <c r="J111" s="1049">
        <f>+WORLDCUP!BD68</f>
        <v/>
      </c>
      <c r="N111" s="694" t="inlineStr">
        <is>
          <t>BCDHIJKL</t>
        </is>
      </c>
      <c r="O111" s="694" t="n">
        <v>110</v>
      </c>
      <c r="P111" s="694" t="inlineStr">
        <is>
          <t>3H</t>
        </is>
      </c>
      <c r="Q111" s="694" t="inlineStr">
        <is>
          <t>3J</t>
        </is>
      </c>
      <c r="R111" s="694" t="inlineStr">
        <is>
          <t>3B</t>
        </is>
      </c>
      <c r="S111" s="694" t="inlineStr">
        <is>
          <t>3C</t>
        </is>
      </c>
      <c r="T111" s="694" t="inlineStr">
        <is>
          <t>3I</t>
        </is>
      </c>
      <c r="U111" s="694" t="inlineStr">
        <is>
          <t>3D</t>
        </is>
      </c>
      <c r="V111" s="694" t="inlineStr">
        <is>
          <t>3L</t>
        </is>
      </c>
      <c r="W111" s="694" t="inlineStr">
        <is>
          <t>3K</t>
        </is>
      </c>
    </row>
    <row r="112" ht="15" customHeight="1" s="650">
      <c r="A112" s="1049" t="inlineStr">
        <is>
          <t>BCDGIJKL</t>
        </is>
      </c>
      <c r="B112" s="1049">
        <f>+IF(A112=WORLDCUP!$BI$112,1,0)</f>
        <v/>
      </c>
      <c r="C112" s="1049">
        <f>+WORLDCUP!BD66</f>
        <v/>
      </c>
      <c r="D112" s="1049">
        <f>+WORLDCUP!BD64</f>
        <v/>
      </c>
      <c r="E112" s="1049">
        <f>+WORLDCUP!BD59</f>
        <v/>
      </c>
      <c r="F112" s="1049">
        <f>+WORLDCUP!BD60</f>
        <v/>
      </c>
      <c r="G112" s="1049">
        <f>+WORLDCUP!BD67</f>
        <v/>
      </c>
      <c r="H112" s="1049">
        <f>+WORLDCUP!BD61</f>
        <v/>
      </c>
      <c r="I112" s="1049">
        <f>+WORLDCUP!BD69</f>
        <v/>
      </c>
      <c r="J112" s="1049">
        <f>+WORLDCUP!BD68</f>
        <v/>
      </c>
      <c r="N112" s="694" t="inlineStr">
        <is>
          <t>BCDGIJKL</t>
        </is>
      </c>
      <c r="O112" s="694" t="n">
        <v>111</v>
      </c>
      <c r="P112" s="694" t="inlineStr">
        <is>
          <t>3I</t>
        </is>
      </c>
      <c r="Q112" s="694" t="inlineStr">
        <is>
          <t>3G</t>
        </is>
      </c>
      <c r="R112" s="694" t="inlineStr">
        <is>
          <t>3B</t>
        </is>
      </c>
      <c r="S112" s="694" t="inlineStr">
        <is>
          <t>3C</t>
        </is>
      </c>
      <c r="T112" s="694" t="inlineStr">
        <is>
          <t>3J</t>
        </is>
      </c>
      <c r="U112" s="694" t="inlineStr">
        <is>
          <t>3D</t>
        </is>
      </c>
      <c r="V112" s="694" t="inlineStr">
        <is>
          <t>3L</t>
        </is>
      </c>
      <c r="W112" s="694" t="inlineStr">
        <is>
          <t>3K</t>
        </is>
      </c>
    </row>
    <row r="113" ht="15" customHeight="1" s="650">
      <c r="A113" s="1049" t="inlineStr">
        <is>
          <t>BCDGHJKL</t>
        </is>
      </c>
      <c r="B113" s="1049">
        <f>+IF(A113=WORLDCUP!$BI$112,1,0)</f>
        <v/>
      </c>
      <c r="C113" s="1049">
        <f>+WORLDCUP!BD65</f>
        <v/>
      </c>
      <c r="D113" s="1049">
        <f>+WORLDCUP!BD64</f>
        <v/>
      </c>
      <c r="E113" s="1049">
        <f>+WORLDCUP!BD59</f>
        <v/>
      </c>
      <c r="F113" s="1049">
        <f>+WORLDCUP!BD60</f>
        <v/>
      </c>
      <c r="G113" s="1049">
        <f>+WORLDCUP!BD67</f>
        <v/>
      </c>
      <c r="H113" s="1049">
        <f>+WORLDCUP!BD61</f>
        <v/>
      </c>
      <c r="I113" s="1049">
        <f>+WORLDCUP!BD69</f>
        <v/>
      </c>
      <c r="J113" s="1049">
        <f>+WORLDCUP!BD68</f>
        <v/>
      </c>
      <c r="N113" s="694" t="inlineStr">
        <is>
          <t>BCDGHJKL</t>
        </is>
      </c>
      <c r="O113" s="694" t="n">
        <v>112</v>
      </c>
      <c r="P113" s="694" t="inlineStr">
        <is>
          <t>3H</t>
        </is>
      </c>
      <c r="Q113" s="694" t="inlineStr">
        <is>
          <t>3G</t>
        </is>
      </c>
      <c r="R113" s="694" t="inlineStr">
        <is>
          <t>3B</t>
        </is>
      </c>
      <c r="S113" s="694" t="inlineStr">
        <is>
          <t>3C</t>
        </is>
      </c>
      <c r="T113" s="694" t="inlineStr">
        <is>
          <t>3J</t>
        </is>
      </c>
      <c r="U113" s="694" t="inlineStr">
        <is>
          <t>3D</t>
        </is>
      </c>
      <c r="V113" s="694" t="inlineStr">
        <is>
          <t>3L</t>
        </is>
      </c>
      <c r="W113" s="694" t="inlineStr">
        <is>
          <t>3K</t>
        </is>
      </c>
    </row>
    <row r="114" ht="15" customHeight="1" s="650">
      <c r="A114" s="1049" t="inlineStr">
        <is>
          <t>BCDGHIKL</t>
        </is>
      </c>
      <c r="B114" s="1049">
        <f>+IF(A114=WORLDCUP!$BI$112,1,0)</f>
        <v/>
      </c>
      <c r="C114" s="1049">
        <f>+WORLDCUP!BD65</f>
        <v/>
      </c>
      <c r="D114" s="1049">
        <f>+WORLDCUP!BD64</f>
        <v/>
      </c>
      <c r="E114" s="1049">
        <f>+WORLDCUP!BD59</f>
        <v/>
      </c>
      <c r="F114" s="1049">
        <f>+WORLDCUP!BD60</f>
        <v/>
      </c>
      <c r="G114" s="1049">
        <f>+WORLDCUP!BD66</f>
        <v/>
      </c>
      <c r="H114" s="1049">
        <f>+WORLDCUP!BD61</f>
        <v/>
      </c>
      <c r="I114" s="1049">
        <f>+WORLDCUP!BD69</f>
        <v/>
      </c>
      <c r="J114" s="1049">
        <f>+WORLDCUP!BD68</f>
        <v/>
      </c>
      <c r="N114" s="694" t="inlineStr">
        <is>
          <t>BCDGHIKL</t>
        </is>
      </c>
      <c r="O114" s="694" t="n">
        <v>113</v>
      </c>
      <c r="P114" s="694" t="inlineStr">
        <is>
          <t>3H</t>
        </is>
      </c>
      <c r="Q114" s="694" t="inlineStr">
        <is>
          <t>3G</t>
        </is>
      </c>
      <c r="R114" s="694" t="inlineStr">
        <is>
          <t>3B</t>
        </is>
      </c>
      <c r="S114" s="694" t="inlineStr">
        <is>
          <t>3C</t>
        </is>
      </c>
      <c r="T114" s="694" t="inlineStr">
        <is>
          <t>3I</t>
        </is>
      </c>
      <c r="U114" s="694" t="inlineStr">
        <is>
          <t>3D</t>
        </is>
      </c>
      <c r="V114" s="694" t="inlineStr">
        <is>
          <t>3L</t>
        </is>
      </c>
      <c r="W114" s="694" t="inlineStr">
        <is>
          <t>3K</t>
        </is>
      </c>
    </row>
    <row r="115" ht="15" customHeight="1" s="650">
      <c r="A115" s="1049" t="inlineStr">
        <is>
          <t>BCDGHIJL</t>
        </is>
      </c>
      <c r="B115" s="1049">
        <f>+IF(A115=WORLDCUP!$BI$112,1,0)</f>
        <v/>
      </c>
      <c r="C115" s="1049">
        <f>+WORLDCUP!BD65</f>
        <v/>
      </c>
      <c r="D115" s="1049">
        <f>+WORLDCUP!BD64</f>
        <v/>
      </c>
      <c r="E115" s="1049">
        <f>+WORLDCUP!BD59</f>
        <v/>
      </c>
      <c r="F115" s="1049">
        <f>+WORLDCUP!BD60</f>
        <v/>
      </c>
      <c r="G115" s="1049">
        <f>+WORLDCUP!BD67</f>
        <v/>
      </c>
      <c r="H115" s="1049">
        <f>+WORLDCUP!BD61</f>
        <v/>
      </c>
      <c r="I115" s="1049">
        <f>+WORLDCUP!BD69</f>
        <v/>
      </c>
      <c r="J115" s="1049">
        <f>+WORLDCUP!BD66</f>
        <v/>
      </c>
      <c r="N115" s="694" t="inlineStr">
        <is>
          <t>BCDGHIJL</t>
        </is>
      </c>
      <c r="O115" s="694" t="n">
        <v>114</v>
      </c>
      <c r="P115" s="694" t="inlineStr">
        <is>
          <t>3H</t>
        </is>
      </c>
      <c r="Q115" s="694" t="inlineStr">
        <is>
          <t>3G</t>
        </is>
      </c>
      <c r="R115" s="694" t="inlineStr">
        <is>
          <t>3B</t>
        </is>
      </c>
      <c r="S115" s="694" t="inlineStr">
        <is>
          <t>3C</t>
        </is>
      </c>
      <c r="T115" s="694" t="inlineStr">
        <is>
          <t>3J</t>
        </is>
      </c>
      <c r="U115" s="694" t="inlineStr">
        <is>
          <t>3D</t>
        </is>
      </c>
      <c r="V115" s="694" t="inlineStr">
        <is>
          <t>3L</t>
        </is>
      </c>
      <c r="W115" s="694" t="inlineStr">
        <is>
          <t>3I</t>
        </is>
      </c>
    </row>
    <row r="116" ht="15" customHeight="1" s="650">
      <c r="A116" s="1049" t="inlineStr">
        <is>
          <t>BCDGHIJK</t>
        </is>
      </c>
      <c r="B116" s="1049">
        <f>+IF(A116=WORLDCUP!$BI$112,1,0)</f>
        <v/>
      </c>
      <c r="C116" s="1049">
        <f>+WORLDCUP!BD65</f>
        <v/>
      </c>
      <c r="D116" s="1049">
        <f>+WORLDCUP!BD64</f>
        <v/>
      </c>
      <c r="E116" s="1049">
        <f>+WORLDCUP!BD59</f>
        <v/>
      </c>
      <c r="F116" s="1049">
        <f>+WORLDCUP!BD60</f>
        <v/>
      </c>
      <c r="G116" s="1049">
        <f>+WORLDCUP!BD67</f>
        <v/>
      </c>
      <c r="H116" s="1049">
        <f>+WORLDCUP!BD61</f>
        <v/>
      </c>
      <c r="I116" s="1049">
        <f>+WORLDCUP!BD66</f>
        <v/>
      </c>
      <c r="J116" s="1049">
        <f>+WORLDCUP!BD68</f>
        <v/>
      </c>
      <c r="N116" s="694" t="inlineStr">
        <is>
          <t>BCDGHIJK</t>
        </is>
      </c>
      <c r="O116" s="694" t="n">
        <v>115</v>
      </c>
      <c r="P116" s="694" t="inlineStr">
        <is>
          <t>3H</t>
        </is>
      </c>
      <c r="Q116" s="694" t="inlineStr">
        <is>
          <t>3G</t>
        </is>
      </c>
      <c r="R116" s="694" t="inlineStr">
        <is>
          <t>3B</t>
        </is>
      </c>
      <c r="S116" s="694" t="inlineStr">
        <is>
          <t>3C</t>
        </is>
      </c>
      <c r="T116" s="694" t="inlineStr">
        <is>
          <t>3J</t>
        </is>
      </c>
      <c r="U116" s="694" t="inlineStr">
        <is>
          <t>3D</t>
        </is>
      </c>
      <c r="V116" s="694" t="inlineStr">
        <is>
          <t>3I</t>
        </is>
      </c>
      <c r="W116" s="694" t="inlineStr">
        <is>
          <t>3K</t>
        </is>
      </c>
    </row>
    <row r="117" ht="15" customHeight="1" s="650">
      <c r="A117" s="1049" t="inlineStr">
        <is>
          <t>BCDFIJKL</t>
        </is>
      </c>
      <c r="B117" s="1049">
        <f>+IF(A117=WORLDCUP!$BI$112,1,0)</f>
        <v/>
      </c>
      <c r="C117" s="1049">
        <f>+WORLDCUP!BD60</f>
        <v/>
      </c>
      <c r="D117" s="1049">
        <f>+WORLDCUP!BD67</f>
        <v/>
      </c>
      <c r="E117" s="1049">
        <f>+WORLDCUP!BD59</f>
        <v/>
      </c>
      <c r="F117" s="1049">
        <f>+WORLDCUP!BD61</f>
        <v/>
      </c>
      <c r="G117" s="1049">
        <f>+WORLDCUP!BD66</f>
        <v/>
      </c>
      <c r="H117" s="1049">
        <f>+WORLDCUP!BD63</f>
        <v/>
      </c>
      <c r="I117" s="1049">
        <f>+WORLDCUP!BD69</f>
        <v/>
      </c>
      <c r="J117" s="1049">
        <f>+WORLDCUP!BD68</f>
        <v/>
      </c>
      <c r="N117" s="694" t="inlineStr">
        <is>
          <t>BCDFIJKL</t>
        </is>
      </c>
      <c r="O117" s="694" t="n">
        <v>116</v>
      </c>
      <c r="P117" s="694" t="inlineStr">
        <is>
          <t>3C</t>
        </is>
      </c>
      <c r="Q117" s="694" t="inlineStr">
        <is>
          <t>3J</t>
        </is>
      </c>
      <c r="R117" s="694" t="inlineStr">
        <is>
          <t>3B</t>
        </is>
      </c>
      <c r="S117" s="694" t="inlineStr">
        <is>
          <t>3D</t>
        </is>
      </c>
      <c r="T117" s="694" t="inlineStr">
        <is>
          <t>3I</t>
        </is>
      </c>
      <c r="U117" s="694" t="inlineStr">
        <is>
          <t>3F</t>
        </is>
      </c>
      <c r="V117" s="694" t="inlineStr">
        <is>
          <t>3L</t>
        </is>
      </c>
      <c r="W117" s="694" t="inlineStr">
        <is>
          <t>3K</t>
        </is>
      </c>
    </row>
    <row r="118" ht="15" customHeight="1" s="650">
      <c r="A118" s="1049" t="inlineStr">
        <is>
          <t>BCDFHJKL</t>
        </is>
      </c>
      <c r="B118" s="1049">
        <f>+IF(A118=WORLDCUP!$BI$112,1,0)</f>
        <v/>
      </c>
      <c r="C118" s="1049">
        <f>+WORLDCUP!BD60</f>
        <v/>
      </c>
      <c r="D118" s="1049">
        <f>+WORLDCUP!BD67</f>
        <v/>
      </c>
      <c r="E118" s="1049">
        <f>+WORLDCUP!BD59</f>
        <v/>
      </c>
      <c r="F118" s="1049">
        <f>+WORLDCUP!BD61</f>
        <v/>
      </c>
      <c r="G118" s="1049">
        <f>+WORLDCUP!BD65</f>
        <v/>
      </c>
      <c r="H118" s="1049">
        <f>+WORLDCUP!BD63</f>
        <v/>
      </c>
      <c r="I118" s="1049">
        <f>+WORLDCUP!BD69</f>
        <v/>
      </c>
      <c r="J118" s="1049">
        <f>+WORLDCUP!BD68</f>
        <v/>
      </c>
      <c r="N118" s="694" t="inlineStr">
        <is>
          <t>BCDFHJKL</t>
        </is>
      </c>
      <c r="O118" s="694" t="n">
        <v>117</v>
      </c>
      <c r="P118" s="694" t="inlineStr">
        <is>
          <t>3C</t>
        </is>
      </c>
      <c r="Q118" s="694" t="inlineStr">
        <is>
          <t>3J</t>
        </is>
      </c>
      <c r="R118" s="694" t="inlineStr">
        <is>
          <t>3B</t>
        </is>
      </c>
      <c r="S118" s="694" t="inlineStr">
        <is>
          <t>3D</t>
        </is>
      </c>
      <c r="T118" s="694" t="inlineStr">
        <is>
          <t>3H</t>
        </is>
      </c>
      <c r="U118" s="694" t="inlineStr">
        <is>
          <t>3F</t>
        </is>
      </c>
      <c r="V118" s="694" t="inlineStr">
        <is>
          <t>3L</t>
        </is>
      </c>
      <c r="W118" s="694" t="inlineStr">
        <is>
          <t>3K</t>
        </is>
      </c>
    </row>
    <row r="119" ht="15" customHeight="1" s="650">
      <c r="A119" s="1049" t="inlineStr">
        <is>
          <t>BCDFHIKL</t>
        </is>
      </c>
      <c r="B119" s="1049">
        <f>+IF(A119=WORLDCUP!$BI$112,1,0)</f>
        <v/>
      </c>
      <c r="C119" s="1049">
        <f>+WORLDCUP!BD60</f>
        <v/>
      </c>
      <c r="D119" s="1049">
        <f>+WORLDCUP!BD66</f>
        <v/>
      </c>
      <c r="E119" s="1049">
        <f>+WORLDCUP!BD59</f>
        <v/>
      </c>
      <c r="F119" s="1049">
        <f>+WORLDCUP!BD61</f>
        <v/>
      </c>
      <c r="G119" s="1049">
        <f>+WORLDCUP!BD65</f>
        <v/>
      </c>
      <c r="H119" s="1049">
        <f>+WORLDCUP!BD63</f>
        <v/>
      </c>
      <c r="I119" s="1049">
        <f>+WORLDCUP!BD69</f>
        <v/>
      </c>
      <c r="J119" s="1049">
        <f>+WORLDCUP!BD68</f>
        <v/>
      </c>
      <c r="N119" s="694" t="inlineStr">
        <is>
          <t>BCDFHIKL</t>
        </is>
      </c>
      <c r="O119" s="694" t="n">
        <v>118</v>
      </c>
      <c r="P119" s="694" t="inlineStr">
        <is>
          <t>3C</t>
        </is>
      </c>
      <c r="Q119" s="694" t="inlineStr">
        <is>
          <t>3I</t>
        </is>
      </c>
      <c r="R119" s="694" t="inlineStr">
        <is>
          <t>3B</t>
        </is>
      </c>
      <c r="S119" s="694" t="inlineStr">
        <is>
          <t>3D</t>
        </is>
      </c>
      <c r="T119" s="694" t="inlineStr">
        <is>
          <t>3H</t>
        </is>
      </c>
      <c r="U119" s="694" t="inlineStr">
        <is>
          <t>3F</t>
        </is>
      </c>
      <c r="V119" s="694" t="inlineStr">
        <is>
          <t>3L</t>
        </is>
      </c>
      <c r="W119" s="694" t="inlineStr">
        <is>
          <t>3K</t>
        </is>
      </c>
    </row>
    <row r="120" ht="15" customHeight="1" s="650">
      <c r="A120" s="1049" t="inlineStr">
        <is>
          <t>BCDFHIJL</t>
        </is>
      </c>
      <c r="B120" s="1049">
        <f>+IF(A120=WORLDCUP!$BI$112,1,0)</f>
        <v/>
      </c>
      <c r="C120" s="1049">
        <f>+WORLDCUP!BD60</f>
        <v/>
      </c>
      <c r="D120" s="1049">
        <f>+WORLDCUP!BD67</f>
        <v/>
      </c>
      <c r="E120" s="1049">
        <f>+WORLDCUP!BD59</f>
        <v/>
      </c>
      <c r="F120" s="1049">
        <f>+WORLDCUP!BD61</f>
        <v/>
      </c>
      <c r="G120" s="1049">
        <f>+WORLDCUP!BD65</f>
        <v/>
      </c>
      <c r="H120" s="1049">
        <f>+WORLDCUP!BD63</f>
        <v/>
      </c>
      <c r="I120" s="1049">
        <f>+WORLDCUP!BD69</f>
        <v/>
      </c>
      <c r="J120" s="1049">
        <f>+WORLDCUP!BD66</f>
        <v/>
      </c>
      <c r="N120" s="694" t="inlineStr">
        <is>
          <t>BCDFHIJL</t>
        </is>
      </c>
      <c r="O120" s="694" t="n">
        <v>119</v>
      </c>
      <c r="P120" s="694" t="inlineStr">
        <is>
          <t>3C</t>
        </is>
      </c>
      <c r="Q120" s="694" t="inlineStr">
        <is>
          <t>3J</t>
        </is>
      </c>
      <c r="R120" s="694" t="inlineStr">
        <is>
          <t>3B</t>
        </is>
      </c>
      <c r="S120" s="694" t="inlineStr">
        <is>
          <t>3D</t>
        </is>
      </c>
      <c r="T120" s="694" t="inlineStr">
        <is>
          <t>3H</t>
        </is>
      </c>
      <c r="U120" s="694" t="inlineStr">
        <is>
          <t>3F</t>
        </is>
      </c>
      <c r="V120" s="694" t="inlineStr">
        <is>
          <t>3L</t>
        </is>
      </c>
      <c r="W120" s="694" t="inlineStr">
        <is>
          <t>3I</t>
        </is>
      </c>
    </row>
    <row r="121" ht="15" customHeight="1" s="650">
      <c r="A121" s="1049" t="inlineStr">
        <is>
          <t>BCDFHIJK</t>
        </is>
      </c>
      <c r="B121" s="1049">
        <f>+IF(A121=WORLDCUP!$BI$112,1,0)</f>
        <v/>
      </c>
      <c r="C121" s="1049">
        <f>+WORLDCUP!BD60</f>
        <v/>
      </c>
      <c r="D121" s="1049">
        <f>+WORLDCUP!BD67</f>
        <v/>
      </c>
      <c r="E121" s="1049">
        <f>+WORLDCUP!BD59</f>
        <v/>
      </c>
      <c r="F121" s="1049">
        <f>+WORLDCUP!BD61</f>
        <v/>
      </c>
      <c r="G121" s="1049">
        <f>+WORLDCUP!BD65</f>
        <v/>
      </c>
      <c r="H121" s="1049">
        <f>+WORLDCUP!BD63</f>
        <v/>
      </c>
      <c r="I121" s="1049">
        <f>+WORLDCUP!BD66</f>
        <v/>
      </c>
      <c r="J121" s="1049">
        <f>+WORLDCUP!BD68</f>
        <v/>
      </c>
      <c r="N121" s="694" t="inlineStr">
        <is>
          <t>BCDFHIJK</t>
        </is>
      </c>
      <c r="O121" s="694" t="n">
        <v>120</v>
      </c>
      <c r="P121" s="694" t="inlineStr">
        <is>
          <t>3C</t>
        </is>
      </c>
      <c r="Q121" s="694" t="inlineStr">
        <is>
          <t>3J</t>
        </is>
      </c>
      <c r="R121" s="694" t="inlineStr">
        <is>
          <t>3B</t>
        </is>
      </c>
      <c r="S121" s="694" t="inlineStr">
        <is>
          <t>3D</t>
        </is>
      </c>
      <c r="T121" s="694" t="inlineStr">
        <is>
          <t>3H</t>
        </is>
      </c>
      <c r="U121" s="694" t="inlineStr">
        <is>
          <t>3F</t>
        </is>
      </c>
      <c r="V121" s="694" t="inlineStr">
        <is>
          <t>3I</t>
        </is>
      </c>
      <c r="W121" s="694" t="inlineStr">
        <is>
          <t>3K</t>
        </is>
      </c>
    </row>
    <row r="122" ht="15" customHeight="1" s="650">
      <c r="A122" s="1049" t="inlineStr">
        <is>
          <t>BCDFGJKL</t>
        </is>
      </c>
      <c r="B122" s="1049">
        <f>+IF(A122=WORLDCUP!$BI$112,1,0)</f>
        <v/>
      </c>
      <c r="C122" s="1049">
        <f>+WORLDCUP!BD60</f>
        <v/>
      </c>
      <c r="D122" s="1049">
        <f>+WORLDCUP!BD64</f>
        <v/>
      </c>
      <c r="E122" s="1049">
        <f>+WORLDCUP!BD59</f>
        <v/>
      </c>
      <c r="F122" s="1049">
        <f>+WORLDCUP!BD61</f>
        <v/>
      </c>
      <c r="G122" s="1049">
        <f>+WORLDCUP!BD67</f>
        <v/>
      </c>
      <c r="H122" s="1049">
        <f>+WORLDCUP!BD63</f>
        <v/>
      </c>
      <c r="I122" s="1049">
        <f>+WORLDCUP!BD69</f>
        <v/>
      </c>
      <c r="J122" s="1049">
        <f>+WORLDCUP!BD68</f>
        <v/>
      </c>
      <c r="N122" s="694" t="inlineStr">
        <is>
          <t>BCDFGJKL</t>
        </is>
      </c>
      <c r="O122" s="694" t="n">
        <v>121</v>
      </c>
      <c r="P122" s="694" t="inlineStr">
        <is>
          <t>3C</t>
        </is>
      </c>
      <c r="Q122" s="694" t="inlineStr">
        <is>
          <t>3G</t>
        </is>
      </c>
      <c r="R122" s="694" t="inlineStr">
        <is>
          <t>3B</t>
        </is>
      </c>
      <c r="S122" s="694" t="inlineStr">
        <is>
          <t>3D</t>
        </is>
      </c>
      <c r="T122" s="694" t="inlineStr">
        <is>
          <t>3J</t>
        </is>
      </c>
      <c r="U122" s="694" t="inlineStr">
        <is>
          <t>3F</t>
        </is>
      </c>
      <c r="V122" s="694" t="inlineStr">
        <is>
          <t>3L</t>
        </is>
      </c>
      <c r="W122" s="694" t="inlineStr">
        <is>
          <t>3K</t>
        </is>
      </c>
    </row>
    <row r="123" ht="15" customHeight="1" s="650">
      <c r="A123" s="1049" t="inlineStr">
        <is>
          <t>BCDFGIKL</t>
        </is>
      </c>
      <c r="B123" s="1049">
        <f>+IF(A123=WORLDCUP!$BI$112,1,0)</f>
        <v/>
      </c>
      <c r="C123" s="1049">
        <f>+WORLDCUP!BD60</f>
        <v/>
      </c>
      <c r="D123" s="1049">
        <f>+WORLDCUP!BD64</f>
        <v/>
      </c>
      <c r="E123" s="1049">
        <f>+WORLDCUP!BD59</f>
        <v/>
      </c>
      <c r="F123" s="1049">
        <f>+WORLDCUP!BD61</f>
        <v/>
      </c>
      <c r="G123" s="1049">
        <f>+WORLDCUP!BD66</f>
        <v/>
      </c>
      <c r="H123" s="1049">
        <f>+WORLDCUP!BD63</f>
        <v/>
      </c>
      <c r="I123" s="1049">
        <f>+WORLDCUP!BD69</f>
        <v/>
      </c>
      <c r="J123" s="1049">
        <f>+WORLDCUP!BD68</f>
        <v/>
      </c>
      <c r="N123" s="694" t="inlineStr">
        <is>
          <t>BCDFGIKL</t>
        </is>
      </c>
      <c r="O123" s="694" t="n">
        <v>122</v>
      </c>
      <c r="P123" s="694" t="inlineStr">
        <is>
          <t>3C</t>
        </is>
      </c>
      <c r="Q123" s="694" t="inlineStr">
        <is>
          <t>3G</t>
        </is>
      </c>
      <c r="R123" s="694" t="inlineStr">
        <is>
          <t>3B</t>
        </is>
      </c>
      <c r="S123" s="694" t="inlineStr">
        <is>
          <t>3D</t>
        </is>
      </c>
      <c r="T123" s="694" t="inlineStr">
        <is>
          <t>3I</t>
        </is>
      </c>
      <c r="U123" s="694" t="inlineStr">
        <is>
          <t>3F</t>
        </is>
      </c>
      <c r="V123" s="694" t="inlineStr">
        <is>
          <t>3L</t>
        </is>
      </c>
      <c r="W123" s="694" t="inlineStr">
        <is>
          <t>3K</t>
        </is>
      </c>
    </row>
    <row r="124" ht="15" customHeight="1" s="650">
      <c r="A124" s="1049" t="inlineStr">
        <is>
          <t>BCDFGIJL</t>
        </is>
      </c>
      <c r="B124" s="1049">
        <f>+IF(A124=WORLDCUP!$BI$112,1,0)</f>
        <v/>
      </c>
      <c r="C124" s="1049">
        <f>+WORLDCUP!BD60</f>
        <v/>
      </c>
      <c r="D124" s="1049">
        <f>+WORLDCUP!BD64</f>
        <v/>
      </c>
      <c r="E124" s="1049">
        <f>+WORLDCUP!BD59</f>
        <v/>
      </c>
      <c r="F124" s="1049">
        <f>+WORLDCUP!BD61</f>
        <v/>
      </c>
      <c r="G124" s="1049">
        <f>+WORLDCUP!BD67</f>
        <v/>
      </c>
      <c r="H124" s="1049">
        <f>+WORLDCUP!BD63</f>
        <v/>
      </c>
      <c r="I124" s="1049">
        <f>+WORLDCUP!BD69</f>
        <v/>
      </c>
      <c r="J124" s="1049">
        <f>+WORLDCUP!BD66</f>
        <v/>
      </c>
      <c r="N124" s="694" t="inlineStr">
        <is>
          <t>BCDFGIJL</t>
        </is>
      </c>
      <c r="O124" s="694" t="n">
        <v>123</v>
      </c>
      <c r="P124" s="694" t="inlineStr">
        <is>
          <t>3C</t>
        </is>
      </c>
      <c r="Q124" s="694" t="inlineStr">
        <is>
          <t>3G</t>
        </is>
      </c>
      <c r="R124" s="694" t="inlineStr">
        <is>
          <t>3B</t>
        </is>
      </c>
      <c r="S124" s="694" t="inlineStr">
        <is>
          <t>3D</t>
        </is>
      </c>
      <c r="T124" s="694" t="inlineStr">
        <is>
          <t>3J</t>
        </is>
      </c>
      <c r="U124" s="694" t="inlineStr">
        <is>
          <t>3F</t>
        </is>
      </c>
      <c r="V124" s="694" t="inlineStr">
        <is>
          <t>3L</t>
        </is>
      </c>
      <c r="W124" s="694" t="inlineStr">
        <is>
          <t>3I</t>
        </is>
      </c>
    </row>
    <row r="125" ht="15" customHeight="1" s="650">
      <c r="A125" s="1049" t="inlineStr">
        <is>
          <t>BCDFGIJK</t>
        </is>
      </c>
      <c r="B125" s="1049">
        <f>+IF(A125=WORLDCUP!$BI$112,1,0)</f>
        <v/>
      </c>
      <c r="C125" s="1049">
        <f>+WORLDCUP!BD60</f>
        <v/>
      </c>
      <c r="D125" s="1049">
        <f>+WORLDCUP!BD64</f>
        <v/>
      </c>
      <c r="E125" s="1049">
        <f>+WORLDCUP!BD59</f>
        <v/>
      </c>
      <c r="F125" s="1049">
        <f>+WORLDCUP!BD61</f>
        <v/>
      </c>
      <c r="G125" s="1049">
        <f>+WORLDCUP!BD67</f>
        <v/>
      </c>
      <c r="H125" s="1049">
        <f>+WORLDCUP!BD63</f>
        <v/>
      </c>
      <c r="I125" s="1049">
        <f>+WORLDCUP!BD66</f>
        <v/>
      </c>
      <c r="J125" s="1049">
        <f>+WORLDCUP!BD68</f>
        <v/>
      </c>
      <c r="N125" s="694" t="inlineStr">
        <is>
          <t>BCDFGIJK</t>
        </is>
      </c>
      <c r="O125" s="694" t="n">
        <v>124</v>
      </c>
      <c r="P125" s="694" t="inlineStr">
        <is>
          <t>3C</t>
        </is>
      </c>
      <c r="Q125" s="694" t="inlineStr">
        <is>
          <t>3G</t>
        </is>
      </c>
      <c r="R125" s="694" t="inlineStr">
        <is>
          <t>3B</t>
        </is>
      </c>
      <c r="S125" s="694" t="inlineStr">
        <is>
          <t>3D</t>
        </is>
      </c>
      <c r="T125" s="694" t="inlineStr">
        <is>
          <t>3J</t>
        </is>
      </c>
      <c r="U125" s="694" t="inlineStr">
        <is>
          <t>3F</t>
        </is>
      </c>
      <c r="V125" s="694" t="inlineStr">
        <is>
          <t>3I</t>
        </is>
      </c>
      <c r="W125" s="694" t="inlineStr">
        <is>
          <t>3K</t>
        </is>
      </c>
    </row>
    <row r="126" ht="15" customHeight="1" s="650">
      <c r="A126" s="1049" t="inlineStr">
        <is>
          <t>BCDFGHKL</t>
        </is>
      </c>
      <c r="B126" s="1049">
        <f>+IF(A126=WORLDCUP!$BI$112,1,0)</f>
        <v/>
      </c>
      <c r="C126" s="1049">
        <f>+WORLDCUP!BD60</f>
        <v/>
      </c>
      <c r="D126" s="1049">
        <f>+WORLDCUP!BD64</f>
        <v/>
      </c>
      <c r="E126" s="1049">
        <f>+WORLDCUP!BD59</f>
        <v/>
      </c>
      <c r="F126" s="1049">
        <f>+WORLDCUP!BD61</f>
        <v/>
      </c>
      <c r="G126" s="1049">
        <f>+WORLDCUP!BD65</f>
        <v/>
      </c>
      <c r="H126" s="1049">
        <f>+WORLDCUP!BD63</f>
        <v/>
      </c>
      <c r="I126" s="1049">
        <f>+WORLDCUP!BD69</f>
        <v/>
      </c>
      <c r="J126" s="1049">
        <f>+WORLDCUP!BD68</f>
        <v/>
      </c>
      <c r="N126" s="694" t="inlineStr">
        <is>
          <t>BCDFGHKL</t>
        </is>
      </c>
      <c r="O126" s="694" t="n">
        <v>125</v>
      </c>
      <c r="P126" s="694" t="inlineStr">
        <is>
          <t>3C</t>
        </is>
      </c>
      <c r="Q126" s="694" t="inlineStr">
        <is>
          <t>3G</t>
        </is>
      </c>
      <c r="R126" s="694" t="inlineStr">
        <is>
          <t>3B</t>
        </is>
      </c>
      <c r="S126" s="694" t="inlineStr">
        <is>
          <t>3D</t>
        </is>
      </c>
      <c r="T126" s="694" t="inlineStr">
        <is>
          <t>3H</t>
        </is>
      </c>
      <c r="U126" s="694" t="inlineStr">
        <is>
          <t>3F</t>
        </is>
      </c>
      <c r="V126" s="694" t="inlineStr">
        <is>
          <t>3L</t>
        </is>
      </c>
      <c r="W126" s="694" t="inlineStr">
        <is>
          <t>3K</t>
        </is>
      </c>
    </row>
    <row r="127" ht="15" customHeight="1" s="650">
      <c r="A127" s="1049" t="inlineStr">
        <is>
          <t>BCDFGHJL</t>
        </is>
      </c>
      <c r="B127" s="1049">
        <f>+IF(A127=WORLDCUP!$BI$112,1,0)</f>
        <v/>
      </c>
      <c r="C127" s="1049">
        <f>+WORLDCUP!BD60</f>
        <v/>
      </c>
      <c r="D127" s="1049">
        <f>+WORLDCUP!BD64</f>
        <v/>
      </c>
      <c r="E127" s="1049">
        <f>+WORLDCUP!BD59</f>
        <v/>
      </c>
      <c r="F127" s="1049">
        <f>+WORLDCUP!BD61</f>
        <v/>
      </c>
      <c r="G127" s="1049">
        <f>+WORLDCUP!BD65</f>
        <v/>
      </c>
      <c r="H127" s="1049">
        <f>+WORLDCUP!BD63</f>
        <v/>
      </c>
      <c r="I127" s="1049">
        <f>+WORLDCUP!BD69</f>
        <v/>
      </c>
      <c r="J127" s="1049">
        <f>+WORLDCUP!BD67</f>
        <v/>
      </c>
      <c r="N127" s="694" t="inlineStr">
        <is>
          <t>BCDFGHJL</t>
        </is>
      </c>
      <c r="O127" s="694" t="n">
        <v>126</v>
      </c>
      <c r="P127" s="694" t="inlineStr">
        <is>
          <t>3C</t>
        </is>
      </c>
      <c r="Q127" s="694" t="inlineStr">
        <is>
          <t>3G</t>
        </is>
      </c>
      <c r="R127" s="694" t="inlineStr">
        <is>
          <t>3B</t>
        </is>
      </c>
      <c r="S127" s="694" t="inlineStr">
        <is>
          <t>3D</t>
        </is>
      </c>
      <c r="T127" s="694" t="inlineStr">
        <is>
          <t>3H</t>
        </is>
      </c>
      <c r="U127" s="694" t="inlineStr">
        <is>
          <t>3F</t>
        </is>
      </c>
      <c r="V127" s="694" t="inlineStr">
        <is>
          <t>3L</t>
        </is>
      </c>
      <c r="W127" s="694" t="inlineStr">
        <is>
          <t>3J</t>
        </is>
      </c>
    </row>
    <row r="128" ht="15" customHeight="1" s="650">
      <c r="A128" s="1049" t="inlineStr">
        <is>
          <t>BCDFGHJK</t>
        </is>
      </c>
      <c r="B128" s="1049">
        <f>+IF(A128=WORLDCUP!$BI$112,1,0)</f>
        <v/>
      </c>
      <c r="C128" s="1049">
        <f>+WORLDCUP!BD65</f>
        <v/>
      </c>
      <c r="D128" s="1049">
        <f>+WORLDCUP!BD64</f>
        <v/>
      </c>
      <c r="E128" s="1049">
        <f>+WORLDCUP!BD59</f>
        <v/>
      </c>
      <c r="F128" s="1049">
        <f>+WORLDCUP!BD60</f>
        <v/>
      </c>
      <c r="G128" s="1049">
        <f>+WORLDCUP!BD67</f>
        <v/>
      </c>
      <c r="H128" s="1049">
        <f>+WORLDCUP!BD63</f>
        <v/>
      </c>
      <c r="I128" s="1049">
        <f>+WORLDCUP!BD61</f>
        <v/>
      </c>
      <c r="J128" s="1049">
        <f>+WORLDCUP!BD68</f>
        <v/>
      </c>
      <c r="N128" s="694" t="inlineStr">
        <is>
          <t>BCDFGHJK</t>
        </is>
      </c>
      <c r="O128" s="694" t="n">
        <v>127</v>
      </c>
      <c r="P128" s="694" t="inlineStr">
        <is>
          <t>3H</t>
        </is>
      </c>
      <c r="Q128" s="694" t="inlineStr">
        <is>
          <t>3G</t>
        </is>
      </c>
      <c r="R128" s="694" t="inlineStr">
        <is>
          <t>3B</t>
        </is>
      </c>
      <c r="S128" s="694" t="inlineStr">
        <is>
          <t>3C</t>
        </is>
      </c>
      <c r="T128" s="694" t="inlineStr">
        <is>
          <t>3J</t>
        </is>
      </c>
      <c r="U128" s="694" t="inlineStr">
        <is>
          <t>3F</t>
        </is>
      </c>
      <c r="V128" s="694" t="inlineStr">
        <is>
          <t>3D</t>
        </is>
      </c>
      <c r="W128" s="694" t="inlineStr">
        <is>
          <t>3K</t>
        </is>
      </c>
    </row>
    <row r="129" ht="15" customHeight="1" s="650">
      <c r="A129" s="1049" t="inlineStr">
        <is>
          <t>BCDFGHIL</t>
        </is>
      </c>
      <c r="B129" s="1049">
        <f>+IF(A129=WORLDCUP!$BI$112,1,0)</f>
        <v/>
      </c>
      <c r="C129" s="1049">
        <f>+WORLDCUP!BD60</f>
        <v/>
      </c>
      <c r="D129" s="1049">
        <f>+WORLDCUP!BD64</f>
        <v/>
      </c>
      <c r="E129" s="1049">
        <f>+WORLDCUP!BD59</f>
        <v/>
      </c>
      <c r="F129" s="1049">
        <f>+WORLDCUP!BD61</f>
        <v/>
      </c>
      <c r="G129" s="1049">
        <f>+WORLDCUP!BD65</f>
        <v/>
      </c>
      <c r="H129" s="1049">
        <f>+WORLDCUP!BD63</f>
        <v/>
      </c>
      <c r="I129" s="1049">
        <f>+WORLDCUP!BD69</f>
        <v/>
      </c>
      <c r="J129" s="1049">
        <f>+WORLDCUP!BD66</f>
        <v/>
      </c>
      <c r="N129" s="694" t="inlineStr">
        <is>
          <t>BCDFGHIL</t>
        </is>
      </c>
      <c r="O129" s="694" t="n">
        <v>128</v>
      </c>
      <c r="P129" s="694" t="inlineStr">
        <is>
          <t>3C</t>
        </is>
      </c>
      <c r="Q129" s="694" t="inlineStr">
        <is>
          <t>3G</t>
        </is>
      </c>
      <c r="R129" s="694" t="inlineStr">
        <is>
          <t>3B</t>
        </is>
      </c>
      <c r="S129" s="694" t="inlineStr">
        <is>
          <t>3D</t>
        </is>
      </c>
      <c r="T129" s="694" t="inlineStr">
        <is>
          <t>3H</t>
        </is>
      </c>
      <c r="U129" s="694" t="inlineStr">
        <is>
          <t>3F</t>
        </is>
      </c>
      <c r="V129" s="694" t="inlineStr">
        <is>
          <t>3L</t>
        </is>
      </c>
      <c r="W129" s="694" t="inlineStr">
        <is>
          <t>3I</t>
        </is>
      </c>
    </row>
    <row r="130" ht="15" customHeight="1" s="650">
      <c r="A130" s="1049" t="inlineStr">
        <is>
          <t>BCDFGHIK</t>
        </is>
      </c>
      <c r="B130" s="1049">
        <f>+IF(A130=WORLDCUP!$BI$112,1,0)</f>
        <v/>
      </c>
      <c r="C130" s="1049">
        <f>+WORLDCUP!BD60</f>
        <v/>
      </c>
      <c r="D130" s="1049">
        <f>+WORLDCUP!BD64</f>
        <v/>
      </c>
      <c r="E130" s="1049">
        <f>+WORLDCUP!BD59</f>
        <v/>
      </c>
      <c r="F130" s="1049">
        <f>+WORLDCUP!BD61</f>
        <v/>
      </c>
      <c r="G130" s="1049">
        <f>+WORLDCUP!BD65</f>
        <v/>
      </c>
      <c r="H130" s="1049">
        <f>+WORLDCUP!BD63</f>
        <v/>
      </c>
      <c r="I130" s="1049">
        <f>+WORLDCUP!BD66</f>
        <v/>
      </c>
      <c r="J130" s="1049">
        <f>+WORLDCUP!BD68</f>
        <v/>
      </c>
      <c r="N130" s="694" t="inlineStr">
        <is>
          <t>BCDFGHIK</t>
        </is>
      </c>
      <c r="O130" s="694" t="n">
        <v>129</v>
      </c>
      <c r="P130" s="694" t="inlineStr">
        <is>
          <t>3C</t>
        </is>
      </c>
      <c r="Q130" s="694" t="inlineStr">
        <is>
          <t>3G</t>
        </is>
      </c>
      <c r="R130" s="694" t="inlineStr">
        <is>
          <t>3B</t>
        </is>
      </c>
      <c r="S130" s="694" t="inlineStr">
        <is>
          <t>3D</t>
        </is>
      </c>
      <c r="T130" s="694" t="inlineStr">
        <is>
          <t>3H</t>
        </is>
      </c>
      <c r="U130" s="694" t="inlineStr">
        <is>
          <t>3F</t>
        </is>
      </c>
      <c r="V130" s="694" t="inlineStr">
        <is>
          <t>3I</t>
        </is>
      </c>
      <c r="W130" s="694" t="inlineStr">
        <is>
          <t>3K</t>
        </is>
      </c>
    </row>
    <row r="131" ht="15" customHeight="1" s="650">
      <c r="A131" s="1049" t="inlineStr">
        <is>
          <t>BCDFGHIJ</t>
        </is>
      </c>
      <c r="B131" s="1049">
        <f>+IF(A131=WORLDCUP!$BI$112,1,0)</f>
        <v/>
      </c>
      <c r="C131" s="1049">
        <f>+WORLDCUP!BD65</f>
        <v/>
      </c>
      <c r="D131" s="1049">
        <f>+WORLDCUP!BD64</f>
        <v/>
      </c>
      <c r="E131" s="1049">
        <f>+WORLDCUP!BD59</f>
        <v/>
      </c>
      <c r="F131" s="1049">
        <f>+WORLDCUP!BD60</f>
        <v/>
      </c>
      <c r="G131" s="1049">
        <f>+WORLDCUP!BD67</f>
        <v/>
      </c>
      <c r="H131" s="1049">
        <f>+WORLDCUP!BD63</f>
        <v/>
      </c>
      <c r="I131" s="1049">
        <f>+WORLDCUP!BD61</f>
        <v/>
      </c>
      <c r="J131" s="1049">
        <f>+WORLDCUP!BD66</f>
        <v/>
      </c>
      <c r="N131" s="694" t="inlineStr">
        <is>
          <t>BCDFGHIJ</t>
        </is>
      </c>
      <c r="O131" s="694" t="n">
        <v>130</v>
      </c>
      <c r="P131" s="694" t="inlineStr">
        <is>
          <t>3H</t>
        </is>
      </c>
      <c r="Q131" s="694" t="inlineStr">
        <is>
          <t>3G</t>
        </is>
      </c>
      <c r="R131" s="694" t="inlineStr">
        <is>
          <t>3B</t>
        </is>
      </c>
      <c r="S131" s="694" t="inlineStr">
        <is>
          <t>3C</t>
        </is>
      </c>
      <c r="T131" s="694" t="inlineStr">
        <is>
          <t>3J</t>
        </is>
      </c>
      <c r="U131" s="694" t="inlineStr">
        <is>
          <t>3F</t>
        </is>
      </c>
      <c r="V131" s="694" t="inlineStr">
        <is>
          <t>3D</t>
        </is>
      </c>
      <c r="W131" s="694" t="inlineStr">
        <is>
          <t>3I</t>
        </is>
      </c>
    </row>
    <row r="132" ht="15" customHeight="1" s="650">
      <c r="A132" s="1049" t="inlineStr">
        <is>
          <t>BCDEIJKL</t>
        </is>
      </c>
      <c r="B132" s="1049">
        <f>+IF(A132=WORLDCUP!$BI$112,1,0)</f>
        <v/>
      </c>
      <c r="C132" s="1049">
        <f>+WORLDCUP!BD62</f>
        <v/>
      </c>
      <c r="D132" s="1049">
        <f>+WORLDCUP!BD67</f>
        <v/>
      </c>
      <c r="E132" s="1049">
        <f>+WORLDCUP!BD59</f>
        <v/>
      </c>
      <c r="F132" s="1049">
        <f>+WORLDCUP!BD60</f>
        <v/>
      </c>
      <c r="G132" s="1049">
        <f>+WORLDCUP!BD66</f>
        <v/>
      </c>
      <c r="H132" s="1049">
        <f>+WORLDCUP!BD61</f>
        <v/>
      </c>
      <c r="I132" s="1049">
        <f>+WORLDCUP!BD69</f>
        <v/>
      </c>
      <c r="J132" s="1049">
        <f>+WORLDCUP!BD68</f>
        <v/>
      </c>
      <c r="N132" s="694" t="inlineStr">
        <is>
          <t>BCDEIJKL</t>
        </is>
      </c>
      <c r="O132" s="694" t="n">
        <v>131</v>
      </c>
      <c r="P132" s="694" t="inlineStr">
        <is>
          <t>3E</t>
        </is>
      </c>
      <c r="Q132" s="694" t="inlineStr">
        <is>
          <t>3J</t>
        </is>
      </c>
      <c r="R132" s="694" t="inlineStr">
        <is>
          <t>3B</t>
        </is>
      </c>
      <c r="S132" s="694" t="inlineStr">
        <is>
          <t>3C</t>
        </is>
      </c>
      <c r="T132" s="694" t="inlineStr">
        <is>
          <t>3I</t>
        </is>
      </c>
      <c r="U132" s="694" t="inlineStr">
        <is>
          <t>3D</t>
        </is>
      </c>
      <c r="V132" s="694" t="inlineStr">
        <is>
          <t>3L</t>
        </is>
      </c>
      <c r="W132" s="694" t="inlineStr">
        <is>
          <t>3K</t>
        </is>
      </c>
    </row>
    <row r="133" ht="15" customHeight="1" s="650">
      <c r="A133" s="1049" t="inlineStr">
        <is>
          <t>BCDEHJKL</t>
        </is>
      </c>
      <c r="B133" s="1049">
        <f>+IF(A133=WORLDCUP!$BI$112,1,0)</f>
        <v/>
      </c>
      <c r="C133" s="1049">
        <f>+WORLDCUP!BD62</f>
        <v/>
      </c>
      <c r="D133" s="1049">
        <f>+WORLDCUP!BD67</f>
        <v/>
      </c>
      <c r="E133" s="1049">
        <f>+WORLDCUP!BD59</f>
        <v/>
      </c>
      <c r="F133" s="1049">
        <f>+WORLDCUP!BD60</f>
        <v/>
      </c>
      <c r="G133" s="1049">
        <f>+WORLDCUP!BD65</f>
        <v/>
      </c>
      <c r="H133" s="1049">
        <f>+WORLDCUP!BD61</f>
        <v/>
      </c>
      <c r="I133" s="1049">
        <f>+WORLDCUP!BD69</f>
        <v/>
      </c>
      <c r="J133" s="1049">
        <f>+WORLDCUP!BD68</f>
        <v/>
      </c>
      <c r="N133" s="694" t="inlineStr">
        <is>
          <t>BCDEHJKL</t>
        </is>
      </c>
      <c r="O133" s="694" t="n">
        <v>132</v>
      </c>
      <c r="P133" s="694" t="inlineStr">
        <is>
          <t>3E</t>
        </is>
      </c>
      <c r="Q133" s="694" t="inlineStr">
        <is>
          <t>3J</t>
        </is>
      </c>
      <c r="R133" s="694" t="inlineStr">
        <is>
          <t>3B</t>
        </is>
      </c>
      <c r="S133" s="694" t="inlineStr">
        <is>
          <t>3C</t>
        </is>
      </c>
      <c r="T133" s="694" t="inlineStr">
        <is>
          <t>3H</t>
        </is>
      </c>
      <c r="U133" s="694" t="inlineStr">
        <is>
          <t>3D</t>
        </is>
      </c>
      <c r="V133" s="694" t="inlineStr">
        <is>
          <t>3L</t>
        </is>
      </c>
      <c r="W133" s="694" t="inlineStr">
        <is>
          <t>3K</t>
        </is>
      </c>
    </row>
    <row r="134" ht="15" customHeight="1" s="650">
      <c r="A134" s="1049" t="inlineStr">
        <is>
          <t>BCDEHIKL</t>
        </is>
      </c>
      <c r="B134" s="1049">
        <f>+IF(A134=WORLDCUP!$BI$112,1,0)</f>
        <v/>
      </c>
      <c r="C134" s="1049">
        <f>+WORLDCUP!BD62</f>
        <v/>
      </c>
      <c r="D134" s="1049">
        <f>+WORLDCUP!BD66</f>
        <v/>
      </c>
      <c r="E134" s="1049">
        <f>+WORLDCUP!BD59</f>
        <v/>
      </c>
      <c r="F134" s="1049">
        <f>+WORLDCUP!BD60</f>
        <v/>
      </c>
      <c r="G134" s="1049">
        <f>+WORLDCUP!BD65</f>
        <v/>
      </c>
      <c r="H134" s="1049">
        <f>+WORLDCUP!BD61</f>
        <v/>
      </c>
      <c r="I134" s="1049">
        <f>+WORLDCUP!BD69</f>
        <v/>
      </c>
      <c r="J134" s="1049">
        <f>+WORLDCUP!BD68</f>
        <v/>
      </c>
      <c r="N134" s="694" t="inlineStr">
        <is>
          <t>BCDEHIKL</t>
        </is>
      </c>
      <c r="O134" s="694" t="n">
        <v>133</v>
      </c>
      <c r="P134" s="694" t="inlineStr">
        <is>
          <t>3E</t>
        </is>
      </c>
      <c r="Q134" s="694" t="inlineStr">
        <is>
          <t>3I</t>
        </is>
      </c>
      <c r="R134" s="694" t="inlineStr">
        <is>
          <t>3B</t>
        </is>
      </c>
      <c r="S134" s="694" t="inlineStr">
        <is>
          <t>3C</t>
        </is>
      </c>
      <c r="T134" s="694" t="inlineStr">
        <is>
          <t>3H</t>
        </is>
      </c>
      <c r="U134" s="694" t="inlineStr">
        <is>
          <t>3D</t>
        </is>
      </c>
      <c r="V134" s="694" t="inlineStr">
        <is>
          <t>3L</t>
        </is>
      </c>
      <c r="W134" s="694" t="inlineStr">
        <is>
          <t>3K</t>
        </is>
      </c>
    </row>
    <row r="135" ht="15" customHeight="1" s="650">
      <c r="A135" s="1049" t="inlineStr">
        <is>
          <t>BCDEHIJL</t>
        </is>
      </c>
      <c r="B135" s="1049">
        <f>+IF(A135=WORLDCUP!$BI$112,1,0)</f>
        <v/>
      </c>
      <c r="C135" s="1049">
        <f>+WORLDCUP!BD62</f>
        <v/>
      </c>
      <c r="D135" s="1049">
        <f>+WORLDCUP!BD67</f>
        <v/>
      </c>
      <c r="E135" s="1049">
        <f>+WORLDCUP!BD59</f>
        <v/>
      </c>
      <c r="F135" s="1049">
        <f>+WORLDCUP!BD60</f>
        <v/>
      </c>
      <c r="G135" s="1049">
        <f>+WORLDCUP!BD65</f>
        <v/>
      </c>
      <c r="H135" s="1049">
        <f>+WORLDCUP!BD61</f>
        <v/>
      </c>
      <c r="I135" s="1049">
        <f>+WORLDCUP!BD69</f>
        <v/>
      </c>
      <c r="J135" s="1049">
        <f>+WORLDCUP!BD66</f>
        <v/>
      </c>
      <c r="N135" s="694" t="inlineStr">
        <is>
          <t>BCDEHIJL</t>
        </is>
      </c>
      <c r="O135" s="694" t="n">
        <v>134</v>
      </c>
      <c r="P135" s="694" t="inlineStr">
        <is>
          <t>3E</t>
        </is>
      </c>
      <c r="Q135" s="694" t="inlineStr">
        <is>
          <t>3J</t>
        </is>
      </c>
      <c r="R135" s="694" t="inlineStr">
        <is>
          <t>3B</t>
        </is>
      </c>
      <c r="S135" s="694" t="inlineStr">
        <is>
          <t>3C</t>
        </is>
      </c>
      <c r="T135" s="694" t="inlineStr">
        <is>
          <t>3H</t>
        </is>
      </c>
      <c r="U135" s="694" t="inlineStr">
        <is>
          <t>3D</t>
        </is>
      </c>
      <c r="V135" s="694" t="inlineStr">
        <is>
          <t>3L</t>
        </is>
      </c>
      <c r="W135" s="694" t="inlineStr">
        <is>
          <t>3I</t>
        </is>
      </c>
    </row>
    <row r="136" ht="15" customHeight="1" s="650">
      <c r="A136" s="1049" t="inlineStr">
        <is>
          <t>BCDEHIJK</t>
        </is>
      </c>
      <c r="B136" s="1049">
        <f>+IF(A136=WORLDCUP!$BI$112,1,0)</f>
        <v/>
      </c>
      <c r="C136" s="1049">
        <f>+WORLDCUP!BD62</f>
        <v/>
      </c>
      <c r="D136" s="1049">
        <f>+WORLDCUP!BD67</f>
        <v/>
      </c>
      <c r="E136" s="1049">
        <f>+WORLDCUP!BD59</f>
        <v/>
      </c>
      <c r="F136" s="1049">
        <f>+WORLDCUP!BD60</f>
        <v/>
      </c>
      <c r="G136" s="1049">
        <f>+WORLDCUP!BD65</f>
        <v/>
      </c>
      <c r="H136" s="1049">
        <f>+WORLDCUP!BD61</f>
        <v/>
      </c>
      <c r="I136" s="1049">
        <f>+WORLDCUP!BD66</f>
        <v/>
      </c>
      <c r="J136" s="1049">
        <f>+WORLDCUP!BD68</f>
        <v/>
      </c>
      <c r="N136" s="694" t="inlineStr">
        <is>
          <t>BCDEHIJK</t>
        </is>
      </c>
      <c r="O136" s="694" t="n">
        <v>135</v>
      </c>
      <c r="P136" s="694" t="inlineStr">
        <is>
          <t>3E</t>
        </is>
      </c>
      <c r="Q136" s="694" t="inlineStr">
        <is>
          <t>3J</t>
        </is>
      </c>
      <c r="R136" s="694" t="inlineStr">
        <is>
          <t>3B</t>
        </is>
      </c>
      <c r="S136" s="694" t="inlineStr">
        <is>
          <t>3C</t>
        </is>
      </c>
      <c r="T136" s="694" t="inlineStr">
        <is>
          <t>3H</t>
        </is>
      </c>
      <c r="U136" s="694" t="inlineStr">
        <is>
          <t>3D</t>
        </is>
      </c>
      <c r="V136" s="694" t="inlineStr">
        <is>
          <t>3I</t>
        </is>
      </c>
      <c r="W136" s="694" t="inlineStr">
        <is>
          <t>3K</t>
        </is>
      </c>
    </row>
    <row r="137" ht="15" customHeight="1" s="650">
      <c r="A137" s="1049" t="inlineStr">
        <is>
          <t>BCDEGJKL</t>
        </is>
      </c>
      <c r="B137" s="1049">
        <f>+IF(A137=WORLDCUP!$BI$112,1,0)</f>
        <v/>
      </c>
      <c r="C137" s="1049">
        <f>+WORLDCUP!BD62</f>
        <v/>
      </c>
      <c r="D137" s="1049">
        <f>+WORLDCUP!BD64</f>
        <v/>
      </c>
      <c r="E137" s="1049">
        <f>+WORLDCUP!BD59</f>
        <v/>
      </c>
      <c r="F137" s="1049">
        <f>+WORLDCUP!BD60</f>
        <v/>
      </c>
      <c r="G137" s="1049">
        <f>+WORLDCUP!BD67</f>
        <v/>
      </c>
      <c r="H137" s="1049">
        <f>+WORLDCUP!BD61</f>
        <v/>
      </c>
      <c r="I137" s="1049">
        <f>+WORLDCUP!BD69</f>
        <v/>
      </c>
      <c r="J137" s="1049">
        <f>+WORLDCUP!BD68</f>
        <v/>
      </c>
      <c r="N137" s="694" t="inlineStr">
        <is>
          <t>BCDEGJKL</t>
        </is>
      </c>
      <c r="O137" s="694" t="n">
        <v>136</v>
      </c>
      <c r="P137" s="694" t="inlineStr">
        <is>
          <t>3E</t>
        </is>
      </c>
      <c r="Q137" s="694" t="inlineStr">
        <is>
          <t>3G</t>
        </is>
      </c>
      <c r="R137" s="694" t="inlineStr">
        <is>
          <t>3B</t>
        </is>
      </c>
      <c r="S137" s="694" t="inlineStr">
        <is>
          <t>3C</t>
        </is>
      </c>
      <c r="T137" s="694" t="inlineStr">
        <is>
          <t>3J</t>
        </is>
      </c>
      <c r="U137" s="694" t="inlineStr">
        <is>
          <t>3D</t>
        </is>
      </c>
      <c r="V137" s="694" t="inlineStr">
        <is>
          <t>3L</t>
        </is>
      </c>
      <c r="W137" s="694" t="inlineStr">
        <is>
          <t>3K</t>
        </is>
      </c>
    </row>
    <row r="138" ht="15" customHeight="1" s="650">
      <c r="A138" s="1049" t="inlineStr">
        <is>
          <t>BCDEGIKL</t>
        </is>
      </c>
      <c r="B138" s="1049">
        <f>+IF(A138=WORLDCUP!$BI$112,1,0)</f>
        <v/>
      </c>
      <c r="C138" s="1049">
        <f>+WORLDCUP!BD62</f>
        <v/>
      </c>
      <c r="D138" s="1049">
        <f>+WORLDCUP!BD64</f>
        <v/>
      </c>
      <c r="E138" s="1049">
        <f>+WORLDCUP!BD59</f>
        <v/>
      </c>
      <c r="F138" s="1049">
        <f>+WORLDCUP!BD60</f>
        <v/>
      </c>
      <c r="G138" s="1049">
        <f>+WORLDCUP!BD66</f>
        <v/>
      </c>
      <c r="H138" s="1049">
        <f>+WORLDCUP!BD61</f>
        <v/>
      </c>
      <c r="I138" s="1049">
        <f>+WORLDCUP!BD69</f>
        <v/>
      </c>
      <c r="J138" s="1049">
        <f>+WORLDCUP!BD68</f>
        <v/>
      </c>
      <c r="N138" s="694" t="inlineStr">
        <is>
          <t>BCDEGIKL</t>
        </is>
      </c>
      <c r="O138" s="694" t="n">
        <v>137</v>
      </c>
      <c r="P138" s="694" t="inlineStr">
        <is>
          <t>3E</t>
        </is>
      </c>
      <c r="Q138" s="694" t="inlineStr">
        <is>
          <t>3G</t>
        </is>
      </c>
      <c r="R138" s="694" t="inlineStr">
        <is>
          <t>3B</t>
        </is>
      </c>
      <c r="S138" s="694" t="inlineStr">
        <is>
          <t>3C</t>
        </is>
      </c>
      <c r="T138" s="694" t="inlineStr">
        <is>
          <t>3I</t>
        </is>
      </c>
      <c r="U138" s="694" t="inlineStr">
        <is>
          <t>3D</t>
        </is>
      </c>
      <c r="V138" s="694" t="inlineStr">
        <is>
          <t>3L</t>
        </is>
      </c>
      <c r="W138" s="694" t="inlineStr">
        <is>
          <t>3K</t>
        </is>
      </c>
    </row>
    <row r="139" ht="15" customHeight="1" s="650">
      <c r="A139" s="1049" t="inlineStr">
        <is>
          <t>BCDEGIJL</t>
        </is>
      </c>
      <c r="B139" s="1049">
        <f>+IF(A139=WORLDCUP!$BI$112,1,0)</f>
        <v/>
      </c>
      <c r="C139" s="1049">
        <f>+WORLDCUP!BD62</f>
        <v/>
      </c>
      <c r="D139" s="1049">
        <f>+WORLDCUP!BD64</f>
        <v/>
      </c>
      <c r="E139" s="1049">
        <f>+WORLDCUP!BD59</f>
        <v/>
      </c>
      <c r="F139" s="1049">
        <f>+WORLDCUP!BD60</f>
        <v/>
      </c>
      <c r="G139" s="1049">
        <f>+WORLDCUP!BD67</f>
        <v/>
      </c>
      <c r="H139" s="1049">
        <f>+WORLDCUP!BD61</f>
        <v/>
      </c>
      <c r="I139" s="1049">
        <f>+WORLDCUP!BD69</f>
        <v/>
      </c>
      <c r="J139" s="1049">
        <f>+WORLDCUP!BD66</f>
        <v/>
      </c>
      <c r="N139" s="694" t="inlineStr">
        <is>
          <t>BCDEGIJL</t>
        </is>
      </c>
      <c r="O139" s="694" t="n">
        <v>138</v>
      </c>
      <c r="P139" s="694" t="inlineStr">
        <is>
          <t>3E</t>
        </is>
      </c>
      <c r="Q139" s="694" t="inlineStr">
        <is>
          <t>3G</t>
        </is>
      </c>
      <c r="R139" s="694" t="inlineStr">
        <is>
          <t>3B</t>
        </is>
      </c>
      <c r="S139" s="694" t="inlineStr">
        <is>
          <t>3C</t>
        </is>
      </c>
      <c r="T139" s="694" t="inlineStr">
        <is>
          <t>3J</t>
        </is>
      </c>
      <c r="U139" s="694" t="inlineStr">
        <is>
          <t>3D</t>
        </is>
      </c>
      <c r="V139" s="694" t="inlineStr">
        <is>
          <t>3L</t>
        </is>
      </c>
      <c r="W139" s="694" t="inlineStr">
        <is>
          <t>3I</t>
        </is>
      </c>
    </row>
    <row r="140" ht="15" customHeight="1" s="650">
      <c r="A140" s="1049" t="inlineStr">
        <is>
          <t>BCDEGIJK</t>
        </is>
      </c>
      <c r="B140" s="1049">
        <f>+IF(A140=WORLDCUP!$BI$112,1,0)</f>
        <v/>
      </c>
      <c r="C140" s="1049">
        <f>+WORLDCUP!BD62</f>
        <v/>
      </c>
      <c r="D140" s="1049">
        <f>+WORLDCUP!BD64</f>
        <v/>
      </c>
      <c r="E140" s="1049">
        <f>+WORLDCUP!BD59</f>
        <v/>
      </c>
      <c r="F140" s="1049">
        <f>+WORLDCUP!BD60</f>
        <v/>
      </c>
      <c r="G140" s="1049">
        <f>+WORLDCUP!BD67</f>
        <v/>
      </c>
      <c r="H140" s="1049">
        <f>+WORLDCUP!BD61</f>
        <v/>
      </c>
      <c r="I140" s="1049">
        <f>+WORLDCUP!BD66</f>
        <v/>
      </c>
      <c r="J140" s="1049">
        <f>+WORLDCUP!BD68</f>
        <v/>
      </c>
      <c r="N140" s="694" t="inlineStr">
        <is>
          <t>BCDEGIJK</t>
        </is>
      </c>
      <c r="O140" s="694" t="n">
        <v>139</v>
      </c>
      <c r="P140" s="694" t="inlineStr">
        <is>
          <t>3E</t>
        </is>
      </c>
      <c r="Q140" s="694" t="inlineStr">
        <is>
          <t>3G</t>
        </is>
      </c>
      <c r="R140" s="694" t="inlineStr">
        <is>
          <t>3B</t>
        </is>
      </c>
      <c r="S140" s="694" t="inlineStr">
        <is>
          <t>3C</t>
        </is>
      </c>
      <c r="T140" s="694" t="inlineStr">
        <is>
          <t>3J</t>
        </is>
      </c>
      <c r="U140" s="694" t="inlineStr">
        <is>
          <t>3D</t>
        </is>
      </c>
      <c r="V140" s="694" t="inlineStr">
        <is>
          <t>3I</t>
        </is>
      </c>
      <c r="W140" s="694" t="inlineStr">
        <is>
          <t>3K</t>
        </is>
      </c>
    </row>
    <row r="141" ht="15" customHeight="1" s="650">
      <c r="A141" s="1049" t="inlineStr">
        <is>
          <t>BCDEGHKL</t>
        </is>
      </c>
      <c r="B141" s="1049">
        <f>+IF(A141=WORLDCUP!$BI$112,1,0)</f>
        <v/>
      </c>
      <c r="C141" s="1049">
        <f>+WORLDCUP!BD62</f>
        <v/>
      </c>
      <c r="D141" s="1049">
        <f>+WORLDCUP!BD64</f>
        <v/>
      </c>
      <c r="E141" s="1049">
        <f>+WORLDCUP!BD59</f>
        <v/>
      </c>
      <c r="F141" s="1049">
        <f>+WORLDCUP!BD60</f>
        <v/>
      </c>
      <c r="G141" s="1049">
        <f>+WORLDCUP!BD65</f>
        <v/>
      </c>
      <c r="H141" s="1049">
        <f>+WORLDCUP!BD61</f>
        <v/>
      </c>
      <c r="I141" s="1049">
        <f>+WORLDCUP!BD69</f>
        <v/>
      </c>
      <c r="J141" s="1049">
        <f>+WORLDCUP!BD68</f>
        <v/>
      </c>
      <c r="N141" s="694" t="inlineStr">
        <is>
          <t>BCDEGHKL</t>
        </is>
      </c>
      <c r="O141" s="694" t="n">
        <v>140</v>
      </c>
      <c r="P141" s="694" t="inlineStr">
        <is>
          <t>3E</t>
        </is>
      </c>
      <c r="Q141" s="694" t="inlineStr">
        <is>
          <t>3G</t>
        </is>
      </c>
      <c r="R141" s="694" t="inlineStr">
        <is>
          <t>3B</t>
        </is>
      </c>
      <c r="S141" s="694" t="inlineStr">
        <is>
          <t>3C</t>
        </is>
      </c>
      <c r="T141" s="694" t="inlineStr">
        <is>
          <t>3H</t>
        </is>
      </c>
      <c r="U141" s="694" t="inlineStr">
        <is>
          <t>3D</t>
        </is>
      </c>
      <c r="V141" s="694" t="inlineStr">
        <is>
          <t>3L</t>
        </is>
      </c>
      <c r="W141" s="694" t="inlineStr">
        <is>
          <t>3K</t>
        </is>
      </c>
    </row>
    <row r="142" ht="15" customHeight="1" s="650">
      <c r="A142" s="1049" t="inlineStr">
        <is>
          <t>BCDEGHJL</t>
        </is>
      </c>
      <c r="B142" s="1049">
        <f>+IF(A142=WORLDCUP!$BI$112,1,0)</f>
        <v/>
      </c>
      <c r="C142" s="1049">
        <f>+WORLDCUP!BD65</f>
        <v/>
      </c>
      <c r="D142" s="1049">
        <f>+WORLDCUP!BD64</f>
        <v/>
      </c>
      <c r="E142" s="1049">
        <f>+WORLDCUP!BD59</f>
        <v/>
      </c>
      <c r="F142" s="1049">
        <f>+WORLDCUP!BD60</f>
        <v/>
      </c>
      <c r="G142" s="1049">
        <f>+WORLDCUP!BD67</f>
        <v/>
      </c>
      <c r="H142" s="1049">
        <f>+WORLDCUP!BD61</f>
        <v/>
      </c>
      <c r="I142" s="1049">
        <f>+WORLDCUP!BD69</f>
        <v/>
      </c>
      <c r="J142" s="1049">
        <f>+WORLDCUP!BD62</f>
        <v/>
      </c>
      <c r="N142" s="694" t="inlineStr">
        <is>
          <t>BCDEGHJL</t>
        </is>
      </c>
      <c r="O142" s="694" t="n">
        <v>141</v>
      </c>
      <c r="P142" s="694" t="inlineStr">
        <is>
          <t>3H</t>
        </is>
      </c>
      <c r="Q142" s="694" t="inlineStr">
        <is>
          <t>3G</t>
        </is>
      </c>
      <c r="R142" s="694" t="inlineStr">
        <is>
          <t>3B</t>
        </is>
      </c>
      <c r="S142" s="694" t="inlineStr">
        <is>
          <t>3C</t>
        </is>
      </c>
      <c r="T142" s="694" t="inlineStr">
        <is>
          <t>3J</t>
        </is>
      </c>
      <c r="U142" s="694" t="inlineStr">
        <is>
          <t>3D</t>
        </is>
      </c>
      <c r="V142" s="694" t="inlineStr">
        <is>
          <t>3L</t>
        </is>
      </c>
      <c r="W142" s="694" t="inlineStr">
        <is>
          <t>3E</t>
        </is>
      </c>
    </row>
    <row r="143" ht="15" customHeight="1" s="650">
      <c r="A143" s="1049" t="inlineStr">
        <is>
          <t>BCDEGHJK</t>
        </is>
      </c>
      <c r="B143" s="1049">
        <f>+IF(A143=WORLDCUP!$BI$112,1,0)</f>
        <v/>
      </c>
      <c r="C143" s="1049">
        <f>+WORLDCUP!BD65</f>
        <v/>
      </c>
      <c r="D143" s="1049">
        <f>+WORLDCUP!BD64</f>
        <v/>
      </c>
      <c r="E143" s="1049">
        <f>+WORLDCUP!BD59</f>
        <v/>
      </c>
      <c r="F143" s="1049">
        <f>+WORLDCUP!BD60</f>
        <v/>
      </c>
      <c r="G143" s="1049">
        <f>+WORLDCUP!BD67</f>
        <v/>
      </c>
      <c r="H143" s="1049">
        <f>+WORLDCUP!BD61</f>
        <v/>
      </c>
      <c r="I143" s="1049">
        <f>+WORLDCUP!BD62</f>
        <v/>
      </c>
      <c r="J143" s="1049">
        <f>+WORLDCUP!BD68</f>
        <v/>
      </c>
      <c r="N143" s="694" t="inlineStr">
        <is>
          <t>BCDEGHJK</t>
        </is>
      </c>
      <c r="O143" s="694" t="n">
        <v>142</v>
      </c>
      <c r="P143" s="694" t="inlineStr">
        <is>
          <t>3H</t>
        </is>
      </c>
      <c r="Q143" s="694" t="inlineStr">
        <is>
          <t>3G</t>
        </is>
      </c>
      <c r="R143" s="694" t="inlineStr">
        <is>
          <t>3B</t>
        </is>
      </c>
      <c r="S143" s="694" t="inlineStr">
        <is>
          <t>3C</t>
        </is>
      </c>
      <c r="T143" s="694" t="inlineStr">
        <is>
          <t>3J</t>
        </is>
      </c>
      <c r="U143" s="694" t="inlineStr">
        <is>
          <t>3D</t>
        </is>
      </c>
      <c r="V143" s="694" t="inlineStr">
        <is>
          <t>3E</t>
        </is>
      </c>
      <c r="W143" s="694" t="inlineStr">
        <is>
          <t>3K</t>
        </is>
      </c>
    </row>
    <row r="144" ht="15" customHeight="1" s="650">
      <c r="A144" s="1049" t="inlineStr">
        <is>
          <t>BCDEGHIL</t>
        </is>
      </c>
      <c r="B144" s="1049">
        <f>+IF(A144=WORLDCUP!$BI$112,1,0)</f>
        <v/>
      </c>
      <c r="C144" s="1049">
        <f>+WORLDCUP!BD62</f>
        <v/>
      </c>
      <c r="D144" s="1049">
        <f>+WORLDCUP!BD64</f>
        <v/>
      </c>
      <c r="E144" s="1049">
        <f>+WORLDCUP!BD59</f>
        <v/>
      </c>
      <c r="F144" s="1049">
        <f>+WORLDCUP!BD60</f>
        <v/>
      </c>
      <c r="G144" s="1049">
        <f>+WORLDCUP!BD65</f>
        <v/>
      </c>
      <c r="H144" s="1049">
        <f>+WORLDCUP!BD61</f>
        <v/>
      </c>
      <c r="I144" s="1049">
        <f>+WORLDCUP!BD69</f>
        <v/>
      </c>
      <c r="J144" s="1049">
        <f>+WORLDCUP!BD66</f>
        <v/>
      </c>
      <c r="N144" s="694" t="inlineStr">
        <is>
          <t>BCDEGHIL</t>
        </is>
      </c>
      <c r="O144" s="694" t="n">
        <v>143</v>
      </c>
      <c r="P144" s="694" t="inlineStr">
        <is>
          <t>3E</t>
        </is>
      </c>
      <c r="Q144" s="694" t="inlineStr">
        <is>
          <t>3G</t>
        </is>
      </c>
      <c r="R144" s="694" t="inlineStr">
        <is>
          <t>3B</t>
        </is>
      </c>
      <c r="S144" s="694" t="inlineStr">
        <is>
          <t>3C</t>
        </is>
      </c>
      <c r="T144" s="694" t="inlineStr">
        <is>
          <t>3H</t>
        </is>
      </c>
      <c r="U144" s="694" t="inlineStr">
        <is>
          <t>3D</t>
        </is>
      </c>
      <c r="V144" s="694" t="inlineStr">
        <is>
          <t>3L</t>
        </is>
      </c>
      <c r="W144" s="694" t="inlineStr">
        <is>
          <t>3I</t>
        </is>
      </c>
    </row>
    <row r="145" ht="15" customHeight="1" s="650">
      <c r="A145" s="1049" t="inlineStr">
        <is>
          <t>BCDEGHIK</t>
        </is>
      </c>
      <c r="B145" s="1049">
        <f>+IF(A145=WORLDCUP!$BI$112,1,0)</f>
        <v/>
      </c>
      <c r="C145" s="1049">
        <f>+WORLDCUP!BD62</f>
        <v/>
      </c>
      <c r="D145" s="1049">
        <f>+WORLDCUP!BD64</f>
        <v/>
      </c>
      <c r="E145" s="1049">
        <f>+WORLDCUP!BD59</f>
        <v/>
      </c>
      <c r="F145" s="1049">
        <f>+WORLDCUP!BD60</f>
        <v/>
      </c>
      <c r="G145" s="1049">
        <f>+WORLDCUP!BD65</f>
        <v/>
      </c>
      <c r="H145" s="1049">
        <f>+WORLDCUP!BD61</f>
        <v/>
      </c>
      <c r="I145" s="1049">
        <f>+WORLDCUP!BD66</f>
        <v/>
      </c>
      <c r="J145" s="1049">
        <f>+WORLDCUP!BD68</f>
        <v/>
      </c>
      <c r="N145" s="694" t="inlineStr">
        <is>
          <t>BCDEGHIK</t>
        </is>
      </c>
      <c r="O145" s="694" t="n">
        <v>144</v>
      </c>
      <c r="P145" s="694" t="inlineStr">
        <is>
          <t>3E</t>
        </is>
      </c>
      <c r="Q145" s="694" t="inlineStr">
        <is>
          <t>3G</t>
        </is>
      </c>
      <c r="R145" s="694" t="inlineStr">
        <is>
          <t>3B</t>
        </is>
      </c>
      <c r="S145" s="694" t="inlineStr">
        <is>
          <t>3C</t>
        </is>
      </c>
      <c r="T145" s="694" t="inlineStr">
        <is>
          <t>3H</t>
        </is>
      </c>
      <c r="U145" s="694" t="inlineStr">
        <is>
          <t>3D</t>
        </is>
      </c>
      <c r="V145" s="694" t="inlineStr">
        <is>
          <t>3I</t>
        </is>
      </c>
      <c r="W145" s="694" t="inlineStr">
        <is>
          <t>3K</t>
        </is>
      </c>
    </row>
    <row r="146" ht="15" customHeight="1" s="650">
      <c r="A146" s="1049" t="inlineStr">
        <is>
          <t>BCDEGHIJ</t>
        </is>
      </c>
      <c r="B146" s="1049">
        <f>+IF(A146=WORLDCUP!$BI$112,1,0)</f>
        <v/>
      </c>
      <c r="C146" s="1049">
        <f>+WORLDCUP!BD65</f>
        <v/>
      </c>
      <c r="D146" s="1049">
        <f>+WORLDCUP!BD64</f>
        <v/>
      </c>
      <c r="E146" s="1049">
        <f>+WORLDCUP!BD59</f>
        <v/>
      </c>
      <c r="F146" s="1049">
        <f>+WORLDCUP!BD60</f>
        <v/>
      </c>
      <c r="G146" s="1049">
        <f>+WORLDCUP!BD67</f>
        <v/>
      </c>
      <c r="H146" s="1049">
        <f>+WORLDCUP!BD61</f>
        <v/>
      </c>
      <c r="I146" s="1049">
        <f>+WORLDCUP!BD62</f>
        <v/>
      </c>
      <c r="J146" s="1049">
        <f>+WORLDCUP!BD66</f>
        <v/>
      </c>
      <c r="N146" s="694" t="inlineStr">
        <is>
          <t>BCDEGHIJ</t>
        </is>
      </c>
      <c r="O146" s="694" t="n">
        <v>145</v>
      </c>
      <c r="P146" s="694" t="inlineStr">
        <is>
          <t>3H</t>
        </is>
      </c>
      <c r="Q146" s="694" t="inlineStr">
        <is>
          <t>3G</t>
        </is>
      </c>
      <c r="R146" s="694" t="inlineStr">
        <is>
          <t>3B</t>
        </is>
      </c>
      <c r="S146" s="694" t="inlineStr">
        <is>
          <t>3C</t>
        </is>
      </c>
      <c r="T146" s="694" t="inlineStr">
        <is>
          <t>3J</t>
        </is>
      </c>
      <c r="U146" s="694" t="inlineStr">
        <is>
          <t>3D</t>
        </is>
      </c>
      <c r="V146" s="694" t="inlineStr">
        <is>
          <t>3E</t>
        </is>
      </c>
      <c r="W146" s="694" t="inlineStr">
        <is>
          <t>3I</t>
        </is>
      </c>
    </row>
    <row r="147" ht="15" customHeight="1" s="650">
      <c r="A147" s="1049" t="inlineStr">
        <is>
          <t>BCDEFJKL</t>
        </is>
      </c>
      <c r="B147" s="1049">
        <f>+IF(A147=WORLDCUP!$BI$112,1,0)</f>
        <v/>
      </c>
      <c r="C147" s="1049">
        <f>+WORLDCUP!BD60</f>
        <v/>
      </c>
      <c r="D147" s="1049">
        <f>+WORLDCUP!BD67</f>
        <v/>
      </c>
      <c r="E147" s="1049">
        <f>+WORLDCUP!BD59</f>
        <v/>
      </c>
      <c r="F147" s="1049">
        <f>+WORLDCUP!BD61</f>
        <v/>
      </c>
      <c r="G147" s="1049">
        <f>+WORLDCUP!BD62</f>
        <v/>
      </c>
      <c r="H147" s="1049">
        <f>+WORLDCUP!BD63</f>
        <v/>
      </c>
      <c r="I147" s="1049">
        <f>+WORLDCUP!BD69</f>
        <v/>
      </c>
      <c r="J147" s="1049">
        <f>+WORLDCUP!BD68</f>
        <v/>
      </c>
      <c r="N147" s="694" t="inlineStr">
        <is>
          <t>BCDEFJKL</t>
        </is>
      </c>
      <c r="O147" s="694" t="n">
        <v>146</v>
      </c>
      <c r="P147" s="694" t="inlineStr">
        <is>
          <t>3C</t>
        </is>
      </c>
      <c r="Q147" s="694" t="inlineStr">
        <is>
          <t>3J</t>
        </is>
      </c>
      <c r="R147" s="694" t="inlineStr">
        <is>
          <t>3B</t>
        </is>
      </c>
      <c r="S147" s="694" t="inlineStr">
        <is>
          <t>3D</t>
        </is>
      </c>
      <c r="T147" s="694" t="inlineStr">
        <is>
          <t>3E</t>
        </is>
      </c>
      <c r="U147" s="694" t="inlineStr">
        <is>
          <t>3F</t>
        </is>
      </c>
      <c r="V147" s="694" t="inlineStr">
        <is>
          <t>3L</t>
        </is>
      </c>
      <c r="W147" s="694" t="inlineStr">
        <is>
          <t>3K</t>
        </is>
      </c>
    </row>
    <row r="148" ht="15" customHeight="1" s="650">
      <c r="A148" s="1049" t="inlineStr">
        <is>
          <t>BCDEFIKL</t>
        </is>
      </c>
      <c r="B148" s="1049">
        <f>+IF(A148=WORLDCUP!$BI$112,1,0)</f>
        <v/>
      </c>
      <c r="C148" s="1049">
        <f>+WORLDCUP!BD60</f>
        <v/>
      </c>
      <c r="D148" s="1049">
        <f>+WORLDCUP!BD62</f>
        <v/>
      </c>
      <c r="E148" s="1049">
        <f>+WORLDCUP!BD59</f>
        <v/>
      </c>
      <c r="F148" s="1049">
        <f>+WORLDCUP!BD61</f>
        <v/>
      </c>
      <c r="G148" s="1049">
        <f>+WORLDCUP!BD66</f>
        <v/>
      </c>
      <c r="H148" s="1049">
        <f>+WORLDCUP!BD63</f>
        <v/>
      </c>
      <c r="I148" s="1049">
        <f>+WORLDCUP!BD69</f>
        <v/>
      </c>
      <c r="J148" s="1049">
        <f>+WORLDCUP!BD68</f>
        <v/>
      </c>
      <c r="N148" s="694" t="inlineStr">
        <is>
          <t>BCDEFIKL</t>
        </is>
      </c>
      <c r="O148" s="694" t="n">
        <v>147</v>
      </c>
      <c r="P148" s="694" t="inlineStr">
        <is>
          <t>3C</t>
        </is>
      </c>
      <c r="Q148" s="694" t="inlineStr">
        <is>
          <t>3E</t>
        </is>
      </c>
      <c r="R148" s="694" t="inlineStr">
        <is>
          <t>3B</t>
        </is>
      </c>
      <c r="S148" s="694" t="inlineStr">
        <is>
          <t>3D</t>
        </is>
      </c>
      <c r="T148" s="694" t="inlineStr">
        <is>
          <t>3I</t>
        </is>
      </c>
      <c r="U148" s="694" t="inlineStr">
        <is>
          <t>3F</t>
        </is>
      </c>
      <c r="V148" s="694" t="inlineStr">
        <is>
          <t>3L</t>
        </is>
      </c>
      <c r="W148" s="694" t="inlineStr">
        <is>
          <t>3K</t>
        </is>
      </c>
    </row>
    <row r="149" ht="15" customHeight="1" s="650">
      <c r="A149" s="1049" t="inlineStr">
        <is>
          <t>BCDEFIJL</t>
        </is>
      </c>
      <c r="B149" s="1049">
        <f>+IF(A149=WORLDCUP!$BI$112,1,0)</f>
        <v/>
      </c>
      <c r="C149" s="1049">
        <f>+WORLDCUP!BD60</f>
        <v/>
      </c>
      <c r="D149" s="1049">
        <f>+WORLDCUP!BD67</f>
        <v/>
      </c>
      <c r="E149" s="1049">
        <f>+WORLDCUP!BD59</f>
        <v/>
      </c>
      <c r="F149" s="1049">
        <f>+WORLDCUP!BD61</f>
        <v/>
      </c>
      <c r="G149" s="1049">
        <f>+WORLDCUP!BD62</f>
        <v/>
      </c>
      <c r="H149" s="1049">
        <f>+WORLDCUP!BD63</f>
        <v/>
      </c>
      <c r="I149" s="1049">
        <f>+WORLDCUP!BD69</f>
        <v/>
      </c>
      <c r="J149" s="1049">
        <f>+WORLDCUP!BD66</f>
        <v/>
      </c>
      <c r="N149" s="694" t="inlineStr">
        <is>
          <t>BCDEFIJL</t>
        </is>
      </c>
      <c r="O149" s="694" t="n">
        <v>148</v>
      </c>
      <c r="P149" s="694" t="inlineStr">
        <is>
          <t>3C</t>
        </is>
      </c>
      <c r="Q149" s="694" t="inlineStr">
        <is>
          <t>3J</t>
        </is>
      </c>
      <c r="R149" s="694" t="inlineStr">
        <is>
          <t>3B</t>
        </is>
      </c>
      <c r="S149" s="694" t="inlineStr">
        <is>
          <t>3D</t>
        </is>
      </c>
      <c r="T149" s="694" t="inlineStr">
        <is>
          <t>3E</t>
        </is>
      </c>
      <c r="U149" s="694" t="inlineStr">
        <is>
          <t>3F</t>
        </is>
      </c>
      <c r="V149" s="694" t="inlineStr">
        <is>
          <t>3L</t>
        </is>
      </c>
      <c r="W149" s="694" t="inlineStr">
        <is>
          <t>3I</t>
        </is>
      </c>
    </row>
    <row r="150" ht="15" customHeight="1" s="650">
      <c r="A150" s="1049" t="inlineStr">
        <is>
          <t>BCDEFIJK</t>
        </is>
      </c>
      <c r="B150" s="1049">
        <f>+IF(A150=WORLDCUP!$BI$112,1,0)</f>
        <v/>
      </c>
      <c r="C150" s="1049">
        <f>+WORLDCUP!BD60</f>
        <v/>
      </c>
      <c r="D150" s="1049">
        <f>+WORLDCUP!BD67</f>
        <v/>
      </c>
      <c r="E150" s="1049">
        <f>+WORLDCUP!BD59</f>
        <v/>
      </c>
      <c r="F150" s="1049">
        <f>+WORLDCUP!BD61</f>
        <v/>
      </c>
      <c r="G150" s="1049">
        <f>+WORLDCUP!BD62</f>
        <v/>
      </c>
      <c r="H150" s="1049">
        <f>+WORLDCUP!BD63</f>
        <v/>
      </c>
      <c r="I150" s="1049">
        <f>+WORLDCUP!BD66</f>
        <v/>
      </c>
      <c r="J150" s="1049">
        <f>+WORLDCUP!BD68</f>
        <v/>
      </c>
      <c r="N150" s="694" t="inlineStr">
        <is>
          <t>BCDEFIJK</t>
        </is>
      </c>
      <c r="O150" s="694" t="n">
        <v>149</v>
      </c>
      <c r="P150" s="694" t="inlineStr">
        <is>
          <t>3C</t>
        </is>
      </c>
      <c r="Q150" s="694" t="inlineStr">
        <is>
          <t>3J</t>
        </is>
      </c>
      <c r="R150" s="694" t="inlineStr">
        <is>
          <t>3B</t>
        </is>
      </c>
      <c r="S150" s="694" t="inlineStr">
        <is>
          <t>3D</t>
        </is>
      </c>
      <c r="T150" s="694" t="inlineStr">
        <is>
          <t>3E</t>
        </is>
      </c>
      <c r="U150" s="694" t="inlineStr">
        <is>
          <t>3F</t>
        </is>
      </c>
      <c r="V150" s="694" t="inlineStr">
        <is>
          <t>3I</t>
        </is>
      </c>
      <c r="W150" s="694" t="inlineStr">
        <is>
          <t>3K</t>
        </is>
      </c>
    </row>
    <row r="151" ht="15" customHeight="1" s="650">
      <c r="A151" s="1049" t="inlineStr">
        <is>
          <t>BCDEFHKL</t>
        </is>
      </c>
      <c r="B151" s="1049">
        <f>+IF(A151=WORLDCUP!$BI$112,1,0)</f>
        <v/>
      </c>
      <c r="C151" s="1049">
        <f>+WORLDCUP!BD60</f>
        <v/>
      </c>
      <c r="D151" s="1049">
        <f>+WORLDCUP!BD62</f>
        <v/>
      </c>
      <c r="E151" s="1049">
        <f>+WORLDCUP!BD59</f>
        <v/>
      </c>
      <c r="F151" s="1049">
        <f>+WORLDCUP!BD61</f>
        <v/>
      </c>
      <c r="G151" s="1049">
        <f>+WORLDCUP!BD65</f>
        <v/>
      </c>
      <c r="H151" s="1049">
        <f>+WORLDCUP!BD63</f>
        <v/>
      </c>
      <c r="I151" s="1049">
        <f>+WORLDCUP!BD69</f>
        <v/>
      </c>
      <c r="J151" s="1049">
        <f>+WORLDCUP!BD68</f>
        <v/>
      </c>
      <c r="N151" s="694" t="inlineStr">
        <is>
          <t>BCDEFHKL</t>
        </is>
      </c>
      <c r="O151" s="694" t="n">
        <v>150</v>
      </c>
      <c r="P151" s="694" t="inlineStr">
        <is>
          <t>3C</t>
        </is>
      </c>
      <c r="Q151" s="694" t="inlineStr">
        <is>
          <t>3E</t>
        </is>
      </c>
      <c r="R151" s="694" t="inlineStr">
        <is>
          <t>3B</t>
        </is>
      </c>
      <c r="S151" s="694" t="inlineStr">
        <is>
          <t>3D</t>
        </is>
      </c>
      <c r="T151" s="694" t="inlineStr">
        <is>
          <t>3H</t>
        </is>
      </c>
      <c r="U151" s="694" t="inlineStr">
        <is>
          <t>3F</t>
        </is>
      </c>
      <c r="V151" s="694" t="inlineStr">
        <is>
          <t>3L</t>
        </is>
      </c>
      <c r="W151" s="694" t="inlineStr">
        <is>
          <t>3K</t>
        </is>
      </c>
    </row>
    <row r="152" ht="15" customHeight="1" s="650">
      <c r="A152" s="1049" t="inlineStr">
        <is>
          <t>BCDEFHJL</t>
        </is>
      </c>
      <c r="B152" s="1049">
        <f>+IF(A152=WORLDCUP!$BI$112,1,0)</f>
        <v/>
      </c>
      <c r="C152" s="1049">
        <f>+WORLDCUP!BD60</f>
        <v/>
      </c>
      <c r="D152" s="1049">
        <f>+WORLDCUP!BD67</f>
        <v/>
      </c>
      <c r="E152" s="1049">
        <f>+WORLDCUP!BD59</f>
        <v/>
      </c>
      <c r="F152" s="1049">
        <f>+WORLDCUP!BD61</f>
        <v/>
      </c>
      <c r="G152" s="1049">
        <f>+WORLDCUP!BD65</f>
        <v/>
      </c>
      <c r="H152" s="1049">
        <f>+WORLDCUP!BD63</f>
        <v/>
      </c>
      <c r="I152" s="1049">
        <f>+WORLDCUP!BD69</f>
        <v/>
      </c>
      <c r="J152" s="1049">
        <f>+WORLDCUP!BD62</f>
        <v/>
      </c>
      <c r="N152" s="694" t="inlineStr">
        <is>
          <t>BCDEFHJL</t>
        </is>
      </c>
      <c r="O152" s="694" t="n">
        <v>151</v>
      </c>
      <c r="P152" s="694" t="inlineStr">
        <is>
          <t>3C</t>
        </is>
      </c>
      <c r="Q152" s="694" t="inlineStr">
        <is>
          <t>3J</t>
        </is>
      </c>
      <c r="R152" s="694" t="inlineStr">
        <is>
          <t>3B</t>
        </is>
      </c>
      <c r="S152" s="694" t="inlineStr">
        <is>
          <t>3D</t>
        </is>
      </c>
      <c r="T152" s="694" t="inlineStr">
        <is>
          <t>3H</t>
        </is>
      </c>
      <c r="U152" s="694" t="inlineStr">
        <is>
          <t>3F</t>
        </is>
      </c>
      <c r="V152" s="694" t="inlineStr">
        <is>
          <t>3L</t>
        </is>
      </c>
      <c r="W152" s="694" t="inlineStr">
        <is>
          <t>3E</t>
        </is>
      </c>
    </row>
    <row r="153" ht="15" customHeight="1" s="650">
      <c r="A153" s="1049" t="inlineStr">
        <is>
          <t>BCDEFHJK</t>
        </is>
      </c>
      <c r="B153" s="1049">
        <f>+IF(A153=WORLDCUP!$BI$112,1,0)</f>
        <v/>
      </c>
      <c r="C153" s="1049">
        <f>+WORLDCUP!BD60</f>
        <v/>
      </c>
      <c r="D153" s="1049">
        <f>+WORLDCUP!BD67</f>
        <v/>
      </c>
      <c r="E153" s="1049">
        <f>+WORLDCUP!BD59</f>
        <v/>
      </c>
      <c r="F153" s="1049">
        <f>+WORLDCUP!BD61</f>
        <v/>
      </c>
      <c r="G153" s="1049">
        <f>+WORLDCUP!BD65</f>
        <v/>
      </c>
      <c r="H153" s="1049">
        <f>+WORLDCUP!BD63</f>
        <v/>
      </c>
      <c r="I153" s="1049">
        <f>+WORLDCUP!BD62</f>
        <v/>
      </c>
      <c r="J153" s="1049">
        <f>+WORLDCUP!BD68</f>
        <v/>
      </c>
      <c r="N153" s="694" t="inlineStr">
        <is>
          <t>BCDEFHJK</t>
        </is>
      </c>
      <c r="O153" s="694" t="n">
        <v>152</v>
      </c>
      <c r="P153" s="694" t="inlineStr">
        <is>
          <t>3C</t>
        </is>
      </c>
      <c r="Q153" s="694" t="inlineStr">
        <is>
          <t>3J</t>
        </is>
      </c>
      <c r="R153" s="694" t="inlineStr">
        <is>
          <t>3B</t>
        </is>
      </c>
      <c r="S153" s="694" t="inlineStr">
        <is>
          <t>3D</t>
        </is>
      </c>
      <c r="T153" s="694" t="inlineStr">
        <is>
          <t>3H</t>
        </is>
      </c>
      <c r="U153" s="694" t="inlineStr">
        <is>
          <t>3F</t>
        </is>
      </c>
      <c r="V153" s="694" t="inlineStr">
        <is>
          <t>3E</t>
        </is>
      </c>
      <c r="W153" s="694" t="inlineStr">
        <is>
          <t>3K</t>
        </is>
      </c>
    </row>
    <row r="154" ht="15" customHeight="1" s="650">
      <c r="A154" s="1049" t="inlineStr">
        <is>
          <t>BCDEFHIL</t>
        </is>
      </c>
      <c r="B154" s="1049">
        <f>+IF(A154=WORLDCUP!$BI$112,1,0)</f>
        <v/>
      </c>
      <c r="C154" s="1049">
        <f>+WORLDCUP!BD60</f>
        <v/>
      </c>
      <c r="D154" s="1049">
        <f>+WORLDCUP!BD62</f>
        <v/>
      </c>
      <c r="E154" s="1049">
        <f>+WORLDCUP!BD59</f>
        <v/>
      </c>
      <c r="F154" s="1049">
        <f>+WORLDCUP!BD61</f>
        <v/>
      </c>
      <c r="G154" s="1049">
        <f>+WORLDCUP!BD65</f>
        <v/>
      </c>
      <c r="H154" s="1049">
        <f>+WORLDCUP!BD63</f>
        <v/>
      </c>
      <c r="I154" s="1049">
        <f>+WORLDCUP!BD69</f>
        <v/>
      </c>
      <c r="J154" s="1049">
        <f>+WORLDCUP!BD66</f>
        <v/>
      </c>
      <c r="N154" s="694" t="inlineStr">
        <is>
          <t>BCDEFHIL</t>
        </is>
      </c>
      <c r="O154" s="694" t="n">
        <v>153</v>
      </c>
      <c r="P154" s="694" t="inlineStr">
        <is>
          <t>3C</t>
        </is>
      </c>
      <c r="Q154" s="694" t="inlineStr">
        <is>
          <t>3E</t>
        </is>
      </c>
      <c r="R154" s="694" t="inlineStr">
        <is>
          <t>3B</t>
        </is>
      </c>
      <c r="S154" s="694" t="inlineStr">
        <is>
          <t>3D</t>
        </is>
      </c>
      <c r="T154" s="694" t="inlineStr">
        <is>
          <t>3H</t>
        </is>
      </c>
      <c r="U154" s="694" t="inlineStr">
        <is>
          <t>3F</t>
        </is>
      </c>
      <c r="V154" s="694" t="inlineStr">
        <is>
          <t>3L</t>
        </is>
      </c>
      <c r="W154" s="694" t="inlineStr">
        <is>
          <t>3I</t>
        </is>
      </c>
    </row>
    <row r="155" ht="15" customHeight="1" s="650">
      <c r="A155" s="1049" t="inlineStr">
        <is>
          <t>BCDEFHIK</t>
        </is>
      </c>
      <c r="B155" s="1049">
        <f>+IF(A155=WORLDCUP!$BI$112,1,0)</f>
        <v/>
      </c>
      <c r="C155" s="1049">
        <f>+WORLDCUP!BD60</f>
        <v/>
      </c>
      <c r="D155" s="1049">
        <f>+WORLDCUP!BD62</f>
        <v/>
      </c>
      <c r="E155" s="1049">
        <f>+WORLDCUP!BD59</f>
        <v/>
      </c>
      <c r="F155" s="1049">
        <f>+WORLDCUP!BD61</f>
        <v/>
      </c>
      <c r="G155" s="1049">
        <f>+WORLDCUP!BD65</f>
        <v/>
      </c>
      <c r="H155" s="1049">
        <f>+WORLDCUP!BD63</f>
        <v/>
      </c>
      <c r="I155" s="1049">
        <f>+WORLDCUP!BD66</f>
        <v/>
      </c>
      <c r="J155" s="1049">
        <f>+WORLDCUP!BD68</f>
        <v/>
      </c>
      <c r="N155" s="694" t="inlineStr">
        <is>
          <t>BCDEFHIK</t>
        </is>
      </c>
      <c r="O155" s="694" t="n">
        <v>154</v>
      </c>
      <c r="P155" s="694" t="inlineStr">
        <is>
          <t>3C</t>
        </is>
      </c>
      <c r="Q155" s="694" t="inlineStr">
        <is>
          <t>3E</t>
        </is>
      </c>
      <c r="R155" s="694" t="inlineStr">
        <is>
          <t>3B</t>
        </is>
      </c>
      <c r="S155" s="694" t="inlineStr">
        <is>
          <t>3D</t>
        </is>
      </c>
      <c r="T155" s="694" t="inlineStr">
        <is>
          <t>3H</t>
        </is>
      </c>
      <c r="U155" s="694" t="inlineStr">
        <is>
          <t>3F</t>
        </is>
      </c>
      <c r="V155" s="694" t="inlineStr">
        <is>
          <t>3I</t>
        </is>
      </c>
      <c r="W155" s="694" t="inlineStr">
        <is>
          <t>3K</t>
        </is>
      </c>
    </row>
    <row r="156" ht="15" customHeight="1" s="650">
      <c r="A156" s="1049" t="inlineStr">
        <is>
          <t>BCDEFHIJ</t>
        </is>
      </c>
      <c r="B156" s="1049">
        <f>+IF(A156=WORLDCUP!$BI$112,1,0)</f>
        <v/>
      </c>
      <c r="C156" s="1049">
        <f>+WORLDCUP!BD60</f>
        <v/>
      </c>
      <c r="D156" s="1049">
        <f>+WORLDCUP!BD67</f>
        <v/>
      </c>
      <c r="E156" s="1049">
        <f>+WORLDCUP!BD59</f>
        <v/>
      </c>
      <c r="F156" s="1049">
        <f>+WORLDCUP!BD61</f>
        <v/>
      </c>
      <c r="G156" s="1049">
        <f>+WORLDCUP!BD65</f>
        <v/>
      </c>
      <c r="H156" s="1049">
        <f>+WORLDCUP!BD63</f>
        <v/>
      </c>
      <c r="I156" s="1049">
        <f>+WORLDCUP!BD62</f>
        <v/>
      </c>
      <c r="J156" s="1049">
        <f>+WORLDCUP!BD66</f>
        <v/>
      </c>
      <c r="N156" s="694" t="inlineStr">
        <is>
          <t>BCDEFHIJ</t>
        </is>
      </c>
      <c r="O156" s="694" t="n">
        <v>155</v>
      </c>
      <c r="P156" s="694" t="inlineStr">
        <is>
          <t>3C</t>
        </is>
      </c>
      <c r="Q156" s="694" t="inlineStr">
        <is>
          <t>3J</t>
        </is>
      </c>
      <c r="R156" s="694" t="inlineStr">
        <is>
          <t>3B</t>
        </is>
      </c>
      <c r="S156" s="694" t="inlineStr">
        <is>
          <t>3D</t>
        </is>
      </c>
      <c r="T156" s="694" t="inlineStr">
        <is>
          <t>3H</t>
        </is>
      </c>
      <c r="U156" s="694" t="inlineStr">
        <is>
          <t>3F</t>
        </is>
      </c>
      <c r="V156" s="694" t="inlineStr">
        <is>
          <t>3E</t>
        </is>
      </c>
      <c r="W156" s="694" t="inlineStr">
        <is>
          <t>3I</t>
        </is>
      </c>
    </row>
    <row r="157" ht="15" customHeight="1" s="650">
      <c r="A157" s="1049" t="inlineStr">
        <is>
          <t>BCDEFGKL</t>
        </is>
      </c>
      <c r="B157" s="1049">
        <f>+IF(A157=WORLDCUP!$BI$112,1,0)</f>
        <v/>
      </c>
      <c r="C157" s="1049">
        <f>+WORLDCUP!BD60</f>
        <v/>
      </c>
      <c r="D157" s="1049">
        <f>+WORLDCUP!BD64</f>
        <v/>
      </c>
      <c r="E157" s="1049">
        <f>+WORLDCUP!BD59</f>
        <v/>
      </c>
      <c r="F157" s="1049">
        <f>+WORLDCUP!BD61</f>
        <v/>
      </c>
      <c r="G157" s="1049">
        <f>+WORLDCUP!BD62</f>
        <v/>
      </c>
      <c r="H157" s="1049">
        <f>+WORLDCUP!BD63</f>
        <v/>
      </c>
      <c r="I157" s="1049">
        <f>+WORLDCUP!BD69</f>
        <v/>
      </c>
      <c r="J157" s="1049">
        <f>+WORLDCUP!BD68</f>
        <v/>
      </c>
      <c r="N157" s="694" t="inlineStr">
        <is>
          <t>BCDEFGKL</t>
        </is>
      </c>
      <c r="O157" s="694" t="n">
        <v>156</v>
      </c>
      <c r="P157" s="694" t="inlineStr">
        <is>
          <t>3C</t>
        </is>
      </c>
      <c r="Q157" s="694" t="inlineStr">
        <is>
          <t>3G</t>
        </is>
      </c>
      <c r="R157" s="694" t="inlineStr">
        <is>
          <t>3B</t>
        </is>
      </c>
      <c r="S157" s="694" t="inlineStr">
        <is>
          <t>3D</t>
        </is>
      </c>
      <c r="T157" s="694" t="inlineStr">
        <is>
          <t>3E</t>
        </is>
      </c>
      <c r="U157" s="694" t="inlineStr">
        <is>
          <t>3F</t>
        </is>
      </c>
      <c r="V157" s="694" t="inlineStr">
        <is>
          <t>3L</t>
        </is>
      </c>
      <c r="W157" s="694" t="inlineStr">
        <is>
          <t>3K</t>
        </is>
      </c>
    </row>
    <row r="158" ht="15" customHeight="1" s="650">
      <c r="A158" s="1049" t="inlineStr">
        <is>
          <t>BCDEFGJL</t>
        </is>
      </c>
      <c r="B158" s="1049">
        <f>+IF(A158=WORLDCUP!$BI$112,1,0)</f>
        <v/>
      </c>
      <c r="C158" s="1049">
        <f>+WORLDCUP!BD60</f>
        <v/>
      </c>
      <c r="D158" s="1049">
        <f>+WORLDCUP!BD64</f>
        <v/>
      </c>
      <c r="E158" s="1049">
        <f>+WORLDCUP!BD59</f>
        <v/>
      </c>
      <c r="F158" s="1049">
        <f>+WORLDCUP!BD61</f>
        <v/>
      </c>
      <c r="G158" s="1049">
        <f>+WORLDCUP!BD67</f>
        <v/>
      </c>
      <c r="H158" s="1049">
        <f>+WORLDCUP!BD63</f>
        <v/>
      </c>
      <c r="I158" s="1049">
        <f>+WORLDCUP!BD69</f>
        <v/>
      </c>
      <c r="J158" s="1049">
        <f>+WORLDCUP!BD62</f>
        <v/>
      </c>
      <c r="N158" s="694" t="inlineStr">
        <is>
          <t>BCDEFGJL</t>
        </is>
      </c>
      <c r="O158" s="694" t="n">
        <v>157</v>
      </c>
      <c r="P158" s="694" t="inlineStr">
        <is>
          <t>3C</t>
        </is>
      </c>
      <c r="Q158" s="694" t="inlineStr">
        <is>
          <t>3G</t>
        </is>
      </c>
      <c r="R158" s="694" t="inlineStr">
        <is>
          <t>3B</t>
        </is>
      </c>
      <c r="S158" s="694" t="inlineStr">
        <is>
          <t>3D</t>
        </is>
      </c>
      <c r="T158" s="694" t="inlineStr">
        <is>
          <t>3J</t>
        </is>
      </c>
      <c r="U158" s="694" t="inlineStr">
        <is>
          <t>3F</t>
        </is>
      </c>
      <c r="V158" s="694" t="inlineStr">
        <is>
          <t>3L</t>
        </is>
      </c>
      <c r="W158" s="694" t="inlineStr">
        <is>
          <t>3E</t>
        </is>
      </c>
    </row>
    <row r="159" ht="15" customHeight="1" s="650">
      <c r="A159" s="1049" t="inlineStr">
        <is>
          <t>BCDEFGJK</t>
        </is>
      </c>
      <c r="B159" s="1049">
        <f>+IF(A159=WORLDCUP!$BI$112,1,0)</f>
        <v/>
      </c>
      <c r="C159" s="1049">
        <f>+WORLDCUP!BD60</f>
        <v/>
      </c>
      <c r="D159" s="1049">
        <f>+WORLDCUP!BD64</f>
        <v/>
      </c>
      <c r="E159" s="1049">
        <f>+WORLDCUP!BD59</f>
        <v/>
      </c>
      <c r="F159" s="1049">
        <f>+WORLDCUP!BD61</f>
        <v/>
      </c>
      <c r="G159" s="1049">
        <f>+WORLDCUP!BD67</f>
        <v/>
      </c>
      <c r="H159" s="1049">
        <f>+WORLDCUP!BD63</f>
        <v/>
      </c>
      <c r="I159" s="1049">
        <f>+WORLDCUP!BD62</f>
        <v/>
      </c>
      <c r="J159" s="1049">
        <f>+WORLDCUP!BD68</f>
        <v/>
      </c>
      <c r="N159" s="694" t="inlineStr">
        <is>
          <t>BCDEFGJK</t>
        </is>
      </c>
      <c r="O159" s="694" t="n">
        <v>158</v>
      </c>
      <c r="P159" s="694" t="inlineStr">
        <is>
          <t>3C</t>
        </is>
      </c>
      <c r="Q159" s="694" t="inlineStr">
        <is>
          <t>3G</t>
        </is>
      </c>
      <c r="R159" s="694" t="inlineStr">
        <is>
          <t>3B</t>
        </is>
      </c>
      <c r="S159" s="694" t="inlineStr">
        <is>
          <t>3D</t>
        </is>
      </c>
      <c r="T159" s="694" t="inlineStr">
        <is>
          <t>3J</t>
        </is>
      </c>
      <c r="U159" s="694" t="inlineStr">
        <is>
          <t>3F</t>
        </is>
      </c>
      <c r="V159" s="694" t="inlineStr">
        <is>
          <t>3E</t>
        </is>
      </c>
      <c r="W159" s="694" t="inlineStr">
        <is>
          <t>3K</t>
        </is>
      </c>
    </row>
    <row r="160" ht="15" customHeight="1" s="650">
      <c r="A160" s="1049" t="inlineStr">
        <is>
          <t>BCDEFGIL</t>
        </is>
      </c>
      <c r="B160" s="1049">
        <f>+IF(A160=WORLDCUP!$BI$112,1,0)</f>
        <v/>
      </c>
      <c r="C160" s="1049">
        <f>+WORLDCUP!BD60</f>
        <v/>
      </c>
      <c r="D160" s="1049">
        <f>+WORLDCUP!BD64</f>
        <v/>
      </c>
      <c r="E160" s="1049">
        <f>+WORLDCUP!BD59</f>
        <v/>
      </c>
      <c r="F160" s="1049">
        <f>+WORLDCUP!BD61</f>
        <v/>
      </c>
      <c r="G160" s="1049">
        <f>+WORLDCUP!BD62</f>
        <v/>
      </c>
      <c r="H160" s="1049">
        <f>+WORLDCUP!BD63</f>
        <v/>
      </c>
      <c r="I160" s="1049">
        <f>+WORLDCUP!BD69</f>
        <v/>
      </c>
      <c r="J160" s="1049">
        <f>+WORLDCUP!BD66</f>
        <v/>
      </c>
      <c r="N160" s="694" t="inlineStr">
        <is>
          <t>BCDEFGIL</t>
        </is>
      </c>
      <c r="O160" s="694" t="n">
        <v>159</v>
      </c>
      <c r="P160" s="694" t="inlineStr">
        <is>
          <t>3C</t>
        </is>
      </c>
      <c r="Q160" s="694" t="inlineStr">
        <is>
          <t>3G</t>
        </is>
      </c>
      <c r="R160" s="694" t="inlineStr">
        <is>
          <t>3B</t>
        </is>
      </c>
      <c r="S160" s="694" t="inlineStr">
        <is>
          <t>3D</t>
        </is>
      </c>
      <c r="T160" s="694" t="inlineStr">
        <is>
          <t>3E</t>
        </is>
      </c>
      <c r="U160" s="694" t="inlineStr">
        <is>
          <t>3F</t>
        </is>
      </c>
      <c r="V160" s="694" t="inlineStr">
        <is>
          <t>3L</t>
        </is>
      </c>
      <c r="W160" s="694" t="inlineStr">
        <is>
          <t>3I</t>
        </is>
      </c>
    </row>
    <row r="161" ht="15" customHeight="1" s="650">
      <c r="A161" s="1049" t="inlineStr">
        <is>
          <t>BCDEFGIK</t>
        </is>
      </c>
      <c r="B161" s="1049">
        <f>+IF(A161=WORLDCUP!$BI$112,1,0)</f>
        <v/>
      </c>
      <c r="C161" s="1049">
        <f>+WORLDCUP!BD60</f>
        <v/>
      </c>
      <c r="D161" s="1049">
        <f>+WORLDCUP!BD64</f>
        <v/>
      </c>
      <c r="E161" s="1049">
        <f>+WORLDCUP!BD59</f>
        <v/>
      </c>
      <c r="F161" s="1049">
        <f>+WORLDCUP!BD61</f>
        <v/>
      </c>
      <c r="G161" s="1049">
        <f>+WORLDCUP!BD62</f>
        <v/>
      </c>
      <c r="H161" s="1049">
        <f>+WORLDCUP!BD63</f>
        <v/>
      </c>
      <c r="I161" s="1049">
        <f>+WORLDCUP!BD66</f>
        <v/>
      </c>
      <c r="J161" s="1049">
        <f>+WORLDCUP!BD68</f>
        <v/>
      </c>
      <c r="N161" s="694" t="inlineStr">
        <is>
          <t>BCDEFGIK</t>
        </is>
      </c>
      <c r="O161" s="694" t="n">
        <v>160</v>
      </c>
      <c r="P161" s="694" t="inlineStr">
        <is>
          <t>3C</t>
        </is>
      </c>
      <c r="Q161" s="694" t="inlineStr">
        <is>
          <t>3G</t>
        </is>
      </c>
      <c r="R161" s="694" t="inlineStr">
        <is>
          <t>3B</t>
        </is>
      </c>
      <c r="S161" s="694" t="inlineStr">
        <is>
          <t>3D</t>
        </is>
      </c>
      <c r="T161" s="694" t="inlineStr">
        <is>
          <t>3E</t>
        </is>
      </c>
      <c r="U161" s="694" t="inlineStr">
        <is>
          <t>3F</t>
        </is>
      </c>
      <c r="V161" s="694" t="inlineStr">
        <is>
          <t>3I</t>
        </is>
      </c>
      <c r="W161" s="694" t="inlineStr">
        <is>
          <t>3K</t>
        </is>
      </c>
    </row>
    <row r="162" ht="15" customHeight="1" s="650">
      <c r="A162" s="1049" t="inlineStr">
        <is>
          <t>BCDEFGIJ</t>
        </is>
      </c>
      <c r="B162" s="1049">
        <f>+IF(A162=WORLDCUP!$BI$112,1,0)</f>
        <v/>
      </c>
      <c r="C162" s="1049">
        <f>+WORLDCUP!BD60</f>
        <v/>
      </c>
      <c r="D162" s="1049">
        <f>+WORLDCUP!BD64</f>
        <v/>
      </c>
      <c r="E162" s="1049">
        <f>+WORLDCUP!BD59</f>
        <v/>
      </c>
      <c r="F162" s="1049">
        <f>+WORLDCUP!BD61</f>
        <v/>
      </c>
      <c r="G162" s="1049">
        <f>+WORLDCUP!BD67</f>
        <v/>
      </c>
      <c r="H162" s="1049">
        <f>+WORLDCUP!BD63</f>
        <v/>
      </c>
      <c r="I162" s="1049">
        <f>+WORLDCUP!BD62</f>
        <v/>
      </c>
      <c r="J162" s="1049">
        <f>+WORLDCUP!BD66</f>
        <v/>
      </c>
      <c r="N162" s="694" t="inlineStr">
        <is>
          <t>BCDEFGIJ</t>
        </is>
      </c>
      <c r="O162" s="694" t="n">
        <v>161</v>
      </c>
      <c r="P162" s="694" t="inlineStr">
        <is>
          <t>3C</t>
        </is>
      </c>
      <c r="Q162" s="694" t="inlineStr">
        <is>
          <t>3G</t>
        </is>
      </c>
      <c r="R162" s="694" t="inlineStr">
        <is>
          <t>3B</t>
        </is>
      </c>
      <c r="S162" s="694" t="inlineStr">
        <is>
          <t>3D</t>
        </is>
      </c>
      <c r="T162" s="694" t="inlineStr">
        <is>
          <t>3J</t>
        </is>
      </c>
      <c r="U162" s="694" t="inlineStr">
        <is>
          <t>3F</t>
        </is>
      </c>
      <c r="V162" s="694" t="inlineStr">
        <is>
          <t>3E</t>
        </is>
      </c>
      <c r="W162" s="694" t="inlineStr">
        <is>
          <t>3I</t>
        </is>
      </c>
    </row>
    <row r="163" ht="15" customHeight="1" s="650">
      <c r="A163" s="1049" t="inlineStr">
        <is>
          <t>BCDEFGHL</t>
        </is>
      </c>
      <c r="B163" s="1049">
        <f>+IF(A163=WORLDCUP!$BI$112,1,0)</f>
        <v/>
      </c>
      <c r="C163" s="1049">
        <f>+WORLDCUP!BD60</f>
        <v/>
      </c>
      <c r="D163" s="1049">
        <f>+WORLDCUP!BD64</f>
        <v/>
      </c>
      <c r="E163" s="1049">
        <f>+WORLDCUP!BD59</f>
        <v/>
      </c>
      <c r="F163" s="1049">
        <f>+WORLDCUP!BD61</f>
        <v/>
      </c>
      <c r="G163" s="1049">
        <f>+WORLDCUP!BD65</f>
        <v/>
      </c>
      <c r="H163" s="1049">
        <f>+WORLDCUP!BD63</f>
        <v/>
      </c>
      <c r="I163" s="1049">
        <f>+WORLDCUP!BD69</f>
        <v/>
      </c>
      <c r="J163" s="1049">
        <f>+WORLDCUP!BD62</f>
        <v/>
      </c>
      <c r="N163" s="694" t="inlineStr">
        <is>
          <t>BCDEFGHL</t>
        </is>
      </c>
      <c r="O163" s="694" t="n">
        <v>162</v>
      </c>
      <c r="P163" s="694" t="inlineStr">
        <is>
          <t>3C</t>
        </is>
      </c>
      <c r="Q163" s="694" t="inlineStr">
        <is>
          <t>3G</t>
        </is>
      </c>
      <c r="R163" s="694" t="inlineStr">
        <is>
          <t>3B</t>
        </is>
      </c>
      <c r="S163" s="694" t="inlineStr">
        <is>
          <t>3D</t>
        </is>
      </c>
      <c r="T163" s="694" t="inlineStr">
        <is>
          <t>3H</t>
        </is>
      </c>
      <c r="U163" s="694" t="inlineStr">
        <is>
          <t>3F</t>
        </is>
      </c>
      <c r="V163" s="694" t="inlineStr">
        <is>
          <t>3L</t>
        </is>
      </c>
      <c r="W163" s="694" t="inlineStr">
        <is>
          <t>3E</t>
        </is>
      </c>
    </row>
    <row r="164" ht="15" customHeight="1" s="650">
      <c r="A164" s="1049" t="inlineStr">
        <is>
          <t>BCDEFGHK</t>
        </is>
      </c>
      <c r="B164" s="1049">
        <f>+IF(A164=WORLDCUP!$BI$112,1,0)</f>
        <v/>
      </c>
      <c r="C164" s="1049">
        <f>+WORLDCUP!BD60</f>
        <v/>
      </c>
      <c r="D164" s="1049">
        <f>+WORLDCUP!BD64</f>
        <v/>
      </c>
      <c r="E164" s="1049">
        <f>+WORLDCUP!BD59</f>
        <v/>
      </c>
      <c r="F164" s="1049">
        <f>+WORLDCUP!BD61</f>
        <v/>
      </c>
      <c r="G164" s="1049">
        <f>+WORLDCUP!BD65</f>
        <v/>
      </c>
      <c r="H164" s="1049">
        <f>+WORLDCUP!BD63</f>
        <v/>
      </c>
      <c r="I164" s="1049">
        <f>+WORLDCUP!BD62</f>
        <v/>
      </c>
      <c r="J164" s="1049">
        <f>+WORLDCUP!BD68</f>
        <v/>
      </c>
      <c r="N164" s="694" t="inlineStr">
        <is>
          <t>BCDEFGHK</t>
        </is>
      </c>
      <c r="O164" s="694" t="n">
        <v>163</v>
      </c>
      <c r="P164" s="694" t="inlineStr">
        <is>
          <t>3C</t>
        </is>
      </c>
      <c r="Q164" s="694" t="inlineStr">
        <is>
          <t>3G</t>
        </is>
      </c>
      <c r="R164" s="694" t="inlineStr">
        <is>
          <t>3B</t>
        </is>
      </c>
      <c r="S164" s="694" t="inlineStr">
        <is>
          <t>3D</t>
        </is>
      </c>
      <c r="T164" s="694" t="inlineStr">
        <is>
          <t>3H</t>
        </is>
      </c>
      <c r="U164" s="694" t="inlineStr">
        <is>
          <t>3F</t>
        </is>
      </c>
      <c r="V164" s="694" t="inlineStr">
        <is>
          <t>3E</t>
        </is>
      </c>
      <c r="W164" s="694" t="inlineStr">
        <is>
          <t>3K</t>
        </is>
      </c>
    </row>
    <row r="165" ht="15" customHeight="1" s="650">
      <c r="A165" s="1049" t="inlineStr">
        <is>
          <t>BCDEFGHJ</t>
        </is>
      </c>
      <c r="B165" s="1049">
        <f>+IF(A165=WORLDCUP!$BI$112,1,0)</f>
        <v/>
      </c>
      <c r="C165" s="1049">
        <f>+WORLDCUP!BD65</f>
        <v/>
      </c>
      <c r="D165" s="1049">
        <f>+WORLDCUP!BD64</f>
        <v/>
      </c>
      <c r="E165" s="1049">
        <f>+WORLDCUP!BD59</f>
        <v/>
      </c>
      <c r="F165" s="1049">
        <f>+WORLDCUP!BD60</f>
        <v/>
      </c>
      <c r="G165" s="1049">
        <f>+WORLDCUP!BD67</f>
        <v/>
      </c>
      <c r="H165" s="1049">
        <f>+WORLDCUP!BD63</f>
        <v/>
      </c>
      <c r="I165" s="1049">
        <f>+WORLDCUP!BD61</f>
        <v/>
      </c>
      <c r="J165" s="1049">
        <f>+WORLDCUP!BD62</f>
        <v/>
      </c>
      <c r="N165" s="694" t="inlineStr">
        <is>
          <t>BCDEFGHJ</t>
        </is>
      </c>
      <c r="O165" s="694" t="n">
        <v>164</v>
      </c>
      <c r="P165" s="694" t="inlineStr">
        <is>
          <t>3H</t>
        </is>
      </c>
      <c r="Q165" s="694" t="inlineStr">
        <is>
          <t>3G</t>
        </is>
      </c>
      <c r="R165" s="694" t="inlineStr">
        <is>
          <t>3B</t>
        </is>
      </c>
      <c r="S165" s="694" t="inlineStr">
        <is>
          <t>3C</t>
        </is>
      </c>
      <c r="T165" s="694" t="inlineStr">
        <is>
          <t>3J</t>
        </is>
      </c>
      <c r="U165" s="694" t="inlineStr">
        <is>
          <t>3F</t>
        </is>
      </c>
      <c r="V165" s="694" t="inlineStr">
        <is>
          <t>3D</t>
        </is>
      </c>
      <c r="W165" s="694" t="inlineStr">
        <is>
          <t>3E</t>
        </is>
      </c>
    </row>
    <row r="166" ht="15" customHeight="1" s="650">
      <c r="A166" s="1049" t="inlineStr">
        <is>
          <t>BCDEFGHI</t>
        </is>
      </c>
      <c r="B166" s="1049">
        <f>+IF(A166=WORLDCUP!$BI$112,1,0)</f>
        <v/>
      </c>
      <c r="C166" s="1049">
        <f>+WORLDCUP!BD60</f>
        <v/>
      </c>
      <c r="D166" s="1049">
        <f>+WORLDCUP!BD64</f>
        <v/>
      </c>
      <c r="E166" s="1049">
        <f>+WORLDCUP!BD59</f>
        <v/>
      </c>
      <c r="F166" s="1049">
        <f>+WORLDCUP!BD61</f>
        <v/>
      </c>
      <c r="G166" s="1049">
        <f>+WORLDCUP!BD65</f>
        <v/>
      </c>
      <c r="H166" s="1049">
        <f>+WORLDCUP!BD63</f>
        <v/>
      </c>
      <c r="I166" s="1049">
        <f>+WORLDCUP!BD62</f>
        <v/>
      </c>
      <c r="J166" s="1049">
        <f>+WORLDCUP!BD66</f>
        <v/>
      </c>
      <c r="N166" s="694" t="inlineStr">
        <is>
          <t>BCDEFGHI</t>
        </is>
      </c>
      <c r="O166" s="694" t="n">
        <v>165</v>
      </c>
      <c r="P166" s="694" t="inlineStr">
        <is>
          <t>3C</t>
        </is>
      </c>
      <c r="Q166" s="694" t="inlineStr">
        <is>
          <t>3G</t>
        </is>
      </c>
      <c r="R166" s="694" t="inlineStr">
        <is>
          <t>3B</t>
        </is>
      </c>
      <c r="S166" s="694" t="inlineStr">
        <is>
          <t>3D</t>
        </is>
      </c>
      <c r="T166" s="694" t="inlineStr">
        <is>
          <t>3H</t>
        </is>
      </c>
      <c r="U166" s="694" t="inlineStr">
        <is>
          <t>3F</t>
        </is>
      </c>
      <c r="V166" s="694" t="inlineStr">
        <is>
          <t>3E</t>
        </is>
      </c>
      <c r="W166" s="694" t="inlineStr">
        <is>
          <t>3I</t>
        </is>
      </c>
    </row>
    <row r="167" ht="15" customHeight="1" s="650">
      <c r="A167" s="1049" t="inlineStr">
        <is>
          <t>AFGHIJKL</t>
        </is>
      </c>
      <c r="B167" s="1049">
        <f>+IF(A167=WORLDCUP!$BI$112,1,0)</f>
        <v/>
      </c>
      <c r="C167" s="1049">
        <f>+WORLDCUP!BD65</f>
        <v/>
      </c>
      <c r="D167" s="1049">
        <f>+WORLDCUP!BD67</f>
        <v/>
      </c>
      <c r="E167" s="1049">
        <f>+WORLDCUP!BD66</f>
        <v/>
      </c>
      <c r="F167" s="1049">
        <f>+WORLDCUP!BD63</f>
        <v/>
      </c>
      <c r="G167" s="1049">
        <f>+WORLDCUP!BD58</f>
        <v/>
      </c>
      <c r="H167" s="1049">
        <f>+WORLDCUP!BD64</f>
        <v/>
      </c>
      <c r="I167" s="1049">
        <f>+WORLDCUP!BD69</f>
        <v/>
      </c>
      <c r="J167" s="1049">
        <f>+WORLDCUP!BD68</f>
        <v/>
      </c>
      <c r="N167" s="694" t="inlineStr">
        <is>
          <t>AFGHIJKL</t>
        </is>
      </c>
      <c r="O167" s="694" t="n">
        <v>166</v>
      </c>
      <c r="P167" s="694" t="inlineStr">
        <is>
          <t>3H</t>
        </is>
      </c>
      <c r="Q167" s="694" t="inlineStr">
        <is>
          <t>3J</t>
        </is>
      </c>
      <c r="R167" s="694" t="inlineStr">
        <is>
          <t>3I</t>
        </is>
      </c>
      <c r="S167" s="694" t="inlineStr">
        <is>
          <t>3F</t>
        </is>
      </c>
      <c r="T167" s="694" t="inlineStr">
        <is>
          <t>3A</t>
        </is>
      </c>
      <c r="U167" s="694" t="inlineStr">
        <is>
          <t>3G</t>
        </is>
      </c>
      <c r="V167" s="694" t="inlineStr">
        <is>
          <t>3L</t>
        </is>
      </c>
      <c r="W167" s="694" t="inlineStr">
        <is>
          <t>3K</t>
        </is>
      </c>
    </row>
    <row r="168" ht="15" customHeight="1" s="650">
      <c r="A168" s="1049" t="inlineStr">
        <is>
          <t>AEGHIJKL</t>
        </is>
      </c>
      <c r="B168" s="1049">
        <f>+IF(A168=WORLDCUP!$BI$112,1,0)</f>
        <v/>
      </c>
      <c r="C168" s="1049">
        <f>+WORLDCUP!BD62</f>
        <v/>
      </c>
      <c r="D168" s="1049">
        <f>+WORLDCUP!BD67</f>
        <v/>
      </c>
      <c r="E168" s="1049">
        <f>+WORLDCUP!BD66</f>
        <v/>
      </c>
      <c r="F168" s="1049">
        <f>+WORLDCUP!BD58</f>
        <v/>
      </c>
      <c r="G168" s="1049">
        <f>+WORLDCUP!BD65</f>
        <v/>
      </c>
      <c r="H168" s="1049">
        <f>+WORLDCUP!BD64</f>
        <v/>
      </c>
      <c r="I168" s="1049">
        <f>+WORLDCUP!BD69</f>
        <v/>
      </c>
      <c r="J168" s="1049">
        <f>+WORLDCUP!BD68</f>
        <v/>
      </c>
      <c r="N168" s="694" t="inlineStr">
        <is>
          <t>AEGHIJKL</t>
        </is>
      </c>
      <c r="O168" s="694" t="n">
        <v>167</v>
      </c>
      <c r="P168" s="694" t="inlineStr">
        <is>
          <t>3E</t>
        </is>
      </c>
      <c r="Q168" s="694" t="inlineStr">
        <is>
          <t>3J</t>
        </is>
      </c>
      <c r="R168" s="694" t="inlineStr">
        <is>
          <t>3I</t>
        </is>
      </c>
      <c r="S168" s="694" t="inlineStr">
        <is>
          <t>3A</t>
        </is>
      </c>
      <c r="T168" s="694" t="inlineStr">
        <is>
          <t>3H</t>
        </is>
      </c>
      <c r="U168" s="694" t="inlineStr">
        <is>
          <t>3G</t>
        </is>
      </c>
      <c r="V168" s="694" t="inlineStr">
        <is>
          <t>3L</t>
        </is>
      </c>
      <c r="W168" s="694" t="inlineStr">
        <is>
          <t>3K</t>
        </is>
      </c>
    </row>
    <row r="169" ht="15" customHeight="1" s="650">
      <c r="A169" s="1049" t="inlineStr">
        <is>
          <t>AEFHIJKL</t>
        </is>
      </c>
      <c r="B169" s="1049">
        <f>+IF(A169=WORLDCUP!$BI$112,1,0)</f>
        <v/>
      </c>
      <c r="C169" s="1049">
        <f>+WORLDCUP!BD62</f>
        <v/>
      </c>
      <c r="D169" s="1049">
        <f>+WORLDCUP!BD67</f>
        <v/>
      </c>
      <c r="E169" s="1049">
        <f>+WORLDCUP!BD66</f>
        <v/>
      </c>
      <c r="F169" s="1049">
        <f>+WORLDCUP!BD63</f>
        <v/>
      </c>
      <c r="G169" s="1049">
        <f>+WORLDCUP!BD58</f>
        <v/>
      </c>
      <c r="H169" s="1049">
        <f>+WORLDCUP!BD65</f>
        <v/>
      </c>
      <c r="I169" s="1049">
        <f>+WORLDCUP!BD69</f>
        <v/>
      </c>
      <c r="J169" s="1049">
        <f>+WORLDCUP!BD68</f>
        <v/>
      </c>
      <c r="N169" s="694" t="inlineStr">
        <is>
          <t>AEFHIJKL</t>
        </is>
      </c>
      <c r="O169" s="694" t="n">
        <v>168</v>
      </c>
      <c r="P169" s="694" t="inlineStr">
        <is>
          <t>3E</t>
        </is>
      </c>
      <c r="Q169" s="694" t="inlineStr">
        <is>
          <t>3J</t>
        </is>
      </c>
      <c r="R169" s="694" t="inlineStr">
        <is>
          <t>3I</t>
        </is>
      </c>
      <c r="S169" s="694" t="inlineStr">
        <is>
          <t>3F</t>
        </is>
      </c>
      <c r="T169" s="694" t="inlineStr">
        <is>
          <t>3A</t>
        </is>
      </c>
      <c r="U169" s="694" t="inlineStr">
        <is>
          <t>3H</t>
        </is>
      </c>
      <c r="V169" s="694" t="inlineStr">
        <is>
          <t>3L</t>
        </is>
      </c>
      <c r="W169" s="694" t="inlineStr">
        <is>
          <t>3K</t>
        </is>
      </c>
    </row>
    <row r="170" ht="15" customHeight="1" s="650">
      <c r="A170" s="1049" t="inlineStr">
        <is>
          <t>AEFGIJKL</t>
        </is>
      </c>
      <c r="B170" s="1049">
        <f>+IF(A170=WORLDCUP!$BI$112,1,0)</f>
        <v/>
      </c>
      <c r="C170" s="1049">
        <f>+WORLDCUP!BD62</f>
        <v/>
      </c>
      <c r="D170" s="1049">
        <f>+WORLDCUP!BD67</f>
        <v/>
      </c>
      <c r="E170" s="1049">
        <f>+WORLDCUP!BD66</f>
        <v/>
      </c>
      <c r="F170" s="1049">
        <f>+WORLDCUP!BD63</f>
        <v/>
      </c>
      <c r="G170" s="1049">
        <f>+WORLDCUP!BD58</f>
        <v/>
      </c>
      <c r="H170" s="1049">
        <f>+WORLDCUP!BD64</f>
        <v/>
      </c>
      <c r="I170" s="1049">
        <f>+WORLDCUP!BD69</f>
        <v/>
      </c>
      <c r="J170" s="1049">
        <f>+WORLDCUP!BD68</f>
        <v/>
      </c>
      <c r="N170" s="694" t="inlineStr">
        <is>
          <t>AEFGIJKL</t>
        </is>
      </c>
      <c r="O170" s="694" t="n">
        <v>169</v>
      </c>
      <c r="P170" s="694" t="inlineStr">
        <is>
          <t>3E</t>
        </is>
      </c>
      <c r="Q170" s="694" t="inlineStr">
        <is>
          <t>3J</t>
        </is>
      </c>
      <c r="R170" s="694" t="inlineStr">
        <is>
          <t>3I</t>
        </is>
      </c>
      <c r="S170" s="694" t="inlineStr">
        <is>
          <t>3F</t>
        </is>
      </c>
      <c r="T170" s="694" t="inlineStr">
        <is>
          <t>3A</t>
        </is>
      </c>
      <c r="U170" s="694" t="inlineStr">
        <is>
          <t>3G</t>
        </is>
      </c>
      <c r="V170" s="694" t="inlineStr">
        <is>
          <t>3L</t>
        </is>
      </c>
      <c r="W170" s="694" t="inlineStr">
        <is>
          <t>3K</t>
        </is>
      </c>
    </row>
    <row r="171" ht="15" customHeight="1" s="650">
      <c r="A171" s="1049" t="inlineStr">
        <is>
          <t>AEFGHJKL</t>
        </is>
      </c>
      <c r="B171" s="1049">
        <f>+IF(A171=WORLDCUP!$BI$112,1,0)</f>
        <v/>
      </c>
      <c r="C171" s="1049">
        <f>+WORLDCUP!BD62</f>
        <v/>
      </c>
      <c r="D171" s="1049">
        <f>+WORLDCUP!BD64</f>
        <v/>
      </c>
      <c r="E171" s="1049">
        <f>+WORLDCUP!BD67</f>
        <v/>
      </c>
      <c r="F171" s="1049">
        <f>+WORLDCUP!BD63</f>
        <v/>
      </c>
      <c r="G171" s="1049">
        <f>+WORLDCUP!BD58</f>
        <v/>
      </c>
      <c r="H171" s="1049">
        <f>+WORLDCUP!BD65</f>
        <v/>
      </c>
      <c r="I171" s="1049">
        <f>+WORLDCUP!BD69</f>
        <v/>
      </c>
      <c r="J171" s="1049">
        <f>+WORLDCUP!BD68</f>
        <v/>
      </c>
      <c r="N171" s="694" t="inlineStr">
        <is>
          <t>AEFGHJKL</t>
        </is>
      </c>
      <c r="O171" s="694" t="n">
        <v>170</v>
      </c>
      <c r="P171" s="694" t="inlineStr">
        <is>
          <t>3E</t>
        </is>
      </c>
      <c r="Q171" s="694" t="inlineStr">
        <is>
          <t>3G</t>
        </is>
      </c>
      <c r="R171" s="694" t="inlineStr">
        <is>
          <t>3J</t>
        </is>
      </c>
      <c r="S171" s="694" t="inlineStr">
        <is>
          <t>3F</t>
        </is>
      </c>
      <c r="T171" s="694" t="inlineStr">
        <is>
          <t>3A</t>
        </is>
      </c>
      <c r="U171" s="694" t="inlineStr">
        <is>
          <t>3H</t>
        </is>
      </c>
      <c r="V171" s="694" t="inlineStr">
        <is>
          <t>3L</t>
        </is>
      </c>
      <c r="W171" s="694" t="inlineStr">
        <is>
          <t>3K</t>
        </is>
      </c>
    </row>
    <row r="172" ht="15" customHeight="1" s="650">
      <c r="A172" s="1049" t="inlineStr">
        <is>
          <t>AEFGHIKL</t>
        </is>
      </c>
      <c r="B172" s="1049">
        <f>+IF(A172=WORLDCUP!$BI$112,1,0)</f>
        <v/>
      </c>
      <c r="C172" s="1049">
        <f>+WORLDCUP!BD62</f>
        <v/>
      </c>
      <c r="D172" s="1049">
        <f>+WORLDCUP!BD64</f>
        <v/>
      </c>
      <c r="E172" s="1049">
        <f>+WORLDCUP!BD66</f>
        <v/>
      </c>
      <c r="F172" s="1049">
        <f>+WORLDCUP!BD63</f>
        <v/>
      </c>
      <c r="G172" s="1049">
        <f>+WORLDCUP!BD58</f>
        <v/>
      </c>
      <c r="H172" s="1049">
        <f>+WORLDCUP!BD65</f>
        <v/>
      </c>
      <c r="I172" s="1049">
        <f>+WORLDCUP!BD69</f>
        <v/>
      </c>
      <c r="J172" s="1049">
        <f>+WORLDCUP!BD68</f>
        <v/>
      </c>
      <c r="N172" s="694" t="inlineStr">
        <is>
          <t>AEFGHIKL</t>
        </is>
      </c>
      <c r="O172" s="694" t="n">
        <v>171</v>
      </c>
      <c r="P172" s="694" t="inlineStr">
        <is>
          <t>3E</t>
        </is>
      </c>
      <c r="Q172" s="694" t="inlineStr">
        <is>
          <t>3G</t>
        </is>
      </c>
      <c r="R172" s="694" t="inlineStr">
        <is>
          <t>3I</t>
        </is>
      </c>
      <c r="S172" s="694" t="inlineStr">
        <is>
          <t>3F</t>
        </is>
      </c>
      <c r="T172" s="694" t="inlineStr">
        <is>
          <t>3A</t>
        </is>
      </c>
      <c r="U172" s="694" t="inlineStr">
        <is>
          <t>3H</t>
        </is>
      </c>
      <c r="V172" s="694" t="inlineStr">
        <is>
          <t>3L</t>
        </is>
      </c>
      <c r="W172" s="694" t="inlineStr">
        <is>
          <t>3K</t>
        </is>
      </c>
    </row>
    <row r="173" ht="15" customHeight="1" s="650">
      <c r="A173" s="1049" t="inlineStr">
        <is>
          <t>AEFGHIJL</t>
        </is>
      </c>
      <c r="B173" s="1049">
        <f>+IF(A173=WORLDCUP!$BI$112,1,0)</f>
        <v/>
      </c>
      <c r="C173" s="1049">
        <f>+WORLDCUP!BD62</f>
        <v/>
      </c>
      <c r="D173" s="1049">
        <f>+WORLDCUP!BD64</f>
        <v/>
      </c>
      <c r="E173" s="1049">
        <f>+WORLDCUP!BD67</f>
        <v/>
      </c>
      <c r="F173" s="1049">
        <f>+WORLDCUP!BD63</f>
        <v/>
      </c>
      <c r="G173" s="1049">
        <f>+WORLDCUP!BD58</f>
        <v/>
      </c>
      <c r="H173" s="1049">
        <f>+WORLDCUP!BD65</f>
        <v/>
      </c>
      <c r="I173" s="1049">
        <f>+WORLDCUP!BD69</f>
        <v/>
      </c>
      <c r="J173" s="1049">
        <f>+WORLDCUP!BD66</f>
        <v/>
      </c>
      <c r="N173" s="694" t="inlineStr">
        <is>
          <t>AEFGHIJL</t>
        </is>
      </c>
      <c r="O173" s="694" t="n">
        <v>172</v>
      </c>
      <c r="P173" s="694" t="inlineStr">
        <is>
          <t>3E</t>
        </is>
      </c>
      <c r="Q173" s="694" t="inlineStr">
        <is>
          <t>3G</t>
        </is>
      </c>
      <c r="R173" s="694" t="inlineStr">
        <is>
          <t>3J</t>
        </is>
      </c>
      <c r="S173" s="694" t="inlineStr">
        <is>
          <t>3F</t>
        </is>
      </c>
      <c r="T173" s="694" t="inlineStr">
        <is>
          <t>3A</t>
        </is>
      </c>
      <c r="U173" s="694" t="inlineStr">
        <is>
          <t>3H</t>
        </is>
      </c>
      <c r="V173" s="694" t="inlineStr">
        <is>
          <t>3L</t>
        </is>
      </c>
      <c r="W173" s="694" t="inlineStr">
        <is>
          <t>3I</t>
        </is>
      </c>
    </row>
    <row r="174" ht="15" customHeight="1" s="650">
      <c r="A174" s="1049" t="inlineStr">
        <is>
          <t>AEFGHIJK</t>
        </is>
      </c>
      <c r="B174" s="1049">
        <f>+IF(A174=WORLDCUP!$BI$112,1,0)</f>
        <v/>
      </c>
      <c r="C174" s="1049">
        <f>+WORLDCUP!BD62</f>
        <v/>
      </c>
      <c r="D174" s="1049">
        <f>+WORLDCUP!BD64</f>
        <v/>
      </c>
      <c r="E174" s="1049">
        <f>+WORLDCUP!BD67</f>
        <v/>
      </c>
      <c r="F174" s="1049">
        <f>+WORLDCUP!BD63</f>
        <v/>
      </c>
      <c r="G174" s="1049">
        <f>+WORLDCUP!BD58</f>
        <v/>
      </c>
      <c r="H174" s="1049">
        <f>+WORLDCUP!BD65</f>
        <v/>
      </c>
      <c r="I174" s="1049">
        <f>+WORLDCUP!BD66</f>
        <v/>
      </c>
      <c r="J174" s="1049">
        <f>+WORLDCUP!BD68</f>
        <v/>
      </c>
      <c r="N174" s="694" t="inlineStr">
        <is>
          <t>AEFGHIJK</t>
        </is>
      </c>
      <c r="O174" s="694" t="n">
        <v>173</v>
      </c>
      <c r="P174" s="694" t="inlineStr">
        <is>
          <t>3E</t>
        </is>
      </c>
      <c r="Q174" s="694" t="inlineStr">
        <is>
          <t>3G</t>
        </is>
      </c>
      <c r="R174" s="694" t="inlineStr">
        <is>
          <t>3J</t>
        </is>
      </c>
      <c r="S174" s="694" t="inlineStr">
        <is>
          <t>3F</t>
        </is>
      </c>
      <c r="T174" s="694" t="inlineStr">
        <is>
          <t>3A</t>
        </is>
      </c>
      <c r="U174" s="694" t="inlineStr">
        <is>
          <t>3H</t>
        </is>
      </c>
      <c r="V174" s="694" t="inlineStr">
        <is>
          <t>3I</t>
        </is>
      </c>
      <c r="W174" s="694" t="inlineStr">
        <is>
          <t>3K</t>
        </is>
      </c>
    </row>
    <row r="175" ht="15" customHeight="1" s="650">
      <c r="A175" s="1049" t="inlineStr">
        <is>
          <t>ADGHIJKL</t>
        </is>
      </c>
      <c r="B175" s="1049">
        <f>+IF(A175=WORLDCUP!$BI$112,1,0)</f>
        <v/>
      </c>
      <c r="C175" s="1049">
        <f>+WORLDCUP!BD65</f>
        <v/>
      </c>
      <c r="D175" s="1049">
        <f>+WORLDCUP!BD67</f>
        <v/>
      </c>
      <c r="E175" s="1049">
        <f>+WORLDCUP!BD66</f>
        <v/>
      </c>
      <c r="F175" s="1049">
        <f>+WORLDCUP!BD61</f>
        <v/>
      </c>
      <c r="G175" s="1049">
        <f>+WORLDCUP!BD58</f>
        <v/>
      </c>
      <c r="H175" s="1049">
        <f>+WORLDCUP!BD64</f>
        <v/>
      </c>
      <c r="I175" s="1049">
        <f>+WORLDCUP!BD69</f>
        <v/>
      </c>
      <c r="J175" s="1049">
        <f>+WORLDCUP!BD68</f>
        <v/>
      </c>
      <c r="N175" s="694" t="inlineStr">
        <is>
          <t>ADGHIJKL</t>
        </is>
      </c>
      <c r="O175" s="694" t="n">
        <v>174</v>
      </c>
      <c r="P175" s="694" t="inlineStr">
        <is>
          <t>3H</t>
        </is>
      </c>
      <c r="Q175" s="694" t="inlineStr">
        <is>
          <t>3J</t>
        </is>
      </c>
      <c r="R175" s="694" t="inlineStr">
        <is>
          <t>3I</t>
        </is>
      </c>
      <c r="S175" s="694" t="inlineStr">
        <is>
          <t>3D</t>
        </is>
      </c>
      <c r="T175" s="694" t="inlineStr">
        <is>
          <t>3A</t>
        </is>
      </c>
      <c r="U175" s="694" t="inlineStr">
        <is>
          <t>3G</t>
        </is>
      </c>
      <c r="V175" s="694" t="inlineStr">
        <is>
          <t>3L</t>
        </is>
      </c>
      <c r="W175" s="694" t="inlineStr">
        <is>
          <t>3K</t>
        </is>
      </c>
    </row>
    <row r="176" ht="15" customHeight="1" s="650">
      <c r="A176" s="1049" t="inlineStr">
        <is>
          <t>ADFHIJKL</t>
        </is>
      </c>
      <c r="B176" s="1049">
        <f>+IF(A176=WORLDCUP!$BI$112,1,0)</f>
        <v/>
      </c>
      <c r="C176" s="1049">
        <f>+WORLDCUP!BD65</f>
        <v/>
      </c>
      <c r="D176" s="1049">
        <f>+WORLDCUP!BD67</f>
        <v/>
      </c>
      <c r="E176" s="1049">
        <f>+WORLDCUP!BD66</f>
        <v/>
      </c>
      <c r="F176" s="1049">
        <f>+WORLDCUP!BD61</f>
        <v/>
      </c>
      <c r="G176" s="1049">
        <f>+WORLDCUP!BD58</f>
        <v/>
      </c>
      <c r="H176" s="1049">
        <f>+WORLDCUP!BD63</f>
        <v/>
      </c>
      <c r="I176" s="1049">
        <f>+WORLDCUP!BD69</f>
        <v/>
      </c>
      <c r="J176" s="1049">
        <f>+WORLDCUP!BD68</f>
        <v/>
      </c>
      <c r="N176" s="694" t="inlineStr">
        <is>
          <t>ADFHIJKL</t>
        </is>
      </c>
      <c r="O176" s="694" t="n">
        <v>175</v>
      </c>
      <c r="P176" s="694" t="inlineStr">
        <is>
          <t>3H</t>
        </is>
      </c>
      <c r="Q176" s="694" t="inlineStr">
        <is>
          <t>3J</t>
        </is>
      </c>
      <c r="R176" s="694" t="inlineStr">
        <is>
          <t>3I</t>
        </is>
      </c>
      <c r="S176" s="694" t="inlineStr">
        <is>
          <t>3D</t>
        </is>
      </c>
      <c r="T176" s="694" t="inlineStr">
        <is>
          <t>3A</t>
        </is>
      </c>
      <c r="U176" s="694" t="inlineStr">
        <is>
          <t>3F</t>
        </is>
      </c>
      <c r="V176" s="694" t="inlineStr">
        <is>
          <t>3L</t>
        </is>
      </c>
      <c r="W176" s="694" t="inlineStr">
        <is>
          <t>3K</t>
        </is>
      </c>
    </row>
    <row r="177" ht="15" customHeight="1" s="650">
      <c r="A177" s="1049" t="inlineStr">
        <is>
          <t>ADFGIJKL</t>
        </is>
      </c>
      <c r="B177" s="1049">
        <f>+IF(A177=WORLDCUP!$BI$112,1,0)</f>
        <v/>
      </c>
      <c r="C177" s="1049">
        <f>+WORLDCUP!BD66</f>
        <v/>
      </c>
      <c r="D177" s="1049">
        <f>+WORLDCUP!BD64</f>
        <v/>
      </c>
      <c r="E177" s="1049">
        <f>+WORLDCUP!BD67</f>
        <v/>
      </c>
      <c r="F177" s="1049">
        <f>+WORLDCUP!BD61</f>
        <v/>
      </c>
      <c r="G177" s="1049">
        <f>+WORLDCUP!BD58</f>
        <v/>
      </c>
      <c r="H177" s="1049">
        <f>+WORLDCUP!BD63</f>
        <v/>
      </c>
      <c r="I177" s="1049">
        <f>+WORLDCUP!BD69</f>
        <v/>
      </c>
      <c r="J177" s="1049">
        <f>+WORLDCUP!BD68</f>
        <v/>
      </c>
      <c r="N177" s="694" t="inlineStr">
        <is>
          <t>ADFGIJKL</t>
        </is>
      </c>
      <c r="O177" s="694" t="n">
        <v>176</v>
      </c>
      <c r="P177" s="694" t="inlineStr">
        <is>
          <t>3I</t>
        </is>
      </c>
      <c r="Q177" s="694" t="inlineStr">
        <is>
          <t>3G</t>
        </is>
      </c>
      <c r="R177" s="694" t="inlineStr">
        <is>
          <t>3J</t>
        </is>
      </c>
      <c r="S177" s="694" t="inlineStr">
        <is>
          <t>3D</t>
        </is>
      </c>
      <c r="T177" s="694" t="inlineStr">
        <is>
          <t>3A</t>
        </is>
      </c>
      <c r="U177" s="694" t="inlineStr">
        <is>
          <t>3F</t>
        </is>
      </c>
      <c r="V177" s="694" t="inlineStr">
        <is>
          <t>3L</t>
        </is>
      </c>
      <c r="W177" s="694" t="inlineStr">
        <is>
          <t>3K</t>
        </is>
      </c>
    </row>
    <row r="178" ht="15" customHeight="1" s="650">
      <c r="A178" s="1049" t="inlineStr">
        <is>
          <t>ADFGHJKL</t>
        </is>
      </c>
      <c r="B178" s="1049">
        <f>+IF(A178=WORLDCUP!$BI$112,1,0)</f>
        <v/>
      </c>
      <c r="C178" s="1049">
        <f>+WORLDCUP!BD65</f>
        <v/>
      </c>
      <c r="D178" s="1049">
        <f>+WORLDCUP!BD64</f>
        <v/>
      </c>
      <c r="E178" s="1049">
        <f>+WORLDCUP!BD67</f>
        <v/>
      </c>
      <c r="F178" s="1049">
        <f>+WORLDCUP!BD61</f>
        <v/>
      </c>
      <c r="G178" s="1049">
        <f>+WORLDCUP!BD58</f>
        <v/>
      </c>
      <c r="H178" s="1049">
        <f>+WORLDCUP!BD63</f>
        <v/>
      </c>
      <c r="I178" s="1049">
        <f>+WORLDCUP!BD69</f>
        <v/>
      </c>
      <c r="J178" s="1049">
        <f>+WORLDCUP!BD68</f>
        <v/>
      </c>
      <c r="N178" s="694" t="inlineStr">
        <is>
          <t>ADFGHJKL</t>
        </is>
      </c>
      <c r="O178" s="694" t="n">
        <v>177</v>
      </c>
      <c r="P178" s="694" t="inlineStr">
        <is>
          <t>3H</t>
        </is>
      </c>
      <c r="Q178" s="694" t="inlineStr">
        <is>
          <t>3G</t>
        </is>
      </c>
      <c r="R178" s="694" t="inlineStr">
        <is>
          <t>3J</t>
        </is>
      </c>
      <c r="S178" s="694" t="inlineStr">
        <is>
          <t>3D</t>
        </is>
      </c>
      <c r="T178" s="694" t="inlineStr">
        <is>
          <t>3A</t>
        </is>
      </c>
      <c r="U178" s="694" t="inlineStr">
        <is>
          <t>3F</t>
        </is>
      </c>
      <c r="V178" s="694" t="inlineStr">
        <is>
          <t>3L</t>
        </is>
      </c>
      <c r="W178" s="694" t="inlineStr">
        <is>
          <t>3K</t>
        </is>
      </c>
    </row>
    <row r="179" ht="15" customHeight="1" s="650">
      <c r="A179" s="1049" t="inlineStr">
        <is>
          <t>ADFGHIKL</t>
        </is>
      </c>
      <c r="B179" s="1049">
        <f>+IF(A179=WORLDCUP!$BI$112,1,0)</f>
        <v/>
      </c>
      <c r="C179" s="1049">
        <f>+WORLDCUP!BD65</f>
        <v/>
      </c>
      <c r="D179" s="1049">
        <f>+WORLDCUP!BD64</f>
        <v/>
      </c>
      <c r="E179" s="1049">
        <f>+WORLDCUP!BD66</f>
        <v/>
      </c>
      <c r="F179" s="1049">
        <f>+WORLDCUP!BD61</f>
        <v/>
      </c>
      <c r="G179" s="1049">
        <f>+WORLDCUP!BD58</f>
        <v/>
      </c>
      <c r="H179" s="1049">
        <f>+WORLDCUP!BD63</f>
        <v/>
      </c>
      <c r="I179" s="1049">
        <f>+WORLDCUP!BD69</f>
        <v/>
      </c>
      <c r="J179" s="1049">
        <f>+WORLDCUP!BD68</f>
        <v/>
      </c>
      <c r="N179" s="694" t="inlineStr">
        <is>
          <t>ADFGHIKL</t>
        </is>
      </c>
      <c r="O179" s="694" t="n">
        <v>178</v>
      </c>
      <c r="P179" s="694" t="inlineStr">
        <is>
          <t>3H</t>
        </is>
      </c>
      <c r="Q179" s="694" t="inlineStr">
        <is>
          <t>3G</t>
        </is>
      </c>
      <c r="R179" s="694" t="inlineStr">
        <is>
          <t>3I</t>
        </is>
      </c>
      <c r="S179" s="694" t="inlineStr">
        <is>
          <t>3D</t>
        </is>
      </c>
      <c r="T179" s="694" t="inlineStr">
        <is>
          <t>3A</t>
        </is>
      </c>
      <c r="U179" s="694" t="inlineStr">
        <is>
          <t>3F</t>
        </is>
      </c>
      <c r="V179" s="694" t="inlineStr">
        <is>
          <t>3L</t>
        </is>
      </c>
      <c r="W179" s="694" t="inlineStr">
        <is>
          <t>3K</t>
        </is>
      </c>
    </row>
    <row r="180" ht="15" customHeight="1" s="650">
      <c r="A180" s="1049" t="inlineStr">
        <is>
          <t>ADFGHIJL</t>
        </is>
      </c>
      <c r="B180" s="1049">
        <f>+IF(A180=WORLDCUP!$BI$112,1,0)</f>
        <v/>
      </c>
      <c r="C180" s="1049">
        <f>+WORLDCUP!BD65</f>
        <v/>
      </c>
      <c r="D180" s="1049">
        <f>+WORLDCUP!BD64</f>
        <v/>
      </c>
      <c r="E180" s="1049">
        <f>+WORLDCUP!BD67</f>
        <v/>
      </c>
      <c r="F180" s="1049">
        <f>+WORLDCUP!BD61</f>
        <v/>
      </c>
      <c r="G180" s="1049">
        <f>+WORLDCUP!BD58</f>
        <v/>
      </c>
      <c r="H180" s="1049">
        <f>+WORLDCUP!BD63</f>
        <v/>
      </c>
      <c r="I180" s="1049">
        <f>+WORLDCUP!BD69</f>
        <v/>
      </c>
      <c r="J180" s="1049">
        <f>+WORLDCUP!BD66</f>
        <v/>
      </c>
      <c r="N180" s="694" t="inlineStr">
        <is>
          <t>ADFGHIJL</t>
        </is>
      </c>
      <c r="O180" s="694" t="n">
        <v>179</v>
      </c>
      <c r="P180" s="694" t="inlineStr">
        <is>
          <t>3H</t>
        </is>
      </c>
      <c r="Q180" s="694" t="inlineStr">
        <is>
          <t>3G</t>
        </is>
      </c>
      <c r="R180" s="694" t="inlineStr">
        <is>
          <t>3J</t>
        </is>
      </c>
      <c r="S180" s="694" t="inlineStr">
        <is>
          <t>3D</t>
        </is>
      </c>
      <c r="T180" s="694" t="inlineStr">
        <is>
          <t>3A</t>
        </is>
      </c>
      <c r="U180" s="694" t="inlineStr">
        <is>
          <t>3F</t>
        </is>
      </c>
      <c r="V180" s="694" t="inlineStr">
        <is>
          <t>3L</t>
        </is>
      </c>
      <c r="W180" s="694" t="inlineStr">
        <is>
          <t>3I</t>
        </is>
      </c>
    </row>
    <row r="181" ht="15" customHeight="1" s="650">
      <c r="A181" s="1049" t="inlineStr">
        <is>
          <t>ADFGHIJK</t>
        </is>
      </c>
      <c r="B181" s="1049">
        <f>+IF(A181=WORLDCUP!$BI$112,1,0)</f>
        <v/>
      </c>
      <c r="C181" s="1049">
        <f>+WORLDCUP!BD65</f>
        <v/>
      </c>
      <c r="D181" s="1049">
        <f>+WORLDCUP!BD64</f>
        <v/>
      </c>
      <c r="E181" s="1049">
        <f>+WORLDCUP!BD67</f>
        <v/>
      </c>
      <c r="F181" s="1049">
        <f>+WORLDCUP!BD61</f>
        <v/>
      </c>
      <c r="G181" s="1049">
        <f>+WORLDCUP!BD58</f>
        <v/>
      </c>
      <c r="H181" s="1049">
        <f>+WORLDCUP!BD63</f>
        <v/>
      </c>
      <c r="I181" s="1049">
        <f>+WORLDCUP!BD66</f>
        <v/>
      </c>
      <c r="J181" s="1049">
        <f>+WORLDCUP!BD68</f>
        <v/>
      </c>
      <c r="N181" s="694" t="inlineStr">
        <is>
          <t>ADFGHIJK</t>
        </is>
      </c>
      <c r="O181" s="694" t="n">
        <v>180</v>
      </c>
      <c r="P181" s="694" t="inlineStr">
        <is>
          <t>3H</t>
        </is>
      </c>
      <c r="Q181" s="694" t="inlineStr">
        <is>
          <t>3G</t>
        </is>
      </c>
      <c r="R181" s="694" t="inlineStr">
        <is>
          <t>3J</t>
        </is>
      </c>
      <c r="S181" s="694" t="inlineStr">
        <is>
          <t>3D</t>
        </is>
      </c>
      <c r="T181" s="694" t="inlineStr">
        <is>
          <t>3A</t>
        </is>
      </c>
      <c r="U181" s="694" t="inlineStr">
        <is>
          <t>3F</t>
        </is>
      </c>
      <c r="V181" s="694" t="inlineStr">
        <is>
          <t>3I</t>
        </is>
      </c>
      <c r="W181" s="694" t="inlineStr">
        <is>
          <t>3K</t>
        </is>
      </c>
    </row>
    <row r="182" ht="15" customHeight="1" s="650">
      <c r="A182" s="1049" t="inlineStr">
        <is>
          <t>ADEHIJKL</t>
        </is>
      </c>
      <c r="B182" s="1049">
        <f>+IF(A182=WORLDCUP!$BI$112,1,0)</f>
        <v/>
      </c>
      <c r="C182" s="1049">
        <f>+WORLDCUP!BD62</f>
        <v/>
      </c>
      <c r="D182" s="1049">
        <f>+WORLDCUP!BD67</f>
        <v/>
      </c>
      <c r="E182" s="1049">
        <f>+WORLDCUP!BD66</f>
        <v/>
      </c>
      <c r="F182" s="1049">
        <f>+WORLDCUP!BD61</f>
        <v/>
      </c>
      <c r="G182" s="1049">
        <f>+WORLDCUP!BD58</f>
        <v/>
      </c>
      <c r="H182" s="1049">
        <f>+WORLDCUP!BD65</f>
        <v/>
      </c>
      <c r="I182" s="1049">
        <f>+WORLDCUP!BD69</f>
        <v/>
      </c>
      <c r="J182" s="1049">
        <f>+WORLDCUP!BD68</f>
        <v/>
      </c>
      <c r="N182" s="694" t="inlineStr">
        <is>
          <t>ADEHIJKL</t>
        </is>
      </c>
      <c r="O182" s="694" t="n">
        <v>181</v>
      </c>
      <c r="P182" s="694" t="inlineStr">
        <is>
          <t>3E</t>
        </is>
      </c>
      <c r="Q182" s="694" t="inlineStr">
        <is>
          <t>3J</t>
        </is>
      </c>
      <c r="R182" s="694" t="inlineStr">
        <is>
          <t>3I</t>
        </is>
      </c>
      <c r="S182" s="694" t="inlineStr">
        <is>
          <t>3D</t>
        </is>
      </c>
      <c r="T182" s="694" t="inlineStr">
        <is>
          <t>3A</t>
        </is>
      </c>
      <c r="U182" s="694" t="inlineStr">
        <is>
          <t>3H</t>
        </is>
      </c>
      <c r="V182" s="694" t="inlineStr">
        <is>
          <t>3L</t>
        </is>
      </c>
      <c r="W182" s="694" t="inlineStr">
        <is>
          <t>3K</t>
        </is>
      </c>
    </row>
    <row r="183" ht="15" customHeight="1" s="650">
      <c r="A183" s="1049" t="inlineStr">
        <is>
          <t>ADEGIJKL</t>
        </is>
      </c>
      <c r="B183" s="1049">
        <f>+IF(A183=WORLDCUP!$BI$112,1,0)</f>
        <v/>
      </c>
      <c r="C183" s="1049">
        <f>+WORLDCUP!BD62</f>
        <v/>
      </c>
      <c r="D183" s="1049">
        <f>+WORLDCUP!BD67</f>
        <v/>
      </c>
      <c r="E183" s="1049">
        <f>+WORLDCUP!BD66</f>
        <v/>
      </c>
      <c r="F183" s="1049">
        <f>+WORLDCUP!BD61</f>
        <v/>
      </c>
      <c r="G183" s="1049">
        <f>+WORLDCUP!BD58</f>
        <v/>
      </c>
      <c r="H183" s="1049">
        <f>+WORLDCUP!BD64</f>
        <v/>
      </c>
      <c r="I183" s="1049">
        <f>+WORLDCUP!BD69</f>
        <v/>
      </c>
      <c r="J183" s="1049">
        <f>+WORLDCUP!BD68</f>
        <v/>
      </c>
      <c r="N183" s="694" t="inlineStr">
        <is>
          <t>ADEGIJKL</t>
        </is>
      </c>
      <c r="O183" s="694" t="n">
        <v>182</v>
      </c>
      <c r="P183" s="694" t="inlineStr">
        <is>
          <t>3E</t>
        </is>
      </c>
      <c r="Q183" s="694" t="inlineStr">
        <is>
          <t>3J</t>
        </is>
      </c>
      <c r="R183" s="694" t="inlineStr">
        <is>
          <t>3I</t>
        </is>
      </c>
      <c r="S183" s="694" t="inlineStr">
        <is>
          <t>3D</t>
        </is>
      </c>
      <c r="T183" s="694" t="inlineStr">
        <is>
          <t>3A</t>
        </is>
      </c>
      <c r="U183" s="694" t="inlineStr">
        <is>
          <t>3G</t>
        </is>
      </c>
      <c r="V183" s="694" t="inlineStr">
        <is>
          <t>3L</t>
        </is>
      </c>
      <c r="W183" s="694" t="inlineStr">
        <is>
          <t>3K</t>
        </is>
      </c>
    </row>
    <row r="184" ht="15" customHeight="1" s="650">
      <c r="A184" s="1049" t="inlineStr">
        <is>
          <t>ADEGHJKL</t>
        </is>
      </c>
      <c r="B184" s="1049">
        <f>+IF(A184=WORLDCUP!$BI$112,1,0)</f>
        <v/>
      </c>
      <c r="C184" s="1049">
        <f>+WORLDCUP!BD62</f>
        <v/>
      </c>
      <c r="D184" s="1049">
        <f>+WORLDCUP!BD64</f>
        <v/>
      </c>
      <c r="E184" s="1049">
        <f>+WORLDCUP!BD67</f>
        <v/>
      </c>
      <c r="F184" s="1049">
        <f>+WORLDCUP!BD61</f>
        <v/>
      </c>
      <c r="G184" s="1049">
        <f>+WORLDCUP!BD58</f>
        <v/>
      </c>
      <c r="H184" s="1049">
        <f>+WORLDCUP!BD65</f>
        <v/>
      </c>
      <c r="I184" s="1049">
        <f>+WORLDCUP!BD69</f>
        <v/>
      </c>
      <c r="J184" s="1049">
        <f>+WORLDCUP!BD68</f>
        <v/>
      </c>
      <c r="N184" s="694" t="inlineStr">
        <is>
          <t>ADEGHJKL</t>
        </is>
      </c>
      <c r="O184" s="694" t="n">
        <v>183</v>
      </c>
      <c r="P184" s="694" t="inlineStr">
        <is>
          <t>3E</t>
        </is>
      </c>
      <c r="Q184" s="694" t="inlineStr">
        <is>
          <t>3G</t>
        </is>
      </c>
      <c r="R184" s="694" t="inlineStr">
        <is>
          <t>3J</t>
        </is>
      </c>
      <c r="S184" s="694" t="inlineStr">
        <is>
          <t>3D</t>
        </is>
      </c>
      <c r="T184" s="694" t="inlineStr">
        <is>
          <t>3A</t>
        </is>
      </c>
      <c r="U184" s="694" t="inlineStr">
        <is>
          <t>3H</t>
        </is>
      </c>
      <c r="V184" s="694" t="inlineStr">
        <is>
          <t>3L</t>
        </is>
      </c>
      <c r="W184" s="694" t="inlineStr">
        <is>
          <t>3K</t>
        </is>
      </c>
    </row>
    <row r="185" ht="15" customHeight="1" s="650">
      <c r="A185" s="1049" t="inlineStr">
        <is>
          <t>ADEGHIKL</t>
        </is>
      </c>
      <c r="B185" s="1049">
        <f>+IF(A185=WORLDCUP!$BI$112,1,0)</f>
        <v/>
      </c>
      <c r="C185" s="1049">
        <f>+WORLDCUP!BD62</f>
        <v/>
      </c>
      <c r="D185" s="1049">
        <f>+WORLDCUP!BD64</f>
        <v/>
      </c>
      <c r="E185" s="1049">
        <f>+WORLDCUP!BD66</f>
        <v/>
      </c>
      <c r="F185" s="1049">
        <f>+WORLDCUP!BD61</f>
        <v/>
      </c>
      <c r="G185" s="1049">
        <f>+WORLDCUP!BD58</f>
        <v/>
      </c>
      <c r="H185" s="1049">
        <f>+WORLDCUP!BD65</f>
        <v/>
      </c>
      <c r="I185" s="1049">
        <f>+WORLDCUP!BD69</f>
        <v/>
      </c>
      <c r="J185" s="1049">
        <f>+WORLDCUP!BD68</f>
        <v/>
      </c>
      <c r="N185" s="694" t="inlineStr">
        <is>
          <t>ADEGHIKL</t>
        </is>
      </c>
      <c r="O185" s="694" t="n">
        <v>184</v>
      </c>
      <c r="P185" s="694" t="inlineStr">
        <is>
          <t>3E</t>
        </is>
      </c>
      <c r="Q185" s="694" t="inlineStr">
        <is>
          <t>3G</t>
        </is>
      </c>
      <c r="R185" s="694" t="inlineStr">
        <is>
          <t>3I</t>
        </is>
      </c>
      <c r="S185" s="694" t="inlineStr">
        <is>
          <t>3D</t>
        </is>
      </c>
      <c r="T185" s="694" t="inlineStr">
        <is>
          <t>3A</t>
        </is>
      </c>
      <c r="U185" s="694" t="inlineStr">
        <is>
          <t>3H</t>
        </is>
      </c>
      <c r="V185" s="694" t="inlineStr">
        <is>
          <t>3L</t>
        </is>
      </c>
      <c r="W185" s="694" t="inlineStr">
        <is>
          <t>3K</t>
        </is>
      </c>
    </row>
    <row r="186" ht="15" customHeight="1" s="650">
      <c r="A186" s="1049" t="inlineStr">
        <is>
          <t>ADEGHIJL</t>
        </is>
      </c>
      <c r="B186" s="1049">
        <f>+IF(A186=WORLDCUP!$BI$112,1,0)</f>
        <v/>
      </c>
      <c r="C186" s="1049">
        <f>+WORLDCUP!BD62</f>
        <v/>
      </c>
      <c r="D186" s="1049">
        <f>+WORLDCUP!BD64</f>
        <v/>
      </c>
      <c r="E186" s="1049">
        <f>+WORLDCUP!BD67</f>
        <v/>
      </c>
      <c r="F186" s="1049">
        <f>+WORLDCUP!BD61</f>
        <v/>
      </c>
      <c r="G186" s="1049">
        <f>+WORLDCUP!BD58</f>
        <v/>
      </c>
      <c r="H186" s="1049">
        <f>+WORLDCUP!BD65</f>
        <v/>
      </c>
      <c r="I186" s="1049">
        <f>+WORLDCUP!BD69</f>
        <v/>
      </c>
      <c r="J186" s="1049">
        <f>+WORLDCUP!BD66</f>
        <v/>
      </c>
      <c r="N186" s="694" t="inlineStr">
        <is>
          <t>ADEGHIJL</t>
        </is>
      </c>
      <c r="O186" s="694" t="n">
        <v>185</v>
      </c>
      <c r="P186" s="694" t="inlineStr">
        <is>
          <t>3E</t>
        </is>
      </c>
      <c r="Q186" s="694" t="inlineStr">
        <is>
          <t>3G</t>
        </is>
      </c>
      <c r="R186" s="694" t="inlineStr">
        <is>
          <t>3J</t>
        </is>
      </c>
      <c r="S186" s="694" t="inlineStr">
        <is>
          <t>3D</t>
        </is>
      </c>
      <c r="T186" s="694" t="inlineStr">
        <is>
          <t>3A</t>
        </is>
      </c>
      <c r="U186" s="694" t="inlineStr">
        <is>
          <t>3H</t>
        </is>
      </c>
      <c r="V186" s="694" t="inlineStr">
        <is>
          <t>3L</t>
        </is>
      </c>
      <c r="W186" s="694" t="inlineStr">
        <is>
          <t>3I</t>
        </is>
      </c>
    </row>
    <row r="187" ht="15" customHeight="1" s="650">
      <c r="A187" s="1049" t="inlineStr">
        <is>
          <t>ADEGHIJK</t>
        </is>
      </c>
      <c r="B187" s="1049">
        <f>+IF(A187=WORLDCUP!$BI$112,1,0)</f>
        <v/>
      </c>
      <c r="C187" s="1049">
        <f>+WORLDCUP!BD62</f>
        <v/>
      </c>
      <c r="D187" s="1049">
        <f>+WORLDCUP!BD64</f>
        <v/>
      </c>
      <c r="E187" s="1049">
        <f>+WORLDCUP!BD67</f>
        <v/>
      </c>
      <c r="F187" s="1049">
        <f>+WORLDCUP!BD61</f>
        <v/>
      </c>
      <c r="G187" s="1049">
        <f>+WORLDCUP!BD58</f>
        <v/>
      </c>
      <c r="H187" s="1049">
        <f>+WORLDCUP!BD65</f>
        <v/>
      </c>
      <c r="I187" s="1049">
        <f>+WORLDCUP!BD66</f>
        <v/>
      </c>
      <c r="J187" s="1049">
        <f>+WORLDCUP!BD68</f>
        <v/>
      </c>
      <c r="N187" s="694" t="inlineStr">
        <is>
          <t>ADEGHIJK</t>
        </is>
      </c>
      <c r="O187" s="694" t="n">
        <v>186</v>
      </c>
      <c r="P187" s="694" t="inlineStr">
        <is>
          <t>3E</t>
        </is>
      </c>
      <c r="Q187" s="694" t="inlineStr">
        <is>
          <t>3G</t>
        </is>
      </c>
      <c r="R187" s="694" t="inlineStr">
        <is>
          <t>3J</t>
        </is>
      </c>
      <c r="S187" s="694" t="inlineStr">
        <is>
          <t>3D</t>
        </is>
      </c>
      <c r="T187" s="694" t="inlineStr">
        <is>
          <t>3A</t>
        </is>
      </c>
      <c r="U187" s="694" t="inlineStr">
        <is>
          <t>3H</t>
        </is>
      </c>
      <c r="V187" s="694" t="inlineStr">
        <is>
          <t>3I</t>
        </is>
      </c>
      <c r="W187" s="694" t="inlineStr">
        <is>
          <t>3K</t>
        </is>
      </c>
    </row>
    <row r="188" ht="15" customHeight="1" s="650">
      <c r="A188" s="1049" t="inlineStr">
        <is>
          <t>ADEFIJKL</t>
        </is>
      </c>
      <c r="B188" s="1049">
        <f>+IF(A188=WORLDCUP!$BI$112,1,0)</f>
        <v/>
      </c>
      <c r="C188" s="1049">
        <f>+WORLDCUP!BD62</f>
        <v/>
      </c>
      <c r="D188" s="1049">
        <f>+WORLDCUP!BD67</f>
        <v/>
      </c>
      <c r="E188" s="1049">
        <f>+WORLDCUP!BD66</f>
        <v/>
      </c>
      <c r="F188" s="1049">
        <f>+WORLDCUP!BD61</f>
        <v/>
      </c>
      <c r="G188" s="1049">
        <f>+WORLDCUP!BD58</f>
        <v/>
      </c>
      <c r="H188" s="1049">
        <f>+WORLDCUP!BD63</f>
        <v/>
      </c>
      <c r="I188" s="1049">
        <f>+WORLDCUP!BD69</f>
        <v/>
      </c>
      <c r="J188" s="1049">
        <f>+WORLDCUP!BD68</f>
        <v/>
      </c>
      <c r="N188" s="694" t="inlineStr">
        <is>
          <t>ADEFIJKL</t>
        </is>
      </c>
      <c r="O188" s="694" t="n">
        <v>187</v>
      </c>
      <c r="P188" s="694" t="inlineStr">
        <is>
          <t>3E</t>
        </is>
      </c>
      <c r="Q188" s="694" t="inlineStr">
        <is>
          <t>3J</t>
        </is>
      </c>
      <c r="R188" s="694" t="inlineStr">
        <is>
          <t>3I</t>
        </is>
      </c>
      <c r="S188" s="694" t="inlineStr">
        <is>
          <t>3D</t>
        </is>
      </c>
      <c r="T188" s="694" t="inlineStr">
        <is>
          <t>3A</t>
        </is>
      </c>
      <c r="U188" s="694" t="inlineStr">
        <is>
          <t>3F</t>
        </is>
      </c>
      <c r="V188" s="694" t="inlineStr">
        <is>
          <t>3L</t>
        </is>
      </c>
      <c r="W188" s="694" t="inlineStr">
        <is>
          <t>3K</t>
        </is>
      </c>
    </row>
    <row r="189" ht="15" customHeight="1" s="650">
      <c r="A189" s="1049" t="inlineStr">
        <is>
          <t>ADEFHJKL</t>
        </is>
      </c>
      <c r="B189" s="1049">
        <f>+IF(A189=WORLDCUP!$BI$112,1,0)</f>
        <v/>
      </c>
      <c r="C189" s="1049">
        <f>+WORLDCUP!BD65</f>
        <v/>
      </c>
      <c r="D189" s="1049">
        <f>+WORLDCUP!BD67</f>
        <v/>
      </c>
      <c r="E189" s="1049">
        <f>+WORLDCUP!BD62</f>
        <v/>
      </c>
      <c r="F189" s="1049">
        <f>+WORLDCUP!BD61</f>
        <v/>
      </c>
      <c r="G189" s="1049">
        <f>+WORLDCUP!BD58</f>
        <v/>
      </c>
      <c r="H189" s="1049">
        <f>+WORLDCUP!BD63</f>
        <v/>
      </c>
      <c r="I189" s="1049">
        <f>+WORLDCUP!BD69</f>
        <v/>
      </c>
      <c r="J189" s="1049">
        <f>+WORLDCUP!BD68</f>
        <v/>
      </c>
      <c r="N189" s="694" t="inlineStr">
        <is>
          <t>ADEFHJKL</t>
        </is>
      </c>
      <c r="O189" s="694" t="n">
        <v>188</v>
      </c>
      <c r="P189" s="694" t="inlineStr">
        <is>
          <t>3H</t>
        </is>
      </c>
      <c r="Q189" s="694" t="inlineStr">
        <is>
          <t>3J</t>
        </is>
      </c>
      <c r="R189" s="694" t="inlineStr">
        <is>
          <t>3E</t>
        </is>
      </c>
      <c r="S189" s="694" t="inlineStr">
        <is>
          <t>3D</t>
        </is>
      </c>
      <c r="T189" s="694" t="inlineStr">
        <is>
          <t>3A</t>
        </is>
      </c>
      <c r="U189" s="694" t="inlineStr">
        <is>
          <t>3F</t>
        </is>
      </c>
      <c r="V189" s="694" t="inlineStr">
        <is>
          <t>3L</t>
        </is>
      </c>
      <c r="W189" s="694" t="inlineStr">
        <is>
          <t>3K</t>
        </is>
      </c>
    </row>
    <row r="190" ht="15" customHeight="1" s="650">
      <c r="A190" s="1049" t="inlineStr">
        <is>
          <t>ADEFHIKL</t>
        </is>
      </c>
      <c r="B190" s="1049">
        <f>+IF(A190=WORLDCUP!$BI$112,1,0)</f>
        <v/>
      </c>
      <c r="C190" s="1049">
        <f>+WORLDCUP!BD65</f>
        <v/>
      </c>
      <c r="D190" s="1049">
        <f>+WORLDCUP!BD62</f>
        <v/>
      </c>
      <c r="E190" s="1049">
        <f>+WORLDCUP!BD66</f>
        <v/>
      </c>
      <c r="F190" s="1049">
        <f>+WORLDCUP!BD61</f>
        <v/>
      </c>
      <c r="G190" s="1049">
        <f>+WORLDCUP!BD58</f>
        <v/>
      </c>
      <c r="H190" s="1049">
        <f>+WORLDCUP!BD63</f>
        <v/>
      </c>
      <c r="I190" s="1049">
        <f>+WORLDCUP!BD69</f>
        <v/>
      </c>
      <c r="J190" s="1049">
        <f>+WORLDCUP!BD68</f>
        <v/>
      </c>
      <c r="N190" s="694" t="inlineStr">
        <is>
          <t>ADEFHIKL</t>
        </is>
      </c>
      <c r="O190" s="694" t="n">
        <v>189</v>
      </c>
      <c r="P190" s="694" t="inlineStr">
        <is>
          <t>3H</t>
        </is>
      </c>
      <c r="Q190" s="694" t="inlineStr">
        <is>
          <t>3E</t>
        </is>
      </c>
      <c r="R190" s="694" t="inlineStr">
        <is>
          <t>3I</t>
        </is>
      </c>
      <c r="S190" s="694" t="inlineStr">
        <is>
          <t>3D</t>
        </is>
      </c>
      <c r="T190" s="694" t="inlineStr">
        <is>
          <t>3A</t>
        </is>
      </c>
      <c r="U190" s="694" t="inlineStr">
        <is>
          <t>3F</t>
        </is>
      </c>
      <c r="V190" s="694" t="inlineStr">
        <is>
          <t>3L</t>
        </is>
      </c>
      <c r="W190" s="694" t="inlineStr">
        <is>
          <t>3K</t>
        </is>
      </c>
    </row>
    <row r="191" ht="15" customHeight="1" s="650">
      <c r="A191" s="1049" t="inlineStr">
        <is>
          <t>ADEFHIJL</t>
        </is>
      </c>
      <c r="B191" s="1049">
        <f>+IF(A191=WORLDCUP!$BI$112,1,0)</f>
        <v/>
      </c>
      <c r="C191" s="1049">
        <f>+WORLDCUP!BD65</f>
        <v/>
      </c>
      <c r="D191" s="1049">
        <f>+WORLDCUP!BD67</f>
        <v/>
      </c>
      <c r="E191" s="1049">
        <f>+WORLDCUP!BD62</f>
        <v/>
      </c>
      <c r="F191" s="1049">
        <f>+WORLDCUP!BD61</f>
        <v/>
      </c>
      <c r="G191" s="1049">
        <f>+WORLDCUP!BD58</f>
        <v/>
      </c>
      <c r="H191" s="1049">
        <f>+WORLDCUP!BD63</f>
        <v/>
      </c>
      <c r="I191" s="1049">
        <f>+WORLDCUP!BD69</f>
        <v/>
      </c>
      <c r="J191" s="1049">
        <f>+WORLDCUP!BD66</f>
        <v/>
      </c>
      <c r="N191" s="694" t="inlineStr">
        <is>
          <t>ADEFHIJL</t>
        </is>
      </c>
      <c r="O191" s="694" t="n">
        <v>190</v>
      </c>
      <c r="P191" s="694" t="inlineStr">
        <is>
          <t>3H</t>
        </is>
      </c>
      <c r="Q191" s="694" t="inlineStr">
        <is>
          <t>3J</t>
        </is>
      </c>
      <c r="R191" s="694" t="inlineStr">
        <is>
          <t>3E</t>
        </is>
      </c>
      <c r="S191" s="694" t="inlineStr">
        <is>
          <t>3D</t>
        </is>
      </c>
      <c r="T191" s="694" t="inlineStr">
        <is>
          <t>3A</t>
        </is>
      </c>
      <c r="U191" s="694" t="inlineStr">
        <is>
          <t>3F</t>
        </is>
      </c>
      <c r="V191" s="694" t="inlineStr">
        <is>
          <t>3L</t>
        </is>
      </c>
      <c r="W191" s="694" t="inlineStr">
        <is>
          <t>3I</t>
        </is>
      </c>
    </row>
    <row r="192" ht="15" customHeight="1" s="650">
      <c r="A192" s="1049" t="inlineStr">
        <is>
          <t>ADEFHIJK</t>
        </is>
      </c>
      <c r="B192" s="1049">
        <f>+IF(A192=WORLDCUP!$BI$112,1,0)</f>
        <v/>
      </c>
      <c r="C192" s="1049">
        <f>+WORLDCUP!BD65</f>
        <v/>
      </c>
      <c r="D192" s="1049">
        <f>+WORLDCUP!BD67</f>
        <v/>
      </c>
      <c r="E192" s="1049">
        <f>+WORLDCUP!BD62</f>
        <v/>
      </c>
      <c r="F192" s="1049">
        <f>+WORLDCUP!BD61</f>
        <v/>
      </c>
      <c r="G192" s="1049">
        <f>+WORLDCUP!BD58</f>
        <v/>
      </c>
      <c r="H192" s="1049">
        <f>+WORLDCUP!BD63</f>
        <v/>
      </c>
      <c r="I192" s="1049">
        <f>+WORLDCUP!BD66</f>
        <v/>
      </c>
      <c r="J192" s="1049">
        <f>+WORLDCUP!BD68</f>
        <v/>
      </c>
      <c r="N192" s="694" t="inlineStr">
        <is>
          <t>ADEFHIJK</t>
        </is>
      </c>
      <c r="O192" s="694" t="n">
        <v>191</v>
      </c>
      <c r="P192" s="694" t="inlineStr">
        <is>
          <t>3H</t>
        </is>
      </c>
      <c r="Q192" s="694" t="inlineStr">
        <is>
          <t>3J</t>
        </is>
      </c>
      <c r="R192" s="694" t="inlineStr">
        <is>
          <t>3E</t>
        </is>
      </c>
      <c r="S192" s="694" t="inlineStr">
        <is>
          <t>3D</t>
        </is>
      </c>
      <c r="T192" s="694" t="inlineStr">
        <is>
          <t>3A</t>
        </is>
      </c>
      <c r="U192" s="694" t="inlineStr">
        <is>
          <t>3F</t>
        </is>
      </c>
      <c r="V192" s="694" t="inlineStr">
        <is>
          <t>3I</t>
        </is>
      </c>
      <c r="W192" s="694" t="inlineStr">
        <is>
          <t>3K</t>
        </is>
      </c>
    </row>
    <row r="193" ht="15" customHeight="1" s="650">
      <c r="A193" s="1049" t="inlineStr">
        <is>
          <t>ADEFGJKL</t>
        </is>
      </c>
      <c r="B193" s="1049">
        <f>+IF(A193=WORLDCUP!$BI$112,1,0)</f>
        <v/>
      </c>
      <c r="C193" s="1049">
        <f>+WORLDCUP!BD62</f>
        <v/>
      </c>
      <c r="D193" s="1049">
        <f>+WORLDCUP!BD64</f>
        <v/>
      </c>
      <c r="E193" s="1049">
        <f>+WORLDCUP!BD67</f>
        <v/>
      </c>
      <c r="F193" s="1049">
        <f>+WORLDCUP!BD61</f>
        <v/>
      </c>
      <c r="G193" s="1049">
        <f>+WORLDCUP!BD58</f>
        <v/>
      </c>
      <c r="H193" s="1049">
        <f>+WORLDCUP!BD63</f>
        <v/>
      </c>
      <c r="I193" s="1049">
        <f>+WORLDCUP!BD69</f>
        <v/>
      </c>
      <c r="J193" s="1049">
        <f>+WORLDCUP!BD68</f>
        <v/>
      </c>
      <c r="N193" s="694" t="inlineStr">
        <is>
          <t>ADEFGJKL</t>
        </is>
      </c>
      <c r="O193" s="694" t="n">
        <v>192</v>
      </c>
      <c r="P193" s="694" t="inlineStr">
        <is>
          <t>3E</t>
        </is>
      </c>
      <c r="Q193" s="694" t="inlineStr">
        <is>
          <t>3G</t>
        </is>
      </c>
      <c r="R193" s="694" t="inlineStr">
        <is>
          <t>3J</t>
        </is>
      </c>
      <c r="S193" s="694" t="inlineStr">
        <is>
          <t>3D</t>
        </is>
      </c>
      <c r="T193" s="694" t="inlineStr">
        <is>
          <t>3A</t>
        </is>
      </c>
      <c r="U193" s="694" t="inlineStr">
        <is>
          <t>3F</t>
        </is>
      </c>
      <c r="V193" s="694" t="inlineStr">
        <is>
          <t>3L</t>
        </is>
      </c>
      <c r="W193" s="694" t="inlineStr">
        <is>
          <t>3K</t>
        </is>
      </c>
    </row>
    <row r="194" ht="15" customHeight="1" s="650">
      <c r="A194" s="1049" t="inlineStr">
        <is>
          <t>ADEFGIKL</t>
        </is>
      </c>
      <c r="B194" s="1049">
        <f>+IF(A194=WORLDCUP!$BI$112,1,0)</f>
        <v/>
      </c>
      <c r="C194" s="1049">
        <f>+WORLDCUP!BD62</f>
        <v/>
      </c>
      <c r="D194" s="1049">
        <f>+WORLDCUP!BD64</f>
        <v/>
      </c>
      <c r="E194" s="1049">
        <f>+WORLDCUP!BD66</f>
        <v/>
      </c>
      <c r="F194" s="1049">
        <f>+WORLDCUP!BD61</f>
        <v/>
      </c>
      <c r="G194" s="1049">
        <f>+WORLDCUP!BD58</f>
        <v/>
      </c>
      <c r="H194" s="1049">
        <f>+WORLDCUP!BD63</f>
        <v/>
      </c>
      <c r="I194" s="1049">
        <f>+WORLDCUP!BD69</f>
        <v/>
      </c>
      <c r="J194" s="1049">
        <f>+WORLDCUP!BD68</f>
        <v/>
      </c>
      <c r="N194" s="694" t="inlineStr">
        <is>
          <t>ADEFGIKL</t>
        </is>
      </c>
      <c r="O194" s="694" t="n">
        <v>193</v>
      </c>
      <c r="P194" s="694" t="inlineStr">
        <is>
          <t>3E</t>
        </is>
      </c>
      <c r="Q194" s="694" t="inlineStr">
        <is>
          <t>3G</t>
        </is>
      </c>
      <c r="R194" s="694" t="inlineStr">
        <is>
          <t>3I</t>
        </is>
      </c>
      <c r="S194" s="694" t="inlineStr">
        <is>
          <t>3D</t>
        </is>
      </c>
      <c r="T194" s="694" t="inlineStr">
        <is>
          <t>3A</t>
        </is>
      </c>
      <c r="U194" s="694" t="inlineStr">
        <is>
          <t>3F</t>
        </is>
      </c>
      <c r="V194" s="694" t="inlineStr">
        <is>
          <t>3L</t>
        </is>
      </c>
      <c r="W194" s="694" t="inlineStr">
        <is>
          <t>3K</t>
        </is>
      </c>
    </row>
    <row r="195" ht="15" customHeight="1" s="650">
      <c r="A195" s="1049" t="inlineStr">
        <is>
          <t>ADEFGIJL</t>
        </is>
      </c>
      <c r="B195" s="1049">
        <f>+IF(A195=WORLDCUP!$BI$112,1,0)</f>
        <v/>
      </c>
      <c r="C195" s="1049">
        <f>+WORLDCUP!BD62</f>
        <v/>
      </c>
      <c r="D195" s="1049">
        <f>+WORLDCUP!BD64</f>
        <v/>
      </c>
      <c r="E195" s="1049">
        <f>+WORLDCUP!BD67</f>
        <v/>
      </c>
      <c r="F195" s="1049">
        <f>+WORLDCUP!BD61</f>
        <v/>
      </c>
      <c r="G195" s="1049">
        <f>+WORLDCUP!BD58</f>
        <v/>
      </c>
      <c r="H195" s="1049">
        <f>+WORLDCUP!BD63</f>
        <v/>
      </c>
      <c r="I195" s="1049">
        <f>+WORLDCUP!BD69</f>
        <v/>
      </c>
      <c r="J195" s="1049">
        <f>+WORLDCUP!BD66</f>
        <v/>
      </c>
      <c r="N195" s="694" t="inlineStr">
        <is>
          <t>ADEFGIJL</t>
        </is>
      </c>
      <c r="O195" s="694" t="n">
        <v>194</v>
      </c>
      <c r="P195" s="694" t="inlineStr">
        <is>
          <t>3E</t>
        </is>
      </c>
      <c r="Q195" s="694" t="inlineStr">
        <is>
          <t>3G</t>
        </is>
      </c>
      <c r="R195" s="694" t="inlineStr">
        <is>
          <t>3J</t>
        </is>
      </c>
      <c r="S195" s="694" t="inlineStr">
        <is>
          <t>3D</t>
        </is>
      </c>
      <c r="T195" s="694" t="inlineStr">
        <is>
          <t>3A</t>
        </is>
      </c>
      <c r="U195" s="694" t="inlineStr">
        <is>
          <t>3F</t>
        </is>
      </c>
      <c r="V195" s="694" t="inlineStr">
        <is>
          <t>3L</t>
        </is>
      </c>
      <c r="W195" s="694" t="inlineStr">
        <is>
          <t>3I</t>
        </is>
      </c>
    </row>
    <row r="196" ht="15" customHeight="1" s="650">
      <c r="A196" s="1049" t="inlineStr">
        <is>
          <t>ADEFGIJK</t>
        </is>
      </c>
      <c r="B196" s="1049">
        <f>+IF(A196=WORLDCUP!$BI$112,1,0)</f>
        <v/>
      </c>
      <c r="C196" s="1049">
        <f>+WORLDCUP!BD62</f>
        <v/>
      </c>
      <c r="D196" s="1049">
        <f>+WORLDCUP!BD64</f>
        <v/>
      </c>
      <c r="E196" s="1049">
        <f>+WORLDCUP!BD67</f>
        <v/>
      </c>
      <c r="F196" s="1049">
        <f>+WORLDCUP!BD61</f>
        <v/>
      </c>
      <c r="G196" s="1049">
        <f>+WORLDCUP!BD58</f>
        <v/>
      </c>
      <c r="H196" s="1049">
        <f>+WORLDCUP!BD63</f>
        <v/>
      </c>
      <c r="I196" s="1049">
        <f>+WORLDCUP!BD66</f>
        <v/>
      </c>
      <c r="J196" s="1049">
        <f>+WORLDCUP!BD68</f>
        <v/>
      </c>
      <c r="N196" s="694" t="inlineStr">
        <is>
          <t>ADEFGIJK</t>
        </is>
      </c>
      <c r="O196" s="694" t="n">
        <v>195</v>
      </c>
      <c r="P196" s="694" t="inlineStr">
        <is>
          <t>3E</t>
        </is>
      </c>
      <c r="Q196" s="694" t="inlineStr">
        <is>
          <t>3G</t>
        </is>
      </c>
      <c r="R196" s="694" t="inlineStr">
        <is>
          <t>3J</t>
        </is>
      </c>
      <c r="S196" s="694" t="inlineStr">
        <is>
          <t>3D</t>
        </is>
      </c>
      <c r="T196" s="694" t="inlineStr">
        <is>
          <t>3A</t>
        </is>
      </c>
      <c r="U196" s="694" t="inlineStr">
        <is>
          <t>3F</t>
        </is>
      </c>
      <c r="V196" s="694" t="inlineStr">
        <is>
          <t>3I</t>
        </is>
      </c>
      <c r="W196" s="694" t="inlineStr">
        <is>
          <t>3K</t>
        </is>
      </c>
    </row>
    <row r="197" ht="15" customHeight="1" s="650">
      <c r="A197" s="1049" t="inlineStr">
        <is>
          <t>ADEFGHKL</t>
        </is>
      </c>
      <c r="B197" s="1049">
        <f>+IF(A197=WORLDCUP!$BI$112,1,0)</f>
        <v/>
      </c>
      <c r="C197" s="1049">
        <f>+WORLDCUP!BD65</f>
        <v/>
      </c>
      <c r="D197" s="1049">
        <f>+WORLDCUP!BD64</f>
        <v/>
      </c>
      <c r="E197" s="1049">
        <f>+WORLDCUP!BD62</f>
        <v/>
      </c>
      <c r="F197" s="1049">
        <f>+WORLDCUP!BD61</f>
        <v/>
      </c>
      <c r="G197" s="1049">
        <f>+WORLDCUP!BD58</f>
        <v/>
      </c>
      <c r="H197" s="1049">
        <f>+WORLDCUP!BD63</f>
        <v/>
      </c>
      <c r="I197" s="1049">
        <f>+WORLDCUP!BD69</f>
        <v/>
      </c>
      <c r="J197" s="1049">
        <f>+WORLDCUP!BD68</f>
        <v/>
      </c>
      <c r="N197" s="694" t="inlineStr">
        <is>
          <t>ADEFGHKL</t>
        </is>
      </c>
      <c r="O197" s="694" t="n">
        <v>196</v>
      </c>
      <c r="P197" s="694" t="inlineStr">
        <is>
          <t>3H</t>
        </is>
      </c>
      <c r="Q197" s="694" t="inlineStr">
        <is>
          <t>3G</t>
        </is>
      </c>
      <c r="R197" s="694" t="inlineStr">
        <is>
          <t>3E</t>
        </is>
      </c>
      <c r="S197" s="694" t="inlineStr">
        <is>
          <t>3D</t>
        </is>
      </c>
      <c r="T197" s="694" t="inlineStr">
        <is>
          <t>3A</t>
        </is>
      </c>
      <c r="U197" s="694" t="inlineStr">
        <is>
          <t>3F</t>
        </is>
      </c>
      <c r="V197" s="694" t="inlineStr">
        <is>
          <t>3L</t>
        </is>
      </c>
      <c r="W197" s="694" t="inlineStr">
        <is>
          <t>3K</t>
        </is>
      </c>
    </row>
    <row r="198" ht="15" customHeight="1" s="650">
      <c r="A198" s="1049" t="inlineStr">
        <is>
          <t>ADEFGHJL</t>
        </is>
      </c>
      <c r="B198" s="1049">
        <f>+IF(A198=WORLDCUP!$BI$112,1,0)</f>
        <v/>
      </c>
      <c r="C198" s="1049">
        <f>+WORLDCUP!BD65</f>
        <v/>
      </c>
      <c r="D198" s="1049">
        <f>+WORLDCUP!BD64</f>
        <v/>
      </c>
      <c r="E198" s="1049">
        <f>+WORLDCUP!BD67</f>
        <v/>
      </c>
      <c r="F198" s="1049">
        <f>+WORLDCUP!BD61</f>
        <v/>
      </c>
      <c r="G198" s="1049">
        <f>+WORLDCUP!BD58</f>
        <v/>
      </c>
      <c r="H198" s="1049">
        <f>+WORLDCUP!BD63</f>
        <v/>
      </c>
      <c r="I198" s="1049">
        <f>+WORLDCUP!BD69</f>
        <v/>
      </c>
      <c r="J198" s="1049">
        <f>+WORLDCUP!BD62</f>
        <v/>
      </c>
      <c r="N198" s="694" t="inlineStr">
        <is>
          <t>ADEFGHJL</t>
        </is>
      </c>
      <c r="O198" s="694" t="n">
        <v>197</v>
      </c>
      <c r="P198" s="694" t="inlineStr">
        <is>
          <t>3H</t>
        </is>
      </c>
      <c r="Q198" s="694" t="inlineStr">
        <is>
          <t>3G</t>
        </is>
      </c>
      <c r="R198" s="694" t="inlineStr">
        <is>
          <t>3J</t>
        </is>
      </c>
      <c r="S198" s="694" t="inlineStr">
        <is>
          <t>3D</t>
        </is>
      </c>
      <c r="T198" s="694" t="inlineStr">
        <is>
          <t>3A</t>
        </is>
      </c>
      <c r="U198" s="694" t="inlineStr">
        <is>
          <t>3F</t>
        </is>
      </c>
      <c r="V198" s="694" t="inlineStr">
        <is>
          <t>3L</t>
        </is>
      </c>
      <c r="W198" s="694" t="inlineStr">
        <is>
          <t>3E</t>
        </is>
      </c>
    </row>
    <row r="199" ht="15" customHeight="1" s="650">
      <c r="A199" s="1049" t="inlineStr">
        <is>
          <t>ADEFGHJK</t>
        </is>
      </c>
      <c r="B199" s="1049">
        <f>+IF(A199=WORLDCUP!$BI$112,1,0)</f>
        <v/>
      </c>
      <c r="C199" s="1049">
        <f>+WORLDCUP!BD65</f>
        <v/>
      </c>
      <c r="D199" s="1049">
        <f>+WORLDCUP!BD64</f>
        <v/>
      </c>
      <c r="E199" s="1049">
        <f>+WORLDCUP!BD67</f>
        <v/>
      </c>
      <c r="F199" s="1049">
        <f>+WORLDCUP!BD61</f>
        <v/>
      </c>
      <c r="G199" s="1049">
        <f>+WORLDCUP!BD58</f>
        <v/>
      </c>
      <c r="H199" s="1049">
        <f>+WORLDCUP!BD63</f>
        <v/>
      </c>
      <c r="I199" s="1049">
        <f>+WORLDCUP!BD62</f>
        <v/>
      </c>
      <c r="J199" s="1049">
        <f>+WORLDCUP!BD68</f>
        <v/>
      </c>
      <c r="N199" s="694" t="inlineStr">
        <is>
          <t>ADEFGHJK</t>
        </is>
      </c>
      <c r="O199" s="694" t="n">
        <v>198</v>
      </c>
      <c r="P199" s="694" t="inlineStr">
        <is>
          <t>3H</t>
        </is>
      </c>
      <c r="Q199" s="694" t="inlineStr">
        <is>
          <t>3G</t>
        </is>
      </c>
      <c r="R199" s="694" t="inlineStr">
        <is>
          <t>3J</t>
        </is>
      </c>
      <c r="S199" s="694" t="inlineStr">
        <is>
          <t>3D</t>
        </is>
      </c>
      <c r="T199" s="694" t="inlineStr">
        <is>
          <t>3A</t>
        </is>
      </c>
      <c r="U199" s="694" t="inlineStr">
        <is>
          <t>3F</t>
        </is>
      </c>
      <c r="V199" s="694" t="inlineStr">
        <is>
          <t>3E</t>
        </is>
      </c>
      <c r="W199" s="694" t="inlineStr">
        <is>
          <t>3K</t>
        </is>
      </c>
    </row>
    <row r="200" ht="15" customHeight="1" s="650">
      <c r="A200" s="1049" t="inlineStr">
        <is>
          <t>ADEFGHIL</t>
        </is>
      </c>
      <c r="B200" s="1049">
        <f>+IF(A200=WORLDCUP!$BI$112,1,0)</f>
        <v/>
      </c>
      <c r="C200" s="1049">
        <f>+WORLDCUP!BD65</f>
        <v/>
      </c>
      <c r="D200" s="1049">
        <f>+WORLDCUP!BD64</f>
        <v/>
      </c>
      <c r="E200" s="1049">
        <f>+WORLDCUP!BD62</f>
        <v/>
      </c>
      <c r="F200" s="1049">
        <f>+WORLDCUP!BD61</f>
        <v/>
      </c>
      <c r="G200" s="1049">
        <f>+WORLDCUP!BD58</f>
        <v/>
      </c>
      <c r="H200" s="1049">
        <f>+WORLDCUP!BD63</f>
        <v/>
      </c>
      <c r="I200" s="1049">
        <f>+WORLDCUP!BD69</f>
        <v/>
      </c>
      <c r="J200" s="1049">
        <f>+WORLDCUP!BD66</f>
        <v/>
      </c>
      <c r="N200" s="694" t="inlineStr">
        <is>
          <t>ADEFGHIL</t>
        </is>
      </c>
      <c r="O200" s="694" t="n">
        <v>199</v>
      </c>
      <c r="P200" s="694" t="inlineStr">
        <is>
          <t>3H</t>
        </is>
      </c>
      <c r="Q200" s="694" t="inlineStr">
        <is>
          <t>3G</t>
        </is>
      </c>
      <c r="R200" s="694" t="inlineStr">
        <is>
          <t>3E</t>
        </is>
      </c>
      <c r="S200" s="694" t="inlineStr">
        <is>
          <t>3D</t>
        </is>
      </c>
      <c r="T200" s="694" t="inlineStr">
        <is>
          <t>3A</t>
        </is>
      </c>
      <c r="U200" s="694" t="inlineStr">
        <is>
          <t>3F</t>
        </is>
      </c>
      <c r="V200" s="694" t="inlineStr">
        <is>
          <t>3L</t>
        </is>
      </c>
      <c r="W200" s="694" t="inlineStr">
        <is>
          <t>3I</t>
        </is>
      </c>
    </row>
    <row r="201" ht="15" customHeight="1" s="650">
      <c r="A201" s="1049" t="inlineStr">
        <is>
          <t>ADEFGHIK</t>
        </is>
      </c>
      <c r="B201" s="1049">
        <f>+IF(A201=WORLDCUP!$BI$112,1,0)</f>
        <v/>
      </c>
      <c r="C201" s="1049">
        <f>+WORLDCUP!BD65</f>
        <v/>
      </c>
      <c r="D201" s="1049">
        <f>+WORLDCUP!BD64</f>
        <v/>
      </c>
      <c r="E201" s="1049">
        <f>+WORLDCUP!BD62</f>
        <v/>
      </c>
      <c r="F201" s="1049">
        <f>+WORLDCUP!BD61</f>
        <v/>
      </c>
      <c r="G201" s="1049">
        <f>+WORLDCUP!BD58</f>
        <v/>
      </c>
      <c r="H201" s="1049">
        <f>+WORLDCUP!BD63</f>
        <v/>
      </c>
      <c r="I201" s="1049">
        <f>+WORLDCUP!BD66</f>
        <v/>
      </c>
      <c r="J201" s="1049">
        <f>+WORLDCUP!BD68</f>
        <v/>
      </c>
      <c r="N201" s="694" t="inlineStr">
        <is>
          <t>ADEFGHIK</t>
        </is>
      </c>
      <c r="O201" s="694" t="n">
        <v>200</v>
      </c>
      <c r="P201" s="694" t="inlineStr">
        <is>
          <t>3H</t>
        </is>
      </c>
      <c r="Q201" s="694" t="inlineStr">
        <is>
          <t>3G</t>
        </is>
      </c>
      <c r="R201" s="694" t="inlineStr">
        <is>
          <t>3E</t>
        </is>
      </c>
      <c r="S201" s="694" t="inlineStr">
        <is>
          <t>3D</t>
        </is>
      </c>
      <c r="T201" s="694" t="inlineStr">
        <is>
          <t>3A</t>
        </is>
      </c>
      <c r="U201" s="694" t="inlineStr">
        <is>
          <t>3F</t>
        </is>
      </c>
      <c r="V201" s="694" t="inlineStr">
        <is>
          <t>3I</t>
        </is>
      </c>
      <c r="W201" s="694" t="inlineStr">
        <is>
          <t>3K</t>
        </is>
      </c>
    </row>
    <row r="202" ht="15" customHeight="1" s="650">
      <c r="A202" s="1049" t="inlineStr">
        <is>
          <t>ADEFGHIJ</t>
        </is>
      </c>
      <c r="B202" s="1049">
        <f>+IF(A202=WORLDCUP!$BI$112,1,0)</f>
        <v/>
      </c>
      <c r="C202" s="1049">
        <f>+WORLDCUP!BD65</f>
        <v/>
      </c>
      <c r="D202" s="1049">
        <f>+WORLDCUP!BD64</f>
        <v/>
      </c>
      <c r="E202" s="1049">
        <f>+WORLDCUP!BD67</f>
        <v/>
      </c>
      <c r="F202" s="1049">
        <f>+WORLDCUP!BD61</f>
        <v/>
      </c>
      <c r="G202" s="1049">
        <f>+WORLDCUP!BD58</f>
        <v/>
      </c>
      <c r="H202" s="1049">
        <f>+WORLDCUP!BD63</f>
        <v/>
      </c>
      <c r="I202" s="1049">
        <f>+WORLDCUP!BD62</f>
        <v/>
      </c>
      <c r="J202" s="1049">
        <f>+WORLDCUP!BD66</f>
        <v/>
      </c>
      <c r="N202" s="694" t="inlineStr">
        <is>
          <t>ADEFGHIJ</t>
        </is>
      </c>
      <c r="O202" s="694" t="n">
        <v>201</v>
      </c>
      <c r="P202" s="694" t="inlineStr">
        <is>
          <t>3H</t>
        </is>
      </c>
      <c r="Q202" s="694" t="inlineStr">
        <is>
          <t>3G</t>
        </is>
      </c>
      <c r="R202" s="694" t="inlineStr">
        <is>
          <t>3J</t>
        </is>
      </c>
      <c r="S202" s="694" t="inlineStr">
        <is>
          <t>3D</t>
        </is>
      </c>
      <c r="T202" s="694" t="inlineStr">
        <is>
          <t>3A</t>
        </is>
      </c>
      <c r="U202" s="694" t="inlineStr">
        <is>
          <t>3F</t>
        </is>
      </c>
      <c r="V202" s="694" t="inlineStr">
        <is>
          <t>3E</t>
        </is>
      </c>
      <c r="W202" s="694" t="inlineStr">
        <is>
          <t>3I</t>
        </is>
      </c>
    </row>
    <row r="203" ht="15" customHeight="1" s="650">
      <c r="A203" s="1049" t="inlineStr">
        <is>
          <t>ACGHIJKL</t>
        </is>
      </c>
      <c r="B203" s="1049">
        <f>+IF(A203=WORLDCUP!$BI$112,1,0)</f>
        <v/>
      </c>
      <c r="C203" s="1049">
        <f>+WORLDCUP!BD65</f>
        <v/>
      </c>
      <c r="D203" s="1049">
        <f>+WORLDCUP!BD67</f>
        <v/>
      </c>
      <c r="E203" s="1049">
        <f>+WORLDCUP!BD66</f>
        <v/>
      </c>
      <c r="F203" s="1049">
        <f>+WORLDCUP!BD60</f>
        <v/>
      </c>
      <c r="G203" s="1049">
        <f>+WORLDCUP!BD58</f>
        <v/>
      </c>
      <c r="H203" s="1049">
        <f>+WORLDCUP!BD64</f>
        <v/>
      </c>
      <c r="I203" s="1049">
        <f>+WORLDCUP!BD69</f>
        <v/>
      </c>
      <c r="J203" s="1049">
        <f>+WORLDCUP!BD68</f>
        <v/>
      </c>
      <c r="N203" s="694" t="inlineStr">
        <is>
          <t>ACGHIJKL</t>
        </is>
      </c>
      <c r="O203" s="694" t="n">
        <v>202</v>
      </c>
      <c r="P203" s="694" t="inlineStr">
        <is>
          <t>3H</t>
        </is>
      </c>
      <c r="Q203" s="694" t="inlineStr">
        <is>
          <t>3J</t>
        </is>
      </c>
      <c r="R203" s="694" t="inlineStr">
        <is>
          <t>3I</t>
        </is>
      </c>
      <c r="S203" s="694" t="inlineStr">
        <is>
          <t>3C</t>
        </is>
      </c>
      <c r="T203" s="694" t="inlineStr">
        <is>
          <t>3A</t>
        </is>
      </c>
      <c r="U203" s="694" t="inlineStr">
        <is>
          <t>3G</t>
        </is>
      </c>
      <c r="V203" s="694" t="inlineStr">
        <is>
          <t>3L</t>
        </is>
      </c>
      <c r="W203" s="694" t="inlineStr">
        <is>
          <t>3K</t>
        </is>
      </c>
    </row>
    <row r="204" ht="15" customHeight="1" s="650">
      <c r="A204" s="1049" t="inlineStr">
        <is>
          <t>ACFHIJKL</t>
        </is>
      </c>
      <c r="B204" s="1049">
        <f>+IF(A204=WORLDCUP!$BI$112,1,0)</f>
        <v/>
      </c>
      <c r="C204" s="1049">
        <f>+WORLDCUP!BD65</f>
        <v/>
      </c>
      <c r="D204" s="1049">
        <f>+WORLDCUP!BD67</f>
        <v/>
      </c>
      <c r="E204" s="1049">
        <f>+WORLDCUP!BD66</f>
        <v/>
      </c>
      <c r="F204" s="1049">
        <f>+WORLDCUP!BD60</f>
        <v/>
      </c>
      <c r="G204" s="1049">
        <f>+WORLDCUP!BD58</f>
        <v/>
      </c>
      <c r="H204" s="1049">
        <f>+WORLDCUP!BD63</f>
        <v/>
      </c>
      <c r="I204" s="1049">
        <f>+WORLDCUP!BD69</f>
        <v/>
      </c>
      <c r="J204" s="1049">
        <f>+WORLDCUP!BD68</f>
        <v/>
      </c>
      <c r="N204" s="694" t="inlineStr">
        <is>
          <t>ACFHIJKL</t>
        </is>
      </c>
      <c r="O204" s="694" t="n">
        <v>203</v>
      </c>
      <c r="P204" s="694" t="inlineStr">
        <is>
          <t>3H</t>
        </is>
      </c>
      <c r="Q204" s="694" t="inlineStr">
        <is>
          <t>3J</t>
        </is>
      </c>
      <c r="R204" s="694" t="inlineStr">
        <is>
          <t>3I</t>
        </is>
      </c>
      <c r="S204" s="694" t="inlineStr">
        <is>
          <t>3C</t>
        </is>
      </c>
      <c r="T204" s="694" t="inlineStr">
        <is>
          <t>3A</t>
        </is>
      </c>
      <c r="U204" s="694" t="inlineStr">
        <is>
          <t>3F</t>
        </is>
      </c>
      <c r="V204" s="694" t="inlineStr">
        <is>
          <t>3L</t>
        </is>
      </c>
      <c r="W204" s="694" t="inlineStr">
        <is>
          <t>3K</t>
        </is>
      </c>
    </row>
    <row r="205" ht="15" customHeight="1" s="650">
      <c r="A205" s="1049" t="inlineStr">
        <is>
          <t>ACFGIJKL</t>
        </is>
      </c>
      <c r="B205" s="1049">
        <f>+IF(A205=WORLDCUP!$BI$112,1,0)</f>
        <v/>
      </c>
      <c r="C205" s="1049">
        <f>+WORLDCUP!BD66</f>
        <v/>
      </c>
      <c r="D205" s="1049">
        <f>+WORLDCUP!BD64</f>
        <v/>
      </c>
      <c r="E205" s="1049">
        <f>+WORLDCUP!BD67</f>
        <v/>
      </c>
      <c r="F205" s="1049">
        <f>+WORLDCUP!BD60</f>
        <v/>
      </c>
      <c r="G205" s="1049">
        <f>+WORLDCUP!BD58</f>
        <v/>
      </c>
      <c r="H205" s="1049">
        <f>+WORLDCUP!BD63</f>
        <v/>
      </c>
      <c r="I205" s="1049">
        <f>+WORLDCUP!BD69</f>
        <v/>
      </c>
      <c r="J205" s="1049">
        <f>+WORLDCUP!BD68</f>
        <v/>
      </c>
      <c r="N205" s="694" t="inlineStr">
        <is>
          <t>ACFGIJKL</t>
        </is>
      </c>
      <c r="O205" s="694" t="n">
        <v>204</v>
      </c>
      <c r="P205" s="694" t="inlineStr">
        <is>
          <t>3I</t>
        </is>
      </c>
      <c r="Q205" s="694" t="inlineStr">
        <is>
          <t>3G</t>
        </is>
      </c>
      <c r="R205" s="694" t="inlineStr">
        <is>
          <t>3J</t>
        </is>
      </c>
      <c r="S205" s="694" t="inlineStr">
        <is>
          <t>3C</t>
        </is>
      </c>
      <c r="T205" s="694" t="inlineStr">
        <is>
          <t>3A</t>
        </is>
      </c>
      <c r="U205" s="694" t="inlineStr">
        <is>
          <t>3F</t>
        </is>
      </c>
      <c r="V205" s="694" t="inlineStr">
        <is>
          <t>3L</t>
        </is>
      </c>
      <c r="W205" s="694" t="inlineStr">
        <is>
          <t>3K</t>
        </is>
      </c>
    </row>
    <row r="206" ht="15" customHeight="1" s="650">
      <c r="A206" s="1049" t="inlineStr">
        <is>
          <t>ACFGHJKL</t>
        </is>
      </c>
      <c r="B206" s="1049">
        <f>+IF(A206=WORLDCUP!$BI$112,1,0)</f>
        <v/>
      </c>
      <c r="C206" s="1049">
        <f>+WORLDCUP!BD65</f>
        <v/>
      </c>
      <c r="D206" s="1049">
        <f>+WORLDCUP!BD64</f>
        <v/>
      </c>
      <c r="E206" s="1049">
        <f>+WORLDCUP!BD67</f>
        <v/>
      </c>
      <c r="F206" s="1049">
        <f>+WORLDCUP!BD60</f>
        <v/>
      </c>
      <c r="G206" s="1049">
        <f>+WORLDCUP!BD58</f>
        <v/>
      </c>
      <c r="H206" s="1049">
        <f>+WORLDCUP!BD63</f>
        <v/>
      </c>
      <c r="I206" s="1049">
        <f>+WORLDCUP!BD69</f>
        <v/>
      </c>
      <c r="J206" s="1049">
        <f>+WORLDCUP!BD68</f>
        <v/>
      </c>
      <c r="N206" s="694" t="inlineStr">
        <is>
          <t>ACFGHJKL</t>
        </is>
      </c>
      <c r="O206" s="694" t="n">
        <v>205</v>
      </c>
      <c r="P206" s="694" t="inlineStr">
        <is>
          <t>3H</t>
        </is>
      </c>
      <c r="Q206" s="694" t="inlineStr">
        <is>
          <t>3G</t>
        </is>
      </c>
      <c r="R206" s="694" t="inlineStr">
        <is>
          <t>3J</t>
        </is>
      </c>
      <c r="S206" s="694" t="inlineStr">
        <is>
          <t>3C</t>
        </is>
      </c>
      <c r="T206" s="694" t="inlineStr">
        <is>
          <t>3A</t>
        </is>
      </c>
      <c r="U206" s="694" t="inlineStr">
        <is>
          <t>3F</t>
        </is>
      </c>
      <c r="V206" s="694" t="inlineStr">
        <is>
          <t>3L</t>
        </is>
      </c>
      <c r="W206" s="694" t="inlineStr">
        <is>
          <t>3K</t>
        </is>
      </c>
    </row>
    <row r="207" ht="15" customHeight="1" s="650">
      <c r="A207" s="1049" t="inlineStr">
        <is>
          <t>ACFGHIKL</t>
        </is>
      </c>
      <c r="B207" s="1049">
        <f>+IF(A207=WORLDCUP!$BI$112,1,0)</f>
        <v/>
      </c>
      <c r="C207" s="1049">
        <f>+WORLDCUP!BD65</f>
        <v/>
      </c>
      <c r="D207" s="1049">
        <f>+WORLDCUP!BD64</f>
        <v/>
      </c>
      <c r="E207" s="1049">
        <f>+WORLDCUP!BD66</f>
        <v/>
      </c>
      <c r="F207" s="1049">
        <f>+WORLDCUP!BD60</f>
        <v/>
      </c>
      <c r="G207" s="1049">
        <f>+WORLDCUP!BD58</f>
        <v/>
      </c>
      <c r="H207" s="1049">
        <f>+WORLDCUP!BD63</f>
        <v/>
      </c>
      <c r="I207" s="1049">
        <f>+WORLDCUP!BD69</f>
        <v/>
      </c>
      <c r="J207" s="1049">
        <f>+WORLDCUP!BD68</f>
        <v/>
      </c>
      <c r="N207" s="694" t="inlineStr">
        <is>
          <t>ACFGHIKL</t>
        </is>
      </c>
      <c r="O207" s="694" t="n">
        <v>206</v>
      </c>
      <c r="P207" s="694" t="inlineStr">
        <is>
          <t>3H</t>
        </is>
      </c>
      <c r="Q207" s="694" t="inlineStr">
        <is>
          <t>3G</t>
        </is>
      </c>
      <c r="R207" s="694" t="inlineStr">
        <is>
          <t>3I</t>
        </is>
      </c>
      <c r="S207" s="694" t="inlineStr">
        <is>
          <t>3C</t>
        </is>
      </c>
      <c r="T207" s="694" t="inlineStr">
        <is>
          <t>3A</t>
        </is>
      </c>
      <c r="U207" s="694" t="inlineStr">
        <is>
          <t>3F</t>
        </is>
      </c>
      <c r="V207" s="694" t="inlineStr">
        <is>
          <t>3L</t>
        </is>
      </c>
      <c r="W207" s="694" t="inlineStr">
        <is>
          <t>3K</t>
        </is>
      </c>
    </row>
    <row r="208" ht="15" customHeight="1" s="650">
      <c r="A208" s="1049" t="inlineStr">
        <is>
          <t>ACFGHIJL</t>
        </is>
      </c>
      <c r="B208" s="1049">
        <f>+IF(A208=WORLDCUP!$BI$112,1,0)</f>
        <v/>
      </c>
      <c r="C208" s="1049">
        <f>+WORLDCUP!BD65</f>
        <v/>
      </c>
      <c r="D208" s="1049">
        <f>+WORLDCUP!BD64</f>
        <v/>
      </c>
      <c r="E208" s="1049">
        <f>+WORLDCUP!BD67</f>
        <v/>
      </c>
      <c r="F208" s="1049">
        <f>+WORLDCUP!BD60</f>
        <v/>
      </c>
      <c r="G208" s="1049">
        <f>+WORLDCUP!BD58</f>
        <v/>
      </c>
      <c r="H208" s="1049">
        <f>+WORLDCUP!BD63</f>
        <v/>
      </c>
      <c r="I208" s="1049">
        <f>+WORLDCUP!BD69</f>
        <v/>
      </c>
      <c r="J208" s="1049">
        <f>+WORLDCUP!BD66</f>
        <v/>
      </c>
      <c r="N208" s="694" t="inlineStr">
        <is>
          <t>ACFGHIJL</t>
        </is>
      </c>
      <c r="O208" s="694" t="n">
        <v>207</v>
      </c>
      <c r="P208" s="694" t="inlineStr">
        <is>
          <t>3H</t>
        </is>
      </c>
      <c r="Q208" s="694" t="inlineStr">
        <is>
          <t>3G</t>
        </is>
      </c>
      <c r="R208" s="694" t="inlineStr">
        <is>
          <t>3J</t>
        </is>
      </c>
      <c r="S208" s="694" t="inlineStr">
        <is>
          <t>3C</t>
        </is>
      </c>
      <c r="T208" s="694" t="inlineStr">
        <is>
          <t>3A</t>
        </is>
      </c>
      <c r="U208" s="694" t="inlineStr">
        <is>
          <t>3F</t>
        </is>
      </c>
      <c r="V208" s="694" t="inlineStr">
        <is>
          <t>3L</t>
        </is>
      </c>
      <c r="W208" s="694" t="inlineStr">
        <is>
          <t>3I</t>
        </is>
      </c>
    </row>
    <row r="209" ht="15" customHeight="1" s="650">
      <c r="A209" s="1049" t="inlineStr">
        <is>
          <t>ACFGHIJK</t>
        </is>
      </c>
      <c r="B209" s="1049">
        <f>+IF(A209=WORLDCUP!$BI$112,1,0)</f>
        <v/>
      </c>
      <c r="C209" s="1049">
        <f>+WORLDCUP!BD65</f>
        <v/>
      </c>
      <c r="D209" s="1049">
        <f>+WORLDCUP!BD64</f>
        <v/>
      </c>
      <c r="E209" s="1049">
        <f>+WORLDCUP!BD67</f>
        <v/>
      </c>
      <c r="F209" s="1049">
        <f>+WORLDCUP!BD60</f>
        <v/>
      </c>
      <c r="G209" s="1049">
        <f>+WORLDCUP!BD58</f>
        <v/>
      </c>
      <c r="H209" s="1049">
        <f>+WORLDCUP!BD63</f>
        <v/>
      </c>
      <c r="I209" s="1049">
        <f>+WORLDCUP!BD66</f>
        <v/>
      </c>
      <c r="J209" s="1049">
        <f>+WORLDCUP!BD68</f>
        <v/>
      </c>
      <c r="N209" s="694" t="inlineStr">
        <is>
          <t>ACFGHIJK</t>
        </is>
      </c>
      <c r="O209" s="694" t="n">
        <v>208</v>
      </c>
      <c r="P209" s="694" t="inlineStr">
        <is>
          <t>3H</t>
        </is>
      </c>
      <c r="Q209" s="694" t="inlineStr">
        <is>
          <t>3G</t>
        </is>
      </c>
      <c r="R209" s="694" t="inlineStr">
        <is>
          <t>3J</t>
        </is>
      </c>
      <c r="S209" s="694" t="inlineStr">
        <is>
          <t>3C</t>
        </is>
      </c>
      <c r="T209" s="694" t="inlineStr">
        <is>
          <t>3A</t>
        </is>
      </c>
      <c r="U209" s="694" t="inlineStr">
        <is>
          <t>3F</t>
        </is>
      </c>
      <c r="V209" s="694" t="inlineStr">
        <is>
          <t>3I</t>
        </is>
      </c>
      <c r="W209" s="694" t="inlineStr">
        <is>
          <t>3K</t>
        </is>
      </c>
    </row>
    <row r="210" ht="15" customHeight="1" s="650">
      <c r="A210" s="1049" t="inlineStr">
        <is>
          <t>ACEHIJKL</t>
        </is>
      </c>
      <c r="B210" s="1049">
        <f>+IF(A210=WORLDCUP!$BI$112,1,0)</f>
        <v/>
      </c>
      <c r="C210" s="1049">
        <f>+WORLDCUP!BD62</f>
        <v/>
      </c>
      <c r="D210" s="1049">
        <f>+WORLDCUP!BD67</f>
        <v/>
      </c>
      <c r="E210" s="1049">
        <f>+WORLDCUP!BD66</f>
        <v/>
      </c>
      <c r="F210" s="1049">
        <f>+WORLDCUP!BD60</f>
        <v/>
      </c>
      <c r="G210" s="1049">
        <f>+WORLDCUP!BD58</f>
        <v/>
      </c>
      <c r="H210" s="1049">
        <f>+WORLDCUP!BD65</f>
        <v/>
      </c>
      <c r="I210" s="1049">
        <f>+WORLDCUP!BD69</f>
        <v/>
      </c>
      <c r="J210" s="1049">
        <f>+WORLDCUP!BD68</f>
        <v/>
      </c>
      <c r="N210" s="694" t="inlineStr">
        <is>
          <t>ACEHIJKL</t>
        </is>
      </c>
      <c r="O210" s="694" t="n">
        <v>209</v>
      </c>
      <c r="P210" s="694" t="inlineStr">
        <is>
          <t>3E</t>
        </is>
      </c>
      <c r="Q210" s="694" t="inlineStr">
        <is>
          <t>3J</t>
        </is>
      </c>
      <c r="R210" s="694" t="inlineStr">
        <is>
          <t>3I</t>
        </is>
      </c>
      <c r="S210" s="694" t="inlineStr">
        <is>
          <t>3C</t>
        </is>
      </c>
      <c r="T210" s="694" t="inlineStr">
        <is>
          <t>3A</t>
        </is>
      </c>
      <c r="U210" s="694" t="inlineStr">
        <is>
          <t>3H</t>
        </is>
      </c>
      <c r="V210" s="694" t="inlineStr">
        <is>
          <t>3L</t>
        </is>
      </c>
      <c r="W210" s="694" t="inlineStr">
        <is>
          <t>3K</t>
        </is>
      </c>
    </row>
    <row r="211" ht="15" customHeight="1" s="650">
      <c r="A211" s="1049" t="inlineStr">
        <is>
          <t>ACEGIJKL</t>
        </is>
      </c>
      <c r="B211" s="1049">
        <f>+IF(A211=WORLDCUP!$BI$112,1,0)</f>
        <v/>
      </c>
      <c r="C211" s="1049">
        <f>+WORLDCUP!BD62</f>
        <v/>
      </c>
      <c r="D211" s="1049">
        <f>+WORLDCUP!BD67</f>
        <v/>
      </c>
      <c r="E211" s="1049">
        <f>+WORLDCUP!BD66</f>
        <v/>
      </c>
      <c r="F211" s="1049">
        <f>+WORLDCUP!BD60</f>
        <v/>
      </c>
      <c r="G211" s="1049">
        <f>+WORLDCUP!BD58</f>
        <v/>
      </c>
      <c r="H211" s="1049">
        <f>+WORLDCUP!BD64</f>
        <v/>
      </c>
      <c r="I211" s="1049">
        <f>+WORLDCUP!BD69</f>
        <v/>
      </c>
      <c r="J211" s="1049">
        <f>+WORLDCUP!BD68</f>
        <v/>
      </c>
      <c r="N211" s="694" t="inlineStr">
        <is>
          <t>ACEGIJKL</t>
        </is>
      </c>
      <c r="O211" s="694" t="n">
        <v>210</v>
      </c>
      <c r="P211" s="694" t="inlineStr">
        <is>
          <t>3E</t>
        </is>
      </c>
      <c r="Q211" s="694" t="inlineStr">
        <is>
          <t>3J</t>
        </is>
      </c>
      <c r="R211" s="694" t="inlineStr">
        <is>
          <t>3I</t>
        </is>
      </c>
      <c r="S211" s="694" t="inlineStr">
        <is>
          <t>3C</t>
        </is>
      </c>
      <c r="T211" s="694" t="inlineStr">
        <is>
          <t>3A</t>
        </is>
      </c>
      <c r="U211" s="694" t="inlineStr">
        <is>
          <t>3G</t>
        </is>
      </c>
      <c r="V211" s="694" t="inlineStr">
        <is>
          <t>3L</t>
        </is>
      </c>
      <c r="W211" s="694" t="inlineStr">
        <is>
          <t>3K</t>
        </is>
      </c>
    </row>
    <row r="212" ht="15" customHeight="1" s="650">
      <c r="A212" s="1049" t="inlineStr">
        <is>
          <t>ACEGHJKL</t>
        </is>
      </c>
      <c r="B212" s="1049">
        <f>+IF(A212=WORLDCUP!$BI$112,1,0)</f>
        <v/>
      </c>
      <c r="C212" s="1049">
        <f>+WORLDCUP!BD62</f>
        <v/>
      </c>
      <c r="D212" s="1049">
        <f>+WORLDCUP!BD64</f>
        <v/>
      </c>
      <c r="E212" s="1049">
        <f>+WORLDCUP!BD67</f>
        <v/>
      </c>
      <c r="F212" s="1049">
        <f>+WORLDCUP!BD60</f>
        <v/>
      </c>
      <c r="G212" s="1049">
        <f>+WORLDCUP!BD58</f>
        <v/>
      </c>
      <c r="H212" s="1049">
        <f>+WORLDCUP!BD65</f>
        <v/>
      </c>
      <c r="I212" s="1049">
        <f>+WORLDCUP!BD69</f>
        <v/>
      </c>
      <c r="J212" s="1049">
        <f>+WORLDCUP!BD68</f>
        <v/>
      </c>
      <c r="N212" s="694" t="inlineStr">
        <is>
          <t>ACEGHJKL</t>
        </is>
      </c>
      <c r="O212" s="694" t="n">
        <v>211</v>
      </c>
      <c r="P212" s="694" t="inlineStr">
        <is>
          <t>3E</t>
        </is>
      </c>
      <c r="Q212" s="694" t="inlineStr">
        <is>
          <t>3G</t>
        </is>
      </c>
      <c r="R212" s="694" t="inlineStr">
        <is>
          <t>3J</t>
        </is>
      </c>
      <c r="S212" s="694" t="inlineStr">
        <is>
          <t>3C</t>
        </is>
      </c>
      <c r="T212" s="694" t="inlineStr">
        <is>
          <t>3A</t>
        </is>
      </c>
      <c r="U212" s="694" t="inlineStr">
        <is>
          <t>3H</t>
        </is>
      </c>
      <c r="V212" s="694" t="inlineStr">
        <is>
          <t>3L</t>
        </is>
      </c>
      <c r="W212" s="694" t="inlineStr">
        <is>
          <t>3K</t>
        </is>
      </c>
    </row>
    <row r="213" ht="15" customHeight="1" s="650">
      <c r="A213" s="1049" t="inlineStr">
        <is>
          <t>ACEGHIKL</t>
        </is>
      </c>
      <c r="B213" s="1049">
        <f>+IF(A213=WORLDCUP!$BI$112,1,0)</f>
        <v/>
      </c>
      <c r="C213" s="1049">
        <f>+WORLDCUP!BD62</f>
        <v/>
      </c>
      <c r="D213" s="1049">
        <f>+WORLDCUP!BD64</f>
        <v/>
      </c>
      <c r="E213" s="1049">
        <f>+WORLDCUP!BD66</f>
        <v/>
      </c>
      <c r="F213" s="1049">
        <f>+WORLDCUP!BD60</f>
        <v/>
      </c>
      <c r="G213" s="1049">
        <f>+WORLDCUP!BD58</f>
        <v/>
      </c>
      <c r="H213" s="1049">
        <f>+WORLDCUP!BD65</f>
        <v/>
      </c>
      <c r="I213" s="1049">
        <f>+WORLDCUP!BD69</f>
        <v/>
      </c>
      <c r="J213" s="1049">
        <f>+WORLDCUP!BD68</f>
        <v/>
      </c>
      <c r="N213" s="694" t="inlineStr">
        <is>
          <t>ACEGHIKL</t>
        </is>
      </c>
      <c r="O213" s="694" t="n">
        <v>212</v>
      </c>
      <c r="P213" s="694" t="inlineStr">
        <is>
          <t>3E</t>
        </is>
      </c>
      <c r="Q213" s="694" t="inlineStr">
        <is>
          <t>3G</t>
        </is>
      </c>
      <c r="R213" s="694" t="inlineStr">
        <is>
          <t>3I</t>
        </is>
      </c>
      <c r="S213" s="694" t="inlineStr">
        <is>
          <t>3C</t>
        </is>
      </c>
      <c r="T213" s="694" t="inlineStr">
        <is>
          <t>3A</t>
        </is>
      </c>
      <c r="U213" s="694" t="inlineStr">
        <is>
          <t>3H</t>
        </is>
      </c>
      <c r="V213" s="694" t="inlineStr">
        <is>
          <t>3L</t>
        </is>
      </c>
      <c r="W213" s="694" t="inlineStr">
        <is>
          <t>3K</t>
        </is>
      </c>
    </row>
    <row r="214" ht="15" customHeight="1" s="650">
      <c r="A214" s="1049" t="inlineStr">
        <is>
          <t>ACEGHIJL</t>
        </is>
      </c>
      <c r="B214" s="1049">
        <f>+IF(A214=WORLDCUP!$BI$112,1,0)</f>
        <v/>
      </c>
      <c r="C214" s="1049">
        <f>+WORLDCUP!BD62</f>
        <v/>
      </c>
      <c r="D214" s="1049">
        <f>+WORLDCUP!BD64</f>
        <v/>
      </c>
      <c r="E214" s="1049">
        <f>+WORLDCUP!BD67</f>
        <v/>
      </c>
      <c r="F214" s="1049">
        <f>+WORLDCUP!BD60</f>
        <v/>
      </c>
      <c r="G214" s="1049">
        <f>+WORLDCUP!BD58</f>
        <v/>
      </c>
      <c r="H214" s="1049">
        <f>+WORLDCUP!BD65</f>
        <v/>
      </c>
      <c r="I214" s="1049">
        <f>+WORLDCUP!BD69</f>
        <v/>
      </c>
      <c r="J214" s="1049">
        <f>+WORLDCUP!BD66</f>
        <v/>
      </c>
      <c r="N214" s="694" t="inlineStr">
        <is>
          <t>ACEGHIJL</t>
        </is>
      </c>
      <c r="O214" s="694" t="n">
        <v>213</v>
      </c>
      <c r="P214" s="694" t="inlineStr">
        <is>
          <t>3E</t>
        </is>
      </c>
      <c r="Q214" s="694" t="inlineStr">
        <is>
          <t>3G</t>
        </is>
      </c>
      <c r="R214" s="694" t="inlineStr">
        <is>
          <t>3J</t>
        </is>
      </c>
      <c r="S214" s="694" t="inlineStr">
        <is>
          <t>3C</t>
        </is>
      </c>
      <c r="T214" s="694" t="inlineStr">
        <is>
          <t>3A</t>
        </is>
      </c>
      <c r="U214" s="694" t="inlineStr">
        <is>
          <t>3H</t>
        </is>
      </c>
      <c r="V214" s="694" t="inlineStr">
        <is>
          <t>3L</t>
        </is>
      </c>
      <c r="W214" s="694" t="inlineStr">
        <is>
          <t>3I</t>
        </is>
      </c>
    </row>
    <row r="215" ht="15" customHeight="1" s="650">
      <c r="A215" s="1049" t="inlineStr">
        <is>
          <t>ACEGHIJK</t>
        </is>
      </c>
      <c r="B215" s="1049">
        <f>+IF(A215=WORLDCUP!$BI$112,1,0)</f>
        <v/>
      </c>
      <c r="C215" s="1049">
        <f>+WORLDCUP!BD62</f>
        <v/>
      </c>
      <c r="D215" s="1049">
        <f>+WORLDCUP!BD64</f>
        <v/>
      </c>
      <c r="E215" s="1049">
        <f>+WORLDCUP!BD67</f>
        <v/>
      </c>
      <c r="F215" s="1049">
        <f>+WORLDCUP!BD60</f>
        <v/>
      </c>
      <c r="G215" s="1049">
        <f>+WORLDCUP!BD58</f>
        <v/>
      </c>
      <c r="H215" s="1049">
        <f>+WORLDCUP!BD65</f>
        <v/>
      </c>
      <c r="I215" s="1049">
        <f>+WORLDCUP!BD66</f>
        <v/>
      </c>
      <c r="J215" s="1049">
        <f>+WORLDCUP!BD68</f>
        <v/>
      </c>
      <c r="N215" s="694" t="inlineStr">
        <is>
          <t>ACEGHIJK</t>
        </is>
      </c>
      <c r="O215" s="694" t="n">
        <v>214</v>
      </c>
      <c r="P215" s="694" t="inlineStr">
        <is>
          <t>3E</t>
        </is>
      </c>
      <c r="Q215" s="694" t="inlineStr">
        <is>
          <t>3G</t>
        </is>
      </c>
      <c r="R215" s="694" t="inlineStr">
        <is>
          <t>3J</t>
        </is>
      </c>
      <c r="S215" s="694" t="inlineStr">
        <is>
          <t>3C</t>
        </is>
      </c>
      <c r="T215" s="694" t="inlineStr">
        <is>
          <t>3A</t>
        </is>
      </c>
      <c r="U215" s="694" t="inlineStr">
        <is>
          <t>3H</t>
        </is>
      </c>
      <c r="V215" s="694" t="inlineStr">
        <is>
          <t>3I</t>
        </is>
      </c>
      <c r="W215" s="694" t="inlineStr">
        <is>
          <t>3K</t>
        </is>
      </c>
    </row>
    <row r="216" ht="15" customHeight="1" s="650">
      <c r="A216" s="1049" t="inlineStr">
        <is>
          <t>ACEFIJKL</t>
        </is>
      </c>
      <c r="B216" s="1049">
        <f>+IF(A216=WORLDCUP!$BI$112,1,0)</f>
        <v/>
      </c>
      <c r="C216" s="1049">
        <f>+WORLDCUP!BD62</f>
        <v/>
      </c>
      <c r="D216" s="1049">
        <f>+WORLDCUP!BD67</f>
        <v/>
      </c>
      <c r="E216" s="1049">
        <f>+WORLDCUP!BD66</f>
        <v/>
      </c>
      <c r="F216" s="1049">
        <f>+WORLDCUP!BD60</f>
        <v/>
      </c>
      <c r="G216" s="1049">
        <f>+WORLDCUP!BD58</f>
        <v/>
      </c>
      <c r="H216" s="1049">
        <f>+WORLDCUP!BD63</f>
        <v/>
      </c>
      <c r="I216" s="1049">
        <f>+WORLDCUP!BD69</f>
        <v/>
      </c>
      <c r="J216" s="1049">
        <f>+WORLDCUP!BD68</f>
        <v/>
      </c>
      <c r="N216" s="694" t="inlineStr">
        <is>
          <t>ACEFIJKL</t>
        </is>
      </c>
      <c r="O216" s="694" t="n">
        <v>215</v>
      </c>
      <c r="P216" s="694" t="inlineStr">
        <is>
          <t>3E</t>
        </is>
      </c>
      <c r="Q216" s="694" t="inlineStr">
        <is>
          <t>3J</t>
        </is>
      </c>
      <c r="R216" s="694" t="inlineStr">
        <is>
          <t>3I</t>
        </is>
      </c>
      <c r="S216" s="694" t="inlineStr">
        <is>
          <t>3C</t>
        </is>
      </c>
      <c r="T216" s="694" t="inlineStr">
        <is>
          <t>3A</t>
        </is>
      </c>
      <c r="U216" s="694" t="inlineStr">
        <is>
          <t>3F</t>
        </is>
      </c>
      <c r="V216" s="694" t="inlineStr">
        <is>
          <t>3L</t>
        </is>
      </c>
      <c r="W216" s="694" t="inlineStr">
        <is>
          <t>3K</t>
        </is>
      </c>
    </row>
    <row r="217" ht="15" customHeight="1" s="650">
      <c r="A217" s="1049" t="inlineStr">
        <is>
          <t>ACEFHJKL</t>
        </is>
      </c>
      <c r="B217" s="1049">
        <f>+IF(A217=WORLDCUP!$BI$112,1,0)</f>
        <v/>
      </c>
      <c r="C217" s="1049">
        <f>+WORLDCUP!BD65</f>
        <v/>
      </c>
      <c r="D217" s="1049">
        <f>+WORLDCUP!BD67</f>
        <v/>
      </c>
      <c r="E217" s="1049">
        <f>+WORLDCUP!BD62</f>
        <v/>
      </c>
      <c r="F217" s="1049">
        <f>+WORLDCUP!BD60</f>
        <v/>
      </c>
      <c r="G217" s="1049">
        <f>+WORLDCUP!BD58</f>
        <v/>
      </c>
      <c r="H217" s="1049">
        <f>+WORLDCUP!BD63</f>
        <v/>
      </c>
      <c r="I217" s="1049">
        <f>+WORLDCUP!BD69</f>
        <v/>
      </c>
      <c r="J217" s="1049">
        <f>+WORLDCUP!BD68</f>
        <v/>
      </c>
      <c r="N217" s="694" t="inlineStr">
        <is>
          <t>ACEFHJKL</t>
        </is>
      </c>
      <c r="O217" s="694" t="n">
        <v>216</v>
      </c>
      <c r="P217" s="694" t="inlineStr">
        <is>
          <t>3H</t>
        </is>
      </c>
      <c r="Q217" s="694" t="inlineStr">
        <is>
          <t>3J</t>
        </is>
      </c>
      <c r="R217" s="694" t="inlineStr">
        <is>
          <t>3E</t>
        </is>
      </c>
      <c r="S217" s="694" t="inlineStr">
        <is>
          <t>3C</t>
        </is>
      </c>
      <c r="T217" s="694" t="inlineStr">
        <is>
          <t>3A</t>
        </is>
      </c>
      <c r="U217" s="694" t="inlineStr">
        <is>
          <t>3F</t>
        </is>
      </c>
      <c r="V217" s="694" t="inlineStr">
        <is>
          <t>3L</t>
        </is>
      </c>
      <c r="W217" s="694" t="inlineStr">
        <is>
          <t>3K</t>
        </is>
      </c>
    </row>
    <row r="218" ht="15" customHeight="1" s="650">
      <c r="A218" s="1049" t="inlineStr">
        <is>
          <t>ACEFHIKL</t>
        </is>
      </c>
      <c r="B218" s="1049">
        <f>+IF(A218=WORLDCUP!$BI$112,1,0)</f>
        <v/>
      </c>
      <c r="C218" s="1049">
        <f>+WORLDCUP!BD65</f>
        <v/>
      </c>
      <c r="D218" s="1049">
        <f>+WORLDCUP!BD62</f>
        <v/>
      </c>
      <c r="E218" s="1049">
        <f>+WORLDCUP!BD66</f>
        <v/>
      </c>
      <c r="F218" s="1049">
        <f>+WORLDCUP!BD60</f>
        <v/>
      </c>
      <c r="G218" s="1049">
        <f>+WORLDCUP!BD58</f>
        <v/>
      </c>
      <c r="H218" s="1049">
        <f>+WORLDCUP!BD63</f>
        <v/>
      </c>
      <c r="I218" s="1049">
        <f>+WORLDCUP!BD69</f>
        <v/>
      </c>
      <c r="J218" s="1049">
        <f>+WORLDCUP!BD68</f>
        <v/>
      </c>
      <c r="N218" s="694" t="inlineStr">
        <is>
          <t>ACEFHIKL</t>
        </is>
      </c>
      <c r="O218" s="694" t="n">
        <v>217</v>
      </c>
      <c r="P218" s="694" t="inlineStr">
        <is>
          <t>3H</t>
        </is>
      </c>
      <c r="Q218" s="694" t="inlineStr">
        <is>
          <t>3E</t>
        </is>
      </c>
      <c r="R218" s="694" t="inlineStr">
        <is>
          <t>3I</t>
        </is>
      </c>
      <c r="S218" s="694" t="inlineStr">
        <is>
          <t>3C</t>
        </is>
      </c>
      <c r="T218" s="694" t="inlineStr">
        <is>
          <t>3A</t>
        </is>
      </c>
      <c r="U218" s="694" t="inlineStr">
        <is>
          <t>3F</t>
        </is>
      </c>
      <c r="V218" s="694" t="inlineStr">
        <is>
          <t>3L</t>
        </is>
      </c>
      <c r="W218" s="694" t="inlineStr">
        <is>
          <t>3K</t>
        </is>
      </c>
    </row>
    <row r="219" ht="15" customHeight="1" s="650">
      <c r="A219" s="1049" t="inlineStr">
        <is>
          <t>ACEFHIJL</t>
        </is>
      </c>
      <c r="B219" s="1049">
        <f>+IF(A219=WORLDCUP!$BI$112,1,0)</f>
        <v/>
      </c>
      <c r="C219" s="1049">
        <f>+WORLDCUP!BD65</f>
        <v/>
      </c>
      <c r="D219" s="1049">
        <f>+WORLDCUP!BD67</f>
        <v/>
      </c>
      <c r="E219" s="1049">
        <f>+WORLDCUP!BD62</f>
        <v/>
      </c>
      <c r="F219" s="1049">
        <f>+WORLDCUP!BD60</f>
        <v/>
      </c>
      <c r="G219" s="1049">
        <f>+WORLDCUP!BD58</f>
        <v/>
      </c>
      <c r="H219" s="1049">
        <f>+WORLDCUP!BD63</f>
        <v/>
      </c>
      <c r="I219" s="1049">
        <f>+WORLDCUP!BD69</f>
        <v/>
      </c>
      <c r="J219" s="1049">
        <f>+WORLDCUP!BD66</f>
        <v/>
      </c>
      <c r="N219" s="694" t="inlineStr">
        <is>
          <t>ACEFHIJL</t>
        </is>
      </c>
      <c r="O219" s="694" t="n">
        <v>218</v>
      </c>
      <c r="P219" s="694" t="inlineStr">
        <is>
          <t>3H</t>
        </is>
      </c>
      <c r="Q219" s="694" t="inlineStr">
        <is>
          <t>3J</t>
        </is>
      </c>
      <c r="R219" s="694" t="inlineStr">
        <is>
          <t>3E</t>
        </is>
      </c>
      <c r="S219" s="694" t="inlineStr">
        <is>
          <t>3C</t>
        </is>
      </c>
      <c r="T219" s="694" t="inlineStr">
        <is>
          <t>3A</t>
        </is>
      </c>
      <c r="U219" s="694" t="inlineStr">
        <is>
          <t>3F</t>
        </is>
      </c>
      <c r="V219" s="694" t="inlineStr">
        <is>
          <t>3L</t>
        </is>
      </c>
      <c r="W219" s="694" t="inlineStr">
        <is>
          <t>3I</t>
        </is>
      </c>
    </row>
    <row r="220" ht="15" customHeight="1" s="650">
      <c r="A220" s="1049" t="inlineStr">
        <is>
          <t>ACEFHIJK</t>
        </is>
      </c>
      <c r="B220" s="1049">
        <f>+IF(A220=WORLDCUP!$BI$112,1,0)</f>
        <v/>
      </c>
      <c r="C220" s="1049">
        <f>+WORLDCUP!BD65</f>
        <v/>
      </c>
      <c r="D220" s="1049">
        <f>+WORLDCUP!BD67</f>
        <v/>
      </c>
      <c r="E220" s="1049">
        <f>+WORLDCUP!BD62</f>
        <v/>
      </c>
      <c r="F220" s="1049">
        <f>+WORLDCUP!BD60</f>
        <v/>
      </c>
      <c r="G220" s="1049">
        <f>+WORLDCUP!BD58</f>
        <v/>
      </c>
      <c r="H220" s="1049">
        <f>+WORLDCUP!BD63</f>
        <v/>
      </c>
      <c r="I220" s="1049">
        <f>+WORLDCUP!BD66</f>
        <v/>
      </c>
      <c r="J220" s="1049">
        <f>+WORLDCUP!BD68</f>
        <v/>
      </c>
      <c r="N220" s="694" t="inlineStr">
        <is>
          <t>ACEFHIJK</t>
        </is>
      </c>
      <c r="O220" s="694" t="n">
        <v>219</v>
      </c>
      <c r="P220" s="694" t="inlineStr">
        <is>
          <t>3H</t>
        </is>
      </c>
      <c r="Q220" s="694" t="inlineStr">
        <is>
          <t>3J</t>
        </is>
      </c>
      <c r="R220" s="694" t="inlineStr">
        <is>
          <t>3E</t>
        </is>
      </c>
      <c r="S220" s="694" t="inlineStr">
        <is>
          <t>3C</t>
        </is>
      </c>
      <c r="T220" s="694" t="inlineStr">
        <is>
          <t>3A</t>
        </is>
      </c>
      <c r="U220" s="694" t="inlineStr">
        <is>
          <t>3F</t>
        </is>
      </c>
      <c r="V220" s="694" t="inlineStr">
        <is>
          <t>3I</t>
        </is>
      </c>
      <c r="W220" s="694" t="inlineStr">
        <is>
          <t>3K</t>
        </is>
      </c>
    </row>
    <row r="221" ht="15" customHeight="1" s="650">
      <c r="A221" s="1049" t="inlineStr">
        <is>
          <t>ACEFGJKL</t>
        </is>
      </c>
      <c r="B221" s="1049">
        <f>+IF(A221=WORLDCUP!$BI$112,1,0)</f>
        <v/>
      </c>
      <c r="C221" s="1049">
        <f>+WORLDCUP!BD62</f>
        <v/>
      </c>
      <c r="D221" s="1049">
        <f>+WORLDCUP!BD64</f>
        <v/>
      </c>
      <c r="E221" s="1049">
        <f>+WORLDCUP!BD67</f>
        <v/>
      </c>
      <c r="F221" s="1049">
        <f>+WORLDCUP!BD60</f>
        <v/>
      </c>
      <c r="G221" s="1049">
        <f>+WORLDCUP!BD58</f>
        <v/>
      </c>
      <c r="H221" s="1049">
        <f>+WORLDCUP!BD63</f>
        <v/>
      </c>
      <c r="I221" s="1049">
        <f>+WORLDCUP!BD69</f>
        <v/>
      </c>
      <c r="J221" s="1049">
        <f>+WORLDCUP!BD68</f>
        <v/>
      </c>
      <c r="N221" s="694" t="inlineStr">
        <is>
          <t>ACEFGJKL</t>
        </is>
      </c>
      <c r="O221" s="694" t="n">
        <v>220</v>
      </c>
      <c r="P221" s="694" t="inlineStr">
        <is>
          <t>3E</t>
        </is>
      </c>
      <c r="Q221" s="694" t="inlineStr">
        <is>
          <t>3G</t>
        </is>
      </c>
      <c r="R221" s="694" t="inlineStr">
        <is>
          <t>3J</t>
        </is>
      </c>
      <c r="S221" s="694" t="inlineStr">
        <is>
          <t>3C</t>
        </is>
      </c>
      <c r="T221" s="694" t="inlineStr">
        <is>
          <t>3A</t>
        </is>
      </c>
      <c r="U221" s="694" t="inlineStr">
        <is>
          <t>3F</t>
        </is>
      </c>
      <c r="V221" s="694" t="inlineStr">
        <is>
          <t>3L</t>
        </is>
      </c>
      <c r="W221" s="694" t="inlineStr">
        <is>
          <t>3K</t>
        </is>
      </c>
    </row>
    <row r="222" ht="15" customHeight="1" s="650">
      <c r="A222" s="1049" t="inlineStr">
        <is>
          <t>ACEFGIKL</t>
        </is>
      </c>
      <c r="B222" s="1049">
        <f>+IF(A222=WORLDCUP!$BI$112,1,0)</f>
        <v/>
      </c>
      <c r="C222" s="1049">
        <f>+WORLDCUP!BD62</f>
        <v/>
      </c>
      <c r="D222" s="1049">
        <f>+WORLDCUP!BD64</f>
        <v/>
      </c>
      <c r="E222" s="1049">
        <f>+WORLDCUP!BD66</f>
        <v/>
      </c>
      <c r="F222" s="1049">
        <f>+WORLDCUP!BD60</f>
        <v/>
      </c>
      <c r="G222" s="1049">
        <f>+WORLDCUP!BD58</f>
        <v/>
      </c>
      <c r="H222" s="1049">
        <f>+WORLDCUP!BD63</f>
        <v/>
      </c>
      <c r="I222" s="1049">
        <f>+WORLDCUP!BD69</f>
        <v/>
      </c>
      <c r="J222" s="1049">
        <f>+WORLDCUP!BD68</f>
        <v/>
      </c>
      <c r="N222" s="694" t="inlineStr">
        <is>
          <t>ACEFGIKL</t>
        </is>
      </c>
      <c r="O222" s="694" t="n">
        <v>221</v>
      </c>
      <c r="P222" s="694" t="inlineStr">
        <is>
          <t>3E</t>
        </is>
      </c>
      <c r="Q222" s="694" t="inlineStr">
        <is>
          <t>3G</t>
        </is>
      </c>
      <c r="R222" s="694" t="inlineStr">
        <is>
          <t>3I</t>
        </is>
      </c>
      <c r="S222" s="694" t="inlineStr">
        <is>
          <t>3C</t>
        </is>
      </c>
      <c r="T222" s="694" t="inlineStr">
        <is>
          <t>3A</t>
        </is>
      </c>
      <c r="U222" s="694" t="inlineStr">
        <is>
          <t>3F</t>
        </is>
      </c>
      <c r="V222" s="694" t="inlineStr">
        <is>
          <t>3L</t>
        </is>
      </c>
      <c r="W222" s="694" t="inlineStr">
        <is>
          <t>3K</t>
        </is>
      </c>
    </row>
    <row r="223" ht="15" customHeight="1" s="650">
      <c r="A223" s="1049" t="inlineStr">
        <is>
          <t>ACEFGIJL</t>
        </is>
      </c>
      <c r="B223" s="1049">
        <f>+IF(A223=WORLDCUP!$BI$112,1,0)</f>
        <v/>
      </c>
      <c r="C223" s="1049">
        <f>+WORLDCUP!BD62</f>
        <v/>
      </c>
      <c r="D223" s="1049">
        <f>+WORLDCUP!BD64</f>
        <v/>
      </c>
      <c r="E223" s="1049">
        <f>+WORLDCUP!BD67</f>
        <v/>
      </c>
      <c r="F223" s="1049">
        <f>+WORLDCUP!BD60</f>
        <v/>
      </c>
      <c r="G223" s="1049">
        <f>+WORLDCUP!BD58</f>
        <v/>
      </c>
      <c r="H223" s="1049">
        <f>+WORLDCUP!BD63</f>
        <v/>
      </c>
      <c r="I223" s="1049">
        <f>+WORLDCUP!BD69</f>
        <v/>
      </c>
      <c r="J223" s="1049">
        <f>+WORLDCUP!BD66</f>
        <v/>
      </c>
      <c r="N223" s="694" t="inlineStr">
        <is>
          <t>ACEFGIJL</t>
        </is>
      </c>
      <c r="O223" s="694" t="n">
        <v>222</v>
      </c>
      <c r="P223" s="694" t="inlineStr">
        <is>
          <t>3E</t>
        </is>
      </c>
      <c r="Q223" s="694" t="inlineStr">
        <is>
          <t>3G</t>
        </is>
      </c>
      <c r="R223" s="694" t="inlineStr">
        <is>
          <t>3J</t>
        </is>
      </c>
      <c r="S223" s="694" t="inlineStr">
        <is>
          <t>3C</t>
        </is>
      </c>
      <c r="T223" s="694" t="inlineStr">
        <is>
          <t>3A</t>
        </is>
      </c>
      <c r="U223" s="694" t="inlineStr">
        <is>
          <t>3F</t>
        </is>
      </c>
      <c r="V223" s="694" t="inlineStr">
        <is>
          <t>3L</t>
        </is>
      </c>
      <c r="W223" s="694" t="inlineStr">
        <is>
          <t>3I</t>
        </is>
      </c>
    </row>
    <row r="224" ht="15" customHeight="1" s="650">
      <c r="A224" s="1049" t="inlineStr">
        <is>
          <t>ACEFGIJK</t>
        </is>
      </c>
      <c r="B224" s="1049">
        <f>+IF(A224=WORLDCUP!$BI$112,1,0)</f>
        <v/>
      </c>
      <c r="C224" s="1049">
        <f>+WORLDCUP!BD62</f>
        <v/>
      </c>
      <c r="D224" s="1049">
        <f>+WORLDCUP!BD64</f>
        <v/>
      </c>
      <c r="E224" s="1049">
        <f>+WORLDCUP!BD67</f>
        <v/>
      </c>
      <c r="F224" s="1049">
        <f>+WORLDCUP!BD60</f>
        <v/>
      </c>
      <c r="G224" s="1049">
        <f>+WORLDCUP!BD58</f>
        <v/>
      </c>
      <c r="H224" s="1049">
        <f>+WORLDCUP!BD63</f>
        <v/>
      </c>
      <c r="I224" s="1049">
        <f>+WORLDCUP!BD66</f>
        <v/>
      </c>
      <c r="J224" s="1049">
        <f>+WORLDCUP!BD68</f>
        <v/>
      </c>
      <c r="N224" s="694" t="inlineStr">
        <is>
          <t>ACEFGIJK</t>
        </is>
      </c>
      <c r="O224" s="694" t="n">
        <v>223</v>
      </c>
      <c r="P224" s="694" t="inlineStr">
        <is>
          <t>3E</t>
        </is>
      </c>
      <c r="Q224" s="694" t="inlineStr">
        <is>
          <t>3G</t>
        </is>
      </c>
      <c r="R224" s="694" t="inlineStr">
        <is>
          <t>3J</t>
        </is>
      </c>
      <c r="S224" s="694" t="inlineStr">
        <is>
          <t>3C</t>
        </is>
      </c>
      <c r="T224" s="694" t="inlineStr">
        <is>
          <t>3A</t>
        </is>
      </c>
      <c r="U224" s="694" t="inlineStr">
        <is>
          <t>3F</t>
        </is>
      </c>
      <c r="V224" s="694" t="inlineStr">
        <is>
          <t>3I</t>
        </is>
      </c>
      <c r="W224" s="694" t="inlineStr">
        <is>
          <t>3K</t>
        </is>
      </c>
    </row>
    <row r="225" ht="15" customHeight="1" s="650">
      <c r="A225" s="1049" t="inlineStr">
        <is>
          <t>ACEFGHKL</t>
        </is>
      </c>
      <c r="B225" s="1049">
        <f>+IF(A225=WORLDCUP!$BI$112,1,0)</f>
        <v/>
      </c>
      <c r="C225" s="1049">
        <f>+WORLDCUP!BD65</f>
        <v/>
      </c>
      <c r="D225" s="1049">
        <f>+WORLDCUP!BD64</f>
        <v/>
      </c>
      <c r="E225" s="1049">
        <f>+WORLDCUP!BD62</f>
        <v/>
      </c>
      <c r="F225" s="1049">
        <f>+WORLDCUP!BD60</f>
        <v/>
      </c>
      <c r="G225" s="1049">
        <f>+WORLDCUP!BD58</f>
        <v/>
      </c>
      <c r="H225" s="1049">
        <f>+WORLDCUP!BD63</f>
        <v/>
      </c>
      <c r="I225" s="1049">
        <f>+WORLDCUP!BD69</f>
        <v/>
      </c>
      <c r="J225" s="1049">
        <f>+WORLDCUP!BD68</f>
        <v/>
      </c>
      <c r="N225" s="694" t="inlineStr">
        <is>
          <t>ACEFGHKL</t>
        </is>
      </c>
      <c r="O225" s="694" t="n">
        <v>224</v>
      </c>
      <c r="P225" s="694" t="inlineStr">
        <is>
          <t>3H</t>
        </is>
      </c>
      <c r="Q225" s="694" t="inlineStr">
        <is>
          <t>3G</t>
        </is>
      </c>
      <c r="R225" s="694" t="inlineStr">
        <is>
          <t>3E</t>
        </is>
      </c>
      <c r="S225" s="694" t="inlineStr">
        <is>
          <t>3C</t>
        </is>
      </c>
      <c r="T225" s="694" t="inlineStr">
        <is>
          <t>3A</t>
        </is>
      </c>
      <c r="U225" s="694" t="inlineStr">
        <is>
          <t>3F</t>
        </is>
      </c>
      <c r="V225" s="694" t="inlineStr">
        <is>
          <t>3L</t>
        </is>
      </c>
      <c r="W225" s="694" t="inlineStr">
        <is>
          <t>3K</t>
        </is>
      </c>
    </row>
    <row r="226" ht="15" customHeight="1" s="650">
      <c r="A226" s="1049" t="inlineStr">
        <is>
          <t>ACEFGHJL</t>
        </is>
      </c>
      <c r="B226" s="1049">
        <f>+IF(A226=WORLDCUP!$BI$112,1,0)</f>
        <v/>
      </c>
      <c r="C226" s="1049">
        <f>+WORLDCUP!BD65</f>
        <v/>
      </c>
      <c r="D226" s="1049">
        <f>+WORLDCUP!BD64</f>
        <v/>
      </c>
      <c r="E226" s="1049">
        <f>+WORLDCUP!BD67</f>
        <v/>
      </c>
      <c r="F226" s="1049">
        <f>+WORLDCUP!BD60</f>
        <v/>
      </c>
      <c r="G226" s="1049">
        <f>+WORLDCUP!BD58</f>
        <v/>
      </c>
      <c r="H226" s="1049">
        <f>+WORLDCUP!BD63</f>
        <v/>
      </c>
      <c r="I226" s="1049">
        <f>+WORLDCUP!BD69</f>
        <v/>
      </c>
      <c r="J226" s="1049">
        <f>+WORLDCUP!BD62</f>
        <v/>
      </c>
      <c r="N226" s="694" t="inlineStr">
        <is>
          <t>ACEFGHJL</t>
        </is>
      </c>
      <c r="O226" s="694" t="n">
        <v>225</v>
      </c>
      <c r="P226" s="694" t="inlineStr">
        <is>
          <t>3H</t>
        </is>
      </c>
      <c r="Q226" s="694" t="inlineStr">
        <is>
          <t>3G</t>
        </is>
      </c>
      <c r="R226" s="694" t="inlineStr">
        <is>
          <t>3J</t>
        </is>
      </c>
      <c r="S226" s="694" t="inlineStr">
        <is>
          <t>3C</t>
        </is>
      </c>
      <c r="T226" s="694" t="inlineStr">
        <is>
          <t>3A</t>
        </is>
      </c>
      <c r="U226" s="694" t="inlineStr">
        <is>
          <t>3F</t>
        </is>
      </c>
      <c r="V226" s="694" t="inlineStr">
        <is>
          <t>3L</t>
        </is>
      </c>
      <c r="W226" s="694" t="inlineStr">
        <is>
          <t>3E</t>
        </is>
      </c>
    </row>
    <row r="227" ht="15" customHeight="1" s="650">
      <c r="A227" s="1049" t="inlineStr">
        <is>
          <t>ACEFGHJK</t>
        </is>
      </c>
      <c r="B227" s="1049">
        <f>+IF(A227=WORLDCUP!$BI$112,1,0)</f>
        <v/>
      </c>
      <c r="C227" s="1049">
        <f>+WORLDCUP!BD65</f>
        <v/>
      </c>
      <c r="D227" s="1049">
        <f>+WORLDCUP!BD64</f>
        <v/>
      </c>
      <c r="E227" s="1049">
        <f>+WORLDCUP!BD67</f>
        <v/>
      </c>
      <c r="F227" s="1049">
        <f>+WORLDCUP!BD60</f>
        <v/>
      </c>
      <c r="G227" s="1049">
        <f>+WORLDCUP!BD58</f>
        <v/>
      </c>
      <c r="H227" s="1049">
        <f>+WORLDCUP!BD63</f>
        <v/>
      </c>
      <c r="I227" s="1049">
        <f>+WORLDCUP!BD62</f>
        <v/>
      </c>
      <c r="J227" s="1049">
        <f>+WORLDCUP!BD68</f>
        <v/>
      </c>
      <c r="N227" s="694" t="inlineStr">
        <is>
          <t>ACEFGHJK</t>
        </is>
      </c>
      <c r="O227" s="694" t="n">
        <v>226</v>
      </c>
      <c r="P227" s="694" t="inlineStr">
        <is>
          <t>3H</t>
        </is>
      </c>
      <c r="Q227" s="694" t="inlineStr">
        <is>
          <t>3G</t>
        </is>
      </c>
      <c r="R227" s="694" t="inlineStr">
        <is>
          <t>3J</t>
        </is>
      </c>
      <c r="S227" s="694" t="inlineStr">
        <is>
          <t>3C</t>
        </is>
      </c>
      <c r="T227" s="694" t="inlineStr">
        <is>
          <t>3A</t>
        </is>
      </c>
      <c r="U227" s="694" t="inlineStr">
        <is>
          <t>3F</t>
        </is>
      </c>
      <c r="V227" s="694" t="inlineStr">
        <is>
          <t>3E</t>
        </is>
      </c>
      <c r="W227" s="694" t="inlineStr">
        <is>
          <t>3K</t>
        </is>
      </c>
    </row>
    <row r="228" ht="15" customHeight="1" s="650">
      <c r="A228" s="1049" t="inlineStr">
        <is>
          <t>ACEFGHIL</t>
        </is>
      </c>
      <c r="B228" s="1049">
        <f>+IF(A228=WORLDCUP!$BI$112,1,0)</f>
        <v/>
      </c>
      <c r="C228" s="1049">
        <f>+WORLDCUP!BD65</f>
        <v/>
      </c>
      <c r="D228" s="1049">
        <f>+WORLDCUP!BD64</f>
        <v/>
      </c>
      <c r="E228" s="1049">
        <f>+WORLDCUP!BD62</f>
        <v/>
      </c>
      <c r="F228" s="1049">
        <f>+WORLDCUP!BD60</f>
        <v/>
      </c>
      <c r="G228" s="1049">
        <f>+WORLDCUP!BD58</f>
        <v/>
      </c>
      <c r="H228" s="1049">
        <f>+WORLDCUP!BD63</f>
        <v/>
      </c>
      <c r="I228" s="1049">
        <f>+WORLDCUP!BD69</f>
        <v/>
      </c>
      <c r="J228" s="1049">
        <f>+WORLDCUP!BD66</f>
        <v/>
      </c>
      <c r="N228" s="694" t="inlineStr">
        <is>
          <t>ACEFGHIL</t>
        </is>
      </c>
      <c r="O228" s="694" t="n">
        <v>227</v>
      </c>
      <c r="P228" s="694" t="inlineStr">
        <is>
          <t>3H</t>
        </is>
      </c>
      <c r="Q228" s="694" t="inlineStr">
        <is>
          <t>3G</t>
        </is>
      </c>
      <c r="R228" s="694" t="inlineStr">
        <is>
          <t>3E</t>
        </is>
      </c>
      <c r="S228" s="694" t="inlineStr">
        <is>
          <t>3C</t>
        </is>
      </c>
      <c r="T228" s="694" t="inlineStr">
        <is>
          <t>3A</t>
        </is>
      </c>
      <c r="U228" s="694" t="inlineStr">
        <is>
          <t>3F</t>
        </is>
      </c>
      <c r="V228" s="694" t="inlineStr">
        <is>
          <t>3L</t>
        </is>
      </c>
      <c r="W228" s="694" t="inlineStr">
        <is>
          <t>3I</t>
        </is>
      </c>
    </row>
    <row r="229" ht="15" customHeight="1" s="650">
      <c r="A229" s="1049" t="inlineStr">
        <is>
          <t>ACEFGHIK</t>
        </is>
      </c>
      <c r="B229" s="1049">
        <f>+IF(A229=WORLDCUP!$BI$112,1,0)</f>
        <v/>
      </c>
      <c r="C229" s="1049">
        <f>+WORLDCUP!BD65</f>
        <v/>
      </c>
      <c r="D229" s="1049">
        <f>+WORLDCUP!BD64</f>
        <v/>
      </c>
      <c r="E229" s="1049">
        <f>+WORLDCUP!BD62</f>
        <v/>
      </c>
      <c r="F229" s="1049">
        <f>+WORLDCUP!BD60</f>
        <v/>
      </c>
      <c r="G229" s="1049">
        <f>+WORLDCUP!BD58</f>
        <v/>
      </c>
      <c r="H229" s="1049">
        <f>+WORLDCUP!BD63</f>
        <v/>
      </c>
      <c r="I229" s="1049">
        <f>+WORLDCUP!BD66</f>
        <v/>
      </c>
      <c r="J229" s="1049">
        <f>+WORLDCUP!BD68</f>
        <v/>
      </c>
      <c r="N229" s="694" t="inlineStr">
        <is>
          <t>ACEFGHIK</t>
        </is>
      </c>
      <c r="O229" s="694" t="n">
        <v>228</v>
      </c>
      <c r="P229" s="694" t="inlineStr">
        <is>
          <t>3H</t>
        </is>
      </c>
      <c r="Q229" s="694" t="inlineStr">
        <is>
          <t>3G</t>
        </is>
      </c>
      <c r="R229" s="694" t="inlineStr">
        <is>
          <t>3E</t>
        </is>
      </c>
      <c r="S229" s="694" t="inlineStr">
        <is>
          <t>3C</t>
        </is>
      </c>
      <c r="T229" s="694" t="inlineStr">
        <is>
          <t>3A</t>
        </is>
      </c>
      <c r="U229" s="694" t="inlineStr">
        <is>
          <t>3F</t>
        </is>
      </c>
      <c r="V229" s="694" t="inlineStr">
        <is>
          <t>3I</t>
        </is>
      </c>
      <c r="W229" s="694" t="inlineStr">
        <is>
          <t>3K</t>
        </is>
      </c>
    </row>
    <row r="230" ht="15" customHeight="1" s="650">
      <c r="A230" s="1049" t="inlineStr">
        <is>
          <t>ACEFGHIJ</t>
        </is>
      </c>
      <c r="B230" s="1049">
        <f>+IF(A230=WORLDCUP!$BI$112,1,0)</f>
        <v/>
      </c>
      <c r="C230" s="1049">
        <f>+WORLDCUP!BD65</f>
        <v/>
      </c>
      <c r="D230" s="1049">
        <f>+WORLDCUP!BD64</f>
        <v/>
      </c>
      <c r="E230" s="1049">
        <f>+WORLDCUP!BD67</f>
        <v/>
      </c>
      <c r="F230" s="1049">
        <f>+WORLDCUP!BD60</f>
        <v/>
      </c>
      <c r="G230" s="1049">
        <f>+WORLDCUP!BD58</f>
        <v/>
      </c>
      <c r="H230" s="1049">
        <f>+WORLDCUP!BD63</f>
        <v/>
      </c>
      <c r="I230" s="1049">
        <f>+WORLDCUP!BD62</f>
        <v/>
      </c>
      <c r="J230" s="1049">
        <f>+WORLDCUP!BD66</f>
        <v/>
      </c>
      <c r="N230" s="694" t="inlineStr">
        <is>
          <t>ACEFGHIJ</t>
        </is>
      </c>
      <c r="O230" s="694" t="n">
        <v>229</v>
      </c>
      <c r="P230" s="694" t="inlineStr">
        <is>
          <t>3H</t>
        </is>
      </c>
      <c r="Q230" s="694" t="inlineStr">
        <is>
          <t>3G</t>
        </is>
      </c>
      <c r="R230" s="694" t="inlineStr">
        <is>
          <t>3J</t>
        </is>
      </c>
      <c r="S230" s="694" t="inlineStr">
        <is>
          <t>3C</t>
        </is>
      </c>
      <c r="T230" s="694" t="inlineStr">
        <is>
          <t>3A</t>
        </is>
      </c>
      <c r="U230" s="694" t="inlineStr">
        <is>
          <t>3F</t>
        </is>
      </c>
      <c r="V230" s="694" t="inlineStr">
        <is>
          <t>3E</t>
        </is>
      </c>
      <c r="W230" s="694" t="inlineStr">
        <is>
          <t>3I</t>
        </is>
      </c>
    </row>
    <row r="231" ht="15" customHeight="1" s="650">
      <c r="A231" s="1049" t="inlineStr">
        <is>
          <t>ACDHIJKL</t>
        </is>
      </c>
      <c r="B231" s="1049">
        <f>+IF(A231=WORLDCUP!$BI$112,1,0)</f>
        <v/>
      </c>
      <c r="C231" s="1049">
        <f>+WORLDCUP!BD65</f>
        <v/>
      </c>
      <c r="D231" s="1049">
        <f>+WORLDCUP!BD67</f>
        <v/>
      </c>
      <c r="E231" s="1049">
        <f>+WORLDCUP!BD66</f>
        <v/>
      </c>
      <c r="F231" s="1049">
        <f>+WORLDCUP!BD60</f>
        <v/>
      </c>
      <c r="G231" s="1049">
        <f>+WORLDCUP!BD58</f>
        <v/>
      </c>
      <c r="H231" s="1049">
        <f>+WORLDCUP!BD61</f>
        <v/>
      </c>
      <c r="I231" s="1049">
        <f>+WORLDCUP!BD69</f>
        <v/>
      </c>
      <c r="J231" s="1049">
        <f>+WORLDCUP!BD68</f>
        <v/>
      </c>
      <c r="N231" s="694" t="inlineStr">
        <is>
          <t>ACDHIJKL</t>
        </is>
      </c>
      <c r="O231" s="694" t="n">
        <v>230</v>
      </c>
      <c r="P231" s="694" t="inlineStr">
        <is>
          <t>3H</t>
        </is>
      </c>
      <c r="Q231" s="694" t="inlineStr">
        <is>
          <t>3J</t>
        </is>
      </c>
      <c r="R231" s="694" t="inlineStr">
        <is>
          <t>3I</t>
        </is>
      </c>
      <c r="S231" s="694" t="inlineStr">
        <is>
          <t>3C</t>
        </is>
      </c>
      <c r="T231" s="694" t="inlineStr">
        <is>
          <t>3A</t>
        </is>
      </c>
      <c r="U231" s="694" t="inlineStr">
        <is>
          <t>3D</t>
        </is>
      </c>
      <c r="V231" s="694" t="inlineStr">
        <is>
          <t>3L</t>
        </is>
      </c>
      <c r="W231" s="694" t="inlineStr">
        <is>
          <t>3K</t>
        </is>
      </c>
    </row>
    <row r="232" ht="15" customHeight="1" s="650">
      <c r="A232" s="1049" t="inlineStr">
        <is>
          <t>ACDGIJKL</t>
        </is>
      </c>
      <c r="B232" s="1049">
        <f>+IF(A232=WORLDCUP!$BI$112,1,0)</f>
        <v/>
      </c>
      <c r="C232" s="1049">
        <f>+WORLDCUP!BD66</f>
        <v/>
      </c>
      <c r="D232" s="1049">
        <f>+WORLDCUP!BD64</f>
        <v/>
      </c>
      <c r="E232" s="1049">
        <f>+WORLDCUP!BD67</f>
        <v/>
      </c>
      <c r="F232" s="1049">
        <f>+WORLDCUP!BD60</f>
        <v/>
      </c>
      <c r="G232" s="1049">
        <f>+WORLDCUP!BD58</f>
        <v/>
      </c>
      <c r="H232" s="1049">
        <f>+WORLDCUP!BD61</f>
        <v/>
      </c>
      <c r="I232" s="1049">
        <f>+WORLDCUP!BD69</f>
        <v/>
      </c>
      <c r="J232" s="1049">
        <f>+WORLDCUP!BD68</f>
        <v/>
      </c>
      <c r="N232" s="694" t="inlineStr">
        <is>
          <t>ACDGIJKL</t>
        </is>
      </c>
      <c r="O232" s="694" t="n">
        <v>231</v>
      </c>
      <c r="P232" s="694" t="inlineStr">
        <is>
          <t>3I</t>
        </is>
      </c>
      <c r="Q232" s="694" t="inlineStr">
        <is>
          <t>3G</t>
        </is>
      </c>
      <c r="R232" s="694" t="inlineStr">
        <is>
          <t>3J</t>
        </is>
      </c>
      <c r="S232" s="694" t="inlineStr">
        <is>
          <t>3C</t>
        </is>
      </c>
      <c r="T232" s="694" t="inlineStr">
        <is>
          <t>3A</t>
        </is>
      </c>
      <c r="U232" s="694" t="inlineStr">
        <is>
          <t>3D</t>
        </is>
      </c>
      <c r="V232" s="694" t="inlineStr">
        <is>
          <t>3L</t>
        </is>
      </c>
      <c r="W232" s="694" t="inlineStr">
        <is>
          <t>3K</t>
        </is>
      </c>
    </row>
    <row r="233" ht="15" customHeight="1" s="650">
      <c r="A233" s="1049" t="inlineStr">
        <is>
          <t>ACDGHJKL</t>
        </is>
      </c>
      <c r="B233" s="1049">
        <f>+IF(A233=WORLDCUP!$BI$112,1,0)</f>
        <v/>
      </c>
      <c r="C233" s="1049">
        <f>+WORLDCUP!BD65</f>
        <v/>
      </c>
      <c r="D233" s="1049">
        <f>+WORLDCUP!BD64</f>
        <v/>
      </c>
      <c r="E233" s="1049">
        <f>+WORLDCUP!BD67</f>
        <v/>
      </c>
      <c r="F233" s="1049">
        <f>+WORLDCUP!BD60</f>
        <v/>
      </c>
      <c r="G233" s="1049">
        <f>+WORLDCUP!BD58</f>
        <v/>
      </c>
      <c r="H233" s="1049">
        <f>+WORLDCUP!BD61</f>
        <v/>
      </c>
      <c r="I233" s="1049">
        <f>+WORLDCUP!BD69</f>
        <v/>
      </c>
      <c r="J233" s="1049">
        <f>+WORLDCUP!BD68</f>
        <v/>
      </c>
      <c r="N233" s="694" t="inlineStr">
        <is>
          <t>ACDGHJKL</t>
        </is>
      </c>
      <c r="O233" s="694" t="n">
        <v>232</v>
      </c>
      <c r="P233" s="694" t="inlineStr">
        <is>
          <t>3H</t>
        </is>
      </c>
      <c r="Q233" s="694" t="inlineStr">
        <is>
          <t>3G</t>
        </is>
      </c>
      <c r="R233" s="694" t="inlineStr">
        <is>
          <t>3J</t>
        </is>
      </c>
      <c r="S233" s="694" t="inlineStr">
        <is>
          <t>3C</t>
        </is>
      </c>
      <c r="T233" s="694" t="inlineStr">
        <is>
          <t>3A</t>
        </is>
      </c>
      <c r="U233" s="694" t="inlineStr">
        <is>
          <t>3D</t>
        </is>
      </c>
      <c r="V233" s="694" t="inlineStr">
        <is>
          <t>3L</t>
        </is>
      </c>
      <c r="W233" s="694" t="inlineStr">
        <is>
          <t>3K</t>
        </is>
      </c>
    </row>
    <row r="234" ht="15" customHeight="1" s="650">
      <c r="A234" s="1049" t="inlineStr">
        <is>
          <t>ACDGHIKL</t>
        </is>
      </c>
      <c r="B234" s="1049">
        <f>+IF(A234=WORLDCUP!$BI$112,1,0)</f>
        <v/>
      </c>
      <c r="C234" s="1049">
        <f>+WORLDCUP!BD65</f>
        <v/>
      </c>
      <c r="D234" s="1049">
        <f>+WORLDCUP!BD64</f>
        <v/>
      </c>
      <c r="E234" s="1049">
        <f>+WORLDCUP!BD66</f>
        <v/>
      </c>
      <c r="F234" s="1049">
        <f>+WORLDCUP!BD60</f>
        <v/>
      </c>
      <c r="G234" s="1049">
        <f>+WORLDCUP!BD58</f>
        <v/>
      </c>
      <c r="H234" s="1049">
        <f>+WORLDCUP!BD61</f>
        <v/>
      </c>
      <c r="I234" s="1049">
        <f>+WORLDCUP!BD69</f>
        <v/>
      </c>
      <c r="J234" s="1049">
        <f>+WORLDCUP!BD68</f>
        <v/>
      </c>
      <c r="N234" s="694" t="inlineStr">
        <is>
          <t>ACDGHIKL</t>
        </is>
      </c>
      <c r="O234" s="694" t="n">
        <v>233</v>
      </c>
      <c r="P234" s="694" t="inlineStr">
        <is>
          <t>3H</t>
        </is>
      </c>
      <c r="Q234" s="694" t="inlineStr">
        <is>
          <t>3G</t>
        </is>
      </c>
      <c r="R234" s="694" t="inlineStr">
        <is>
          <t>3I</t>
        </is>
      </c>
      <c r="S234" s="694" t="inlineStr">
        <is>
          <t>3C</t>
        </is>
      </c>
      <c r="T234" s="694" t="inlineStr">
        <is>
          <t>3A</t>
        </is>
      </c>
      <c r="U234" s="694" t="inlineStr">
        <is>
          <t>3D</t>
        </is>
      </c>
      <c r="V234" s="694" t="inlineStr">
        <is>
          <t>3L</t>
        </is>
      </c>
      <c r="W234" s="694" t="inlineStr">
        <is>
          <t>3K</t>
        </is>
      </c>
    </row>
    <row r="235" ht="15" customHeight="1" s="650">
      <c r="A235" s="1049" t="inlineStr">
        <is>
          <t>ACDGHIJL</t>
        </is>
      </c>
      <c r="B235" s="1049">
        <f>+IF(A235=WORLDCUP!$BI$112,1,0)</f>
        <v/>
      </c>
      <c r="C235" s="1049">
        <f>+WORLDCUP!BD65</f>
        <v/>
      </c>
      <c r="D235" s="1049">
        <f>+WORLDCUP!BD64</f>
        <v/>
      </c>
      <c r="E235" s="1049">
        <f>+WORLDCUP!BD67</f>
        <v/>
      </c>
      <c r="F235" s="1049">
        <f>+WORLDCUP!BD60</f>
        <v/>
      </c>
      <c r="G235" s="1049">
        <f>+WORLDCUP!BD58</f>
        <v/>
      </c>
      <c r="H235" s="1049">
        <f>+WORLDCUP!BD61</f>
        <v/>
      </c>
      <c r="I235" s="1049">
        <f>+WORLDCUP!BD69</f>
        <v/>
      </c>
      <c r="J235" s="1049">
        <f>+WORLDCUP!BD66</f>
        <v/>
      </c>
      <c r="N235" s="694" t="inlineStr">
        <is>
          <t>ACDGHIJL</t>
        </is>
      </c>
      <c r="O235" s="694" t="n">
        <v>234</v>
      </c>
      <c r="P235" s="694" t="inlineStr">
        <is>
          <t>3H</t>
        </is>
      </c>
      <c r="Q235" s="694" t="inlineStr">
        <is>
          <t>3G</t>
        </is>
      </c>
      <c r="R235" s="694" t="inlineStr">
        <is>
          <t>3J</t>
        </is>
      </c>
      <c r="S235" s="694" t="inlineStr">
        <is>
          <t>3C</t>
        </is>
      </c>
      <c r="T235" s="694" t="inlineStr">
        <is>
          <t>3A</t>
        </is>
      </c>
      <c r="U235" s="694" t="inlineStr">
        <is>
          <t>3D</t>
        </is>
      </c>
      <c r="V235" s="694" t="inlineStr">
        <is>
          <t>3L</t>
        </is>
      </c>
      <c r="W235" s="694" t="inlineStr">
        <is>
          <t>3I</t>
        </is>
      </c>
    </row>
    <row r="236" ht="15" customHeight="1" s="650">
      <c r="A236" s="1049" t="inlineStr">
        <is>
          <t>ACDGHIJK</t>
        </is>
      </c>
      <c r="B236" s="1049">
        <f>+IF(A236=WORLDCUP!$BI$112,1,0)</f>
        <v/>
      </c>
      <c r="C236" s="1049">
        <f>+WORLDCUP!BD65</f>
        <v/>
      </c>
      <c r="D236" s="1049">
        <f>+WORLDCUP!BD64</f>
        <v/>
      </c>
      <c r="E236" s="1049">
        <f>+WORLDCUP!BD67</f>
        <v/>
      </c>
      <c r="F236" s="1049">
        <f>+WORLDCUP!BD60</f>
        <v/>
      </c>
      <c r="G236" s="1049">
        <f>+WORLDCUP!BD58</f>
        <v/>
      </c>
      <c r="H236" s="1049">
        <f>+WORLDCUP!BD61</f>
        <v/>
      </c>
      <c r="I236" s="1049">
        <f>+WORLDCUP!BD66</f>
        <v/>
      </c>
      <c r="J236" s="1049">
        <f>+WORLDCUP!BD68</f>
        <v/>
      </c>
      <c r="N236" s="694" t="inlineStr">
        <is>
          <t>ACDGHIJK</t>
        </is>
      </c>
      <c r="O236" s="694" t="n">
        <v>235</v>
      </c>
      <c r="P236" s="694" t="inlineStr">
        <is>
          <t>3H</t>
        </is>
      </c>
      <c r="Q236" s="694" t="inlineStr">
        <is>
          <t>3G</t>
        </is>
      </c>
      <c r="R236" s="694" t="inlineStr">
        <is>
          <t>3J</t>
        </is>
      </c>
      <c r="S236" s="694" t="inlineStr">
        <is>
          <t>3C</t>
        </is>
      </c>
      <c r="T236" s="694" t="inlineStr">
        <is>
          <t>3A</t>
        </is>
      </c>
      <c r="U236" s="694" t="inlineStr">
        <is>
          <t>3D</t>
        </is>
      </c>
      <c r="V236" s="694" t="inlineStr">
        <is>
          <t>3I</t>
        </is>
      </c>
      <c r="W236" s="694" t="inlineStr">
        <is>
          <t>3K</t>
        </is>
      </c>
    </row>
    <row r="237" ht="15" customHeight="1" s="650">
      <c r="A237" s="1049" t="inlineStr">
        <is>
          <t>ACDFIJKL</t>
        </is>
      </c>
      <c r="B237" s="1049">
        <f>+IF(A237=WORLDCUP!$BI$112,1,0)</f>
        <v/>
      </c>
      <c r="C237" s="1049">
        <f>+WORLDCUP!BD60</f>
        <v/>
      </c>
      <c r="D237" s="1049">
        <f>+WORLDCUP!BD67</f>
        <v/>
      </c>
      <c r="E237" s="1049">
        <f>+WORLDCUP!BD66</f>
        <v/>
      </c>
      <c r="F237" s="1049">
        <f>+WORLDCUP!BD61</f>
        <v/>
      </c>
      <c r="G237" s="1049">
        <f>+WORLDCUP!BD58</f>
        <v/>
      </c>
      <c r="H237" s="1049">
        <f>+WORLDCUP!BD63</f>
        <v/>
      </c>
      <c r="I237" s="1049">
        <f>+WORLDCUP!BD69</f>
        <v/>
      </c>
      <c r="J237" s="1049">
        <f>+WORLDCUP!BD68</f>
        <v/>
      </c>
      <c r="N237" s="694" t="inlineStr">
        <is>
          <t>ACDFIJKL</t>
        </is>
      </c>
      <c r="O237" s="694" t="n">
        <v>236</v>
      </c>
      <c r="P237" s="694" t="inlineStr">
        <is>
          <t>3C</t>
        </is>
      </c>
      <c r="Q237" s="694" t="inlineStr">
        <is>
          <t>3J</t>
        </is>
      </c>
      <c r="R237" s="694" t="inlineStr">
        <is>
          <t>3I</t>
        </is>
      </c>
      <c r="S237" s="694" t="inlineStr">
        <is>
          <t>3D</t>
        </is>
      </c>
      <c r="T237" s="694" t="inlineStr">
        <is>
          <t>3A</t>
        </is>
      </c>
      <c r="U237" s="694" t="inlineStr">
        <is>
          <t>3F</t>
        </is>
      </c>
      <c r="V237" s="694" t="inlineStr">
        <is>
          <t>3L</t>
        </is>
      </c>
      <c r="W237" s="694" t="inlineStr">
        <is>
          <t>3K</t>
        </is>
      </c>
    </row>
    <row r="238" ht="15" customHeight="1" s="650">
      <c r="A238" s="1049" t="inlineStr">
        <is>
          <t>ACDFHJKL</t>
        </is>
      </c>
      <c r="B238" s="1049">
        <f>+IF(A238=WORLDCUP!$BI$112,1,0)</f>
        <v/>
      </c>
      <c r="C238" s="1049">
        <f>+WORLDCUP!BD65</f>
        <v/>
      </c>
      <c r="D238" s="1049">
        <f>+WORLDCUP!BD67</f>
        <v/>
      </c>
      <c r="E238" s="1049">
        <f>+WORLDCUP!BD63</f>
        <v/>
      </c>
      <c r="F238" s="1049">
        <f>+WORLDCUP!BD60</f>
        <v/>
      </c>
      <c r="G238" s="1049">
        <f>+WORLDCUP!BD58</f>
        <v/>
      </c>
      <c r="H238" s="1049">
        <f>+WORLDCUP!BD61</f>
        <v/>
      </c>
      <c r="I238" s="1049">
        <f>+WORLDCUP!BD69</f>
        <v/>
      </c>
      <c r="J238" s="1049">
        <f>+WORLDCUP!BD68</f>
        <v/>
      </c>
      <c r="N238" s="694" t="inlineStr">
        <is>
          <t>ACDFHJKL</t>
        </is>
      </c>
      <c r="O238" s="694" t="n">
        <v>237</v>
      </c>
      <c r="P238" s="694" t="inlineStr">
        <is>
          <t>3H</t>
        </is>
      </c>
      <c r="Q238" s="694" t="inlineStr">
        <is>
          <t>3J</t>
        </is>
      </c>
      <c r="R238" s="694" t="inlineStr">
        <is>
          <t>3F</t>
        </is>
      </c>
      <c r="S238" s="694" t="inlineStr">
        <is>
          <t>3C</t>
        </is>
      </c>
      <c r="T238" s="694" t="inlineStr">
        <is>
          <t>3A</t>
        </is>
      </c>
      <c r="U238" s="694" t="inlineStr">
        <is>
          <t>3D</t>
        </is>
      </c>
      <c r="V238" s="694" t="inlineStr">
        <is>
          <t>3L</t>
        </is>
      </c>
      <c r="W238" s="694" t="inlineStr">
        <is>
          <t>3K</t>
        </is>
      </c>
    </row>
    <row r="239" ht="15" customHeight="1" s="650">
      <c r="A239" s="1049" t="inlineStr">
        <is>
          <t>ACDFHIKL</t>
        </is>
      </c>
      <c r="B239" s="1049">
        <f>+IF(A239=WORLDCUP!$BI$112,1,0)</f>
        <v/>
      </c>
      <c r="C239" s="1049">
        <f>+WORLDCUP!BD65</f>
        <v/>
      </c>
      <c r="D239" s="1049">
        <f>+WORLDCUP!BD63</f>
        <v/>
      </c>
      <c r="E239" s="1049">
        <f>+WORLDCUP!BD66</f>
        <v/>
      </c>
      <c r="F239" s="1049">
        <f>+WORLDCUP!BD60</f>
        <v/>
      </c>
      <c r="G239" s="1049">
        <f>+WORLDCUP!BD58</f>
        <v/>
      </c>
      <c r="H239" s="1049">
        <f>+WORLDCUP!BD61</f>
        <v/>
      </c>
      <c r="I239" s="1049">
        <f>+WORLDCUP!BD69</f>
        <v/>
      </c>
      <c r="J239" s="1049">
        <f>+WORLDCUP!BD68</f>
        <v/>
      </c>
      <c r="N239" s="694" t="inlineStr">
        <is>
          <t>ACDFHIKL</t>
        </is>
      </c>
      <c r="O239" s="694" t="n">
        <v>238</v>
      </c>
      <c r="P239" s="694" t="inlineStr">
        <is>
          <t>3H</t>
        </is>
      </c>
      <c r="Q239" s="694" t="inlineStr">
        <is>
          <t>3F</t>
        </is>
      </c>
      <c r="R239" s="694" t="inlineStr">
        <is>
          <t>3I</t>
        </is>
      </c>
      <c r="S239" s="694" t="inlineStr">
        <is>
          <t>3C</t>
        </is>
      </c>
      <c r="T239" s="694" t="inlineStr">
        <is>
          <t>3A</t>
        </is>
      </c>
      <c r="U239" s="694" t="inlineStr">
        <is>
          <t>3D</t>
        </is>
      </c>
      <c r="V239" s="694" t="inlineStr">
        <is>
          <t>3L</t>
        </is>
      </c>
      <c r="W239" s="694" t="inlineStr">
        <is>
          <t>3K</t>
        </is>
      </c>
    </row>
    <row r="240" ht="15" customHeight="1" s="650">
      <c r="A240" s="1049" t="inlineStr">
        <is>
          <t>ACDFHIJL</t>
        </is>
      </c>
      <c r="B240" s="1049">
        <f>+IF(A240=WORLDCUP!$BI$112,1,0)</f>
        <v/>
      </c>
      <c r="C240" s="1049">
        <f>+WORLDCUP!BD65</f>
        <v/>
      </c>
      <c r="D240" s="1049">
        <f>+WORLDCUP!BD67</f>
        <v/>
      </c>
      <c r="E240" s="1049">
        <f>+WORLDCUP!BD63</f>
        <v/>
      </c>
      <c r="F240" s="1049">
        <f>+WORLDCUP!BD60</f>
        <v/>
      </c>
      <c r="G240" s="1049">
        <f>+WORLDCUP!BD58</f>
        <v/>
      </c>
      <c r="H240" s="1049">
        <f>+WORLDCUP!BD61</f>
        <v/>
      </c>
      <c r="I240" s="1049">
        <f>+WORLDCUP!BD69</f>
        <v/>
      </c>
      <c r="J240" s="1049">
        <f>+WORLDCUP!BD66</f>
        <v/>
      </c>
      <c r="N240" s="694" t="inlineStr">
        <is>
          <t>ACDFHIJL</t>
        </is>
      </c>
      <c r="O240" s="694" t="n">
        <v>239</v>
      </c>
      <c r="P240" s="694" t="inlineStr">
        <is>
          <t>3H</t>
        </is>
      </c>
      <c r="Q240" s="694" t="inlineStr">
        <is>
          <t>3J</t>
        </is>
      </c>
      <c r="R240" s="694" t="inlineStr">
        <is>
          <t>3F</t>
        </is>
      </c>
      <c r="S240" s="694" t="inlineStr">
        <is>
          <t>3C</t>
        </is>
      </c>
      <c r="T240" s="694" t="inlineStr">
        <is>
          <t>3A</t>
        </is>
      </c>
      <c r="U240" s="694" t="inlineStr">
        <is>
          <t>3D</t>
        </is>
      </c>
      <c r="V240" s="694" t="inlineStr">
        <is>
          <t>3L</t>
        </is>
      </c>
      <c r="W240" s="694" t="inlineStr">
        <is>
          <t>3I</t>
        </is>
      </c>
    </row>
    <row r="241" ht="15" customHeight="1" s="650">
      <c r="A241" s="1049" t="inlineStr">
        <is>
          <t>ACDFHIJK</t>
        </is>
      </c>
      <c r="B241" s="1049">
        <f>+IF(A241=WORLDCUP!$BI$112,1,0)</f>
        <v/>
      </c>
      <c r="C241" s="1049">
        <f>+WORLDCUP!BD65</f>
        <v/>
      </c>
      <c r="D241" s="1049">
        <f>+WORLDCUP!BD67</f>
        <v/>
      </c>
      <c r="E241" s="1049">
        <f>+WORLDCUP!BD63</f>
        <v/>
      </c>
      <c r="F241" s="1049">
        <f>+WORLDCUP!BD60</f>
        <v/>
      </c>
      <c r="G241" s="1049">
        <f>+WORLDCUP!BD58</f>
        <v/>
      </c>
      <c r="H241" s="1049">
        <f>+WORLDCUP!BD61</f>
        <v/>
      </c>
      <c r="I241" s="1049">
        <f>+WORLDCUP!BD66</f>
        <v/>
      </c>
      <c r="J241" s="1049">
        <f>+WORLDCUP!BD68</f>
        <v/>
      </c>
      <c r="N241" s="694" t="inlineStr">
        <is>
          <t>ACDFHIJK</t>
        </is>
      </c>
      <c r="O241" s="694" t="n">
        <v>240</v>
      </c>
      <c r="P241" s="694" t="inlineStr">
        <is>
          <t>3H</t>
        </is>
      </c>
      <c r="Q241" s="694" t="inlineStr">
        <is>
          <t>3J</t>
        </is>
      </c>
      <c r="R241" s="694" t="inlineStr">
        <is>
          <t>3F</t>
        </is>
      </c>
      <c r="S241" s="694" t="inlineStr">
        <is>
          <t>3C</t>
        </is>
      </c>
      <c r="T241" s="694" t="inlineStr">
        <is>
          <t>3A</t>
        </is>
      </c>
      <c r="U241" s="694" t="inlineStr">
        <is>
          <t>3D</t>
        </is>
      </c>
      <c r="V241" s="694" t="inlineStr">
        <is>
          <t>3I</t>
        </is>
      </c>
      <c r="W241" s="694" t="inlineStr">
        <is>
          <t>3K</t>
        </is>
      </c>
    </row>
    <row r="242" ht="15" customHeight="1" s="650">
      <c r="A242" s="1049" t="inlineStr">
        <is>
          <t>ACDFGJKL</t>
        </is>
      </c>
      <c r="B242" s="1049">
        <f>+IF(A242=WORLDCUP!$BI$112,1,0)</f>
        <v/>
      </c>
      <c r="C242" s="1049">
        <f>+WORLDCUP!BD60</f>
        <v/>
      </c>
      <c r="D242" s="1049">
        <f>+WORLDCUP!BD64</f>
        <v/>
      </c>
      <c r="E242" s="1049">
        <f>+WORLDCUP!BD67</f>
        <v/>
      </c>
      <c r="F242" s="1049">
        <f>+WORLDCUP!BD61</f>
        <v/>
      </c>
      <c r="G242" s="1049">
        <f>+WORLDCUP!BD58</f>
        <v/>
      </c>
      <c r="H242" s="1049">
        <f>+WORLDCUP!BD63</f>
        <v/>
      </c>
      <c r="I242" s="1049">
        <f>+WORLDCUP!BD69</f>
        <v/>
      </c>
      <c r="J242" s="1049">
        <f>+WORLDCUP!BD68</f>
        <v/>
      </c>
      <c r="N242" s="694" t="inlineStr">
        <is>
          <t>ACDFGJKL</t>
        </is>
      </c>
      <c r="O242" s="694" t="n">
        <v>241</v>
      </c>
      <c r="P242" s="694" t="inlineStr">
        <is>
          <t>3C</t>
        </is>
      </c>
      <c r="Q242" s="694" t="inlineStr">
        <is>
          <t>3G</t>
        </is>
      </c>
      <c r="R242" s="694" t="inlineStr">
        <is>
          <t>3J</t>
        </is>
      </c>
      <c r="S242" s="694" t="inlineStr">
        <is>
          <t>3D</t>
        </is>
      </c>
      <c r="T242" s="694" t="inlineStr">
        <is>
          <t>3A</t>
        </is>
      </c>
      <c r="U242" s="694" t="inlineStr">
        <is>
          <t>3F</t>
        </is>
      </c>
      <c r="V242" s="694" t="inlineStr">
        <is>
          <t>3L</t>
        </is>
      </c>
      <c r="W242" s="694" t="inlineStr">
        <is>
          <t>3K</t>
        </is>
      </c>
    </row>
    <row r="243" ht="15" customHeight="1" s="650">
      <c r="A243" s="1049" t="inlineStr">
        <is>
          <t>ACDFGIKL</t>
        </is>
      </c>
      <c r="B243" s="1049">
        <f>+IF(A243=WORLDCUP!$BI$112,1,0)</f>
        <v/>
      </c>
      <c r="C243" s="1049">
        <f>+WORLDCUP!BD60</f>
        <v/>
      </c>
      <c r="D243" s="1049">
        <f>+WORLDCUP!BD64</f>
        <v/>
      </c>
      <c r="E243" s="1049">
        <f>+WORLDCUP!BD66</f>
        <v/>
      </c>
      <c r="F243" s="1049">
        <f>+WORLDCUP!BD61</f>
        <v/>
      </c>
      <c r="G243" s="1049">
        <f>+WORLDCUP!BD58</f>
        <v/>
      </c>
      <c r="H243" s="1049">
        <f>+WORLDCUP!BD63</f>
        <v/>
      </c>
      <c r="I243" s="1049">
        <f>+WORLDCUP!BD69</f>
        <v/>
      </c>
      <c r="J243" s="1049">
        <f>+WORLDCUP!BD68</f>
        <v/>
      </c>
      <c r="N243" s="694" t="inlineStr">
        <is>
          <t>ACDFGIKL</t>
        </is>
      </c>
      <c r="O243" s="694" t="n">
        <v>242</v>
      </c>
      <c r="P243" s="694" t="inlineStr">
        <is>
          <t>3C</t>
        </is>
      </c>
      <c r="Q243" s="694" t="inlineStr">
        <is>
          <t>3G</t>
        </is>
      </c>
      <c r="R243" s="694" t="inlineStr">
        <is>
          <t>3I</t>
        </is>
      </c>
      <c r="S243" s="694" t="inlineStr">
        <is>
          <t>3D</t>
        </is>
      </c>
      <c r="T243" s="694" t="inlineStr">
        <is>
          <t>3A</t>
        </is>
      </c>
      <c r="U243" s="694" t="inlineStr">
        <is>
          <t>3F</t>
        </is>
      </c>
      <c r="V243" s="694" t="inlineStr">
        <is>
          <t>3L</t>
        </is>
      </c>
      <c r="W243" s="694" t="inlineStr">
        <is>
          <t>3K</t>
        </is>
      </c>
    </row>
    <row r="244" ht="15" customHeight="1" s="650">
      <c r="A244" s="1049" t="inlineStr">
        <is>
          <t>ACDFGIJL</t>
        </is>
      </c>
      <c r="B244" s="1049">
        <f>+IF(A244=WORLDCUP!$BI$112,1,0)</f>
        <v/>
      </c>
      <c r="C244" s="1049">
        <f>+WORLDCUP!BD60</f>
        <v/>
      </c>
      <c r="D244" s="1049">
        <f>+WORLDCUP!BD64</f>
        <v/>
      </c>
      <c r="E244" s="1049">
        <f>+WORLDCUP!BD67</f>
        <v/>
      </c>
      <c r="F244" s="1049">
        <f>+WORLDCUP!BD61</f>
        <v/>
      </c>
      <c r="G244" s="1049">
        <f>+WORLDCUP!BD58</f>
        <v/>
      </c>
      <c r="H244" s="1049">
        <f>+WORLDCUP!BD63</f>
        <v/>
      </c>
      <c r="I244" s="1049">
        <f>+WORLDCUP!BD69</f>
        <v/>
      </c>
      <c r="J244" s="1049">
        <f>+WORLDCUP!BD66</f>
        <v/>
      </c>
      <c r="N244" s="694" t="inlineStr">
        <is>
          <t>ACDFGIJL</t>
        </is>
      </c>
      <c r="O244" s="694" t="n">
        <v>243</v>
      </c>
      <c r="P244" s="694" t="inlineStr">
        <is>
          <t>3C</t>
        </is>
      </c>
      <c r="Q244" s="694" t="inlineStr">
        <is>
          <t>3G</t>
        </is>
      </c>
      <c r="R244" s="694" t="inlineStr">
        <is>
          <t>3J</t>
        </is>
      </c>
      <c r="S244" s="694" t="inlineStr">
        <is>
          <t>3D</t>
        </is>
      </c>
      <c r="T244" s="694" t="inlineStr">
        <is>
          <t>3A</t>
        </is>
      </c>
      <c r="U244" s="694" t="inlineStr">
        <is>
          <t>3F</t>
        </is>
      </c>
      <c r="V244" s="694" t="inlineStr">
        <is>
          <t>3L</t>
        </is>
      </c>
      <c r="W244" s="694" t="inlineStr">
        <is>
          <t>3I</t>
        </is>
      </c>
    </row>
    <row r="245" ht="15" customHeight="1" s="650">
      <c r="A245" s="1049" t="inlineStr">
        <is>
          <t>ACDFGIJK</t>
        </is>
      </c>
      <c r="B245" s="1049">
        <f>+IF(A245=WORLDCUP!$BI$112,1,0)</f>
        <v/>
      </c>
      <c r="C245" s="1049">
        <f>+WORLDCUP!BD60</f>
        <v/>
      </c>
      <c r="D245" s="1049">
        <f>+WORLDCUP!BD64</f>
        <v/>
      </c>
      <c r="E245" s="1049">
        <f>+WORLDCUP!BD67</f>
        <v/>
      </c>
      <c r="F245" s="1049">
        <f>+WORLDCUP!BD61</f>
        <v/>
      </c>
      <c r="G245" s="1049">
        <f>+WORLDCUP!BD58</f>
        <v/>
      </c>
      <c r="H245" s="1049">
        <f>+WORLDCUP!BD63</f>
        <v/>
      </c>
      <c r="I245" s="1049">
        <f>+WORLDCUP!BD66</f>
        <v/>
      </c>
      <c r="J245" s="1049">
        <f>+WORLDCUP!BD68</f>
        <v/>
      </c>
      <c r="N245" s="694" t="inlineStr">
        <is>
          <t>ACDFGIJK</t>
        </is>
      </c>
      <c r="O245" s="694" t="n">
        <v>244</v>
      </c>
      <c r="P245" s="694" t="inlineStr">
        <is>
          <t>3C</t>
        </is>
      </c>
      <c r="Q245" s="694" t="inlineStr">
        <is>
          <t>3G</t>
        </is>
      </c>
      <c r="R245" s="694" t="inlineStr">
        <is>
          <t>3J</t>
        </is>
      </c>
      <c r="S245" s="694" t="inlineStr">
        <is>
          <t>3D</t>
        </is>
      </c>
      <c r="T245" s="694" t="inlineStr">
        <is>
          <t>3A</t>
        </is>
      </c>
      <c r="U245" s="694" t="inlineStr">
        <is>
          <t>3F</t>
        </is>
      </c>
      <c r="V245" s="694" t="inlineStr">
        <is>
          <t>3I</t>
        </is>
      </c>
      <c r="W245" s="694" t="inlineStr">
        <is>
          <t>3K</t>
        </is>
      </c>
    </row>
    <row r="246" ht="15" customHeight="1" s="650">
      <c r="A246" s="1049" t="inlineStr">
        <is>
          <t>ACDFGHKL</t>
        </is>
      </c>
      <c r="B246" s="1049">
        <f>+IF(A246=WORLDCUP!$BI$112,1,0)</f>
        <v/>
      </c>
      <c r="C246" s="1049">
        <f>+WORLDCUP!BD65</f>
        <v/>
      </c>
      <c r="D246" s="1049">
        <f>+WORLDCUP!BD64</f>
        <v/>
      </c>
      <c r="E246" s="1049">
        <f>+WORLDCUP!BD63</f>
        <v/>
      </c>
      <c r="F246" s="1049">
        <f>+WORLDCUP!BD60</f>
        <v/>
      </c>
      <c r="G246" s="1049">
        <f>+WORLDCUP!BD58</f>
        <v/>
      </c>
      <c r="H246" s="1049">
        <f>+WORLDCUP!BD61</f>
        <v/>
      </c>
      <c r="I246" s="1049">
        <f>+WORLDCUP!BD69</f>
        <v/>
      </c>
      <c r="J246" s="1049">
        <f>+WORLDCUP!BD68</f>
        <v/>
      </c>
      <c r="N246" s="694" t="inlineStr">
        <is>
          <t>ACDFGHKL</t>
        </is>
      </c>
      <c r="O246" s="694" t="n">
        <v>245</v>
      </c>
      <c r="P246" s="694" t="inlineStr">
        <is>
          <t>3H</t>
        </is>
      </c>
      <c r="Q246" s="694" t="inlineStr">
        <is>
          <t>3G</t>
        </is>
      </c>
      <c r="R246" s="694" t="inlineStr">
        <is>
          <t>3F</t>
        </is>
      </c>
      <c r="S246" s="694" t="inlineStr">
        <is>
          <t>3C</t>
        </is>
      </c>
      <c r="T246" s="694" t="inlineStr">
        <is>
          <t>3A</t>
        </is>
      </c>
      <c r="U246" s="694" t="inlineStr">
        <is>
          <t>3D</t>
        </is>
      </c>
      <c r="V246" s="694" t="inlineStr">
        <is>
          <t>3L</t>
        </is>
      </c>
      <c r="W246" s="694" t="inlineStr">
        <is>
          <t>3K</t>
        </is>
      </c>
    </row>
    <row r="247" ht="15" customHeight="1" s="650">
      <c r="A247" s="1049" t="inlineStr">
        <is>
          <t>ACDFGHJL</t>
        </is>
      </c>
      <c r="B247" s="1049">
        <f>+IF(A247=WORLDCUP!$BI$112,1,0)</f>
        <v/>
      </c>
      <c r="C247" s="1049">
        <f>+WORLDCUP!BD60</f>
        <v/>
      </c>
      <c r="D247" s="1049">
        <f>+WORLDCUP!BD64</f>
        <v/>
      </c>
      <c r="E247" s="1049">
        <f>+WORLDCUP!BD67</f>
        <v/>
      </c>
      <c r="F247" s="1049">
        <f>+WORLDCUP!BD61</f>
        <v/>
      </c>
      <c r="G247" s="1049">
        <f>+WORLDCUP!BD58</f>
        <v/>
      </c>
      <c r="H247" s="1049">
        <f>+WORLDCUP!BD63</f>
        <v/>
      </c>
      <c r="I247" s="1049">
        <f>+WORLDCUP!BD69</f>
        <v/>
      </c>
      <c r="J247" s="1049">
        <f>+WORLDCUP!BD65</f>
        <v/>
      </c>
      <c r="N247" s="694" t="inlineStr">
        <is>
          <t>ACDFGHJL</t>
        </is>
      </c>
      <c r="O247" s="694" t="n">
        <v>246</v>
      </c>
      <c r="P247" s="694" t="inlineStr">
        <is>
          <t>3C</t>
        </is>
      </c>
      <c r="Q247" s="694" t="inlineStr">
        <is>
          <t>3G</t>
        </is>
      </c>
      <c r="R247" s="694" t="inlineStr">
        <is>
          <t>3J</t>
        </is>
      </c>
      <c r="S247" s="694" t="inlineStr">
        <is>
          <t>3D</t>
        </is>
      </c>
      <c r="T247" s="694" t="inlineStr">
        <is>
          <t>3A</t>
        </is>
      </c>
      <c r="U247" s="694" t="inlineStr">
        <is>
          <t>3F</t>
        </is>
      </c>
      <c r="V247" s="694" t="inlineStr">
        <is>
          <t>3L</t>
        </is>
      </c>
      <c r="W247" s="694" t="inlineStr">
        <is>
          <t>3H</t>
        </is>
      </c>
    </row>
    <row r="248" ht="15" customHeight="1" s="650">
      <c r="A248" s="1049" t="inlineStr">
        <is>
          <t>ACDFGHJK</t>
        </is>
      </c>
      <c r="B248" s="1049">
        <f>+IF(A248=WORLDCUP!$BI$112,1,0)</f>
        <v/>
      </c>
      <c r="C248" s="1049">
        <f>+WORLDCUP!BD65</f>
        <v/>
      </c>
      <c r="D248" s="1049">
        <f>+WORLDCUP!BD64</f>
        <v/>
      </c>
      <c r="E248" s="1049">
        <f>+WORLDCUP!BD67</f>
        <v/>
      </c>
      <c r="F248" s="1049">
        <f>+WORLDCUP!BD60</f>
        <v/>
      </c>
      <c r="G248" s="1049">
        <f>+WORLDCUP!BD58</f>
        <v/>
      </c>
      <c r="H248" s="1049">
        <f>+WORLDCUP!BD63</f>
        <v/>
      </c>
      <c r="I248" s="1049">
        <f>+WORLDCUP!BD61</f>
        <v/>
      </c>
      <c r="J248" s="1049">
        <f>+WORLDCUP!BD68</f>
        <v/>
      </c>
      <c r="N248" s="694" t="inlineStr">
        <is>
          <t>ACDFGHJK</t>
        </is>
      </c>
      <c r="O248" s="694" t="n">
        <v>247</v>
      </c>
      <c r="P248" s="694" t="inlineStr">
        <is>
          <t>3H</t>
        </is>
      </c>
      <c r="Q248" s="694" t="inlineStr">
        <is>
          <t>3G</t>
        </is>
      </c>
      <c r="R248" s="694" t="inlineStr">
        <is>
          <t>3J</t>
        </is>
      </c>
      <c r="S248" s="694" t="inlineStr">
        <is>
          <t>3C</t>
        </is>
      </c>
      <c r="T248" s="694" t="inlineStr">
        <is>
          <t>3A</t>
        </is>
      </c>
      <c r="U248" s="694" t="inlineStr">
        <is>
          <t>3F</t>
        </is>
      </c>
      <c r="V248" s="694" t="inlineStr">
        <is>
          <t>3D</t>
        </is>
      </c>
      <c r="W248" s="694" t="inlineStr">
        <is>
          <t>3K</t>
        </is>
      </c>
    </row>
    <row r="249" ht="15" customHeight="1" s="650">
      <c r="A249" s="1049" t="inlineStr">
        <is>
          <t>ACDFGHIL</t>
        </is>
      </c>
      <c r="B249" s="1049">
        <f>+IF(A249=WORLDCUP!$BI$112,1,0)</f>
        <v/>
      </c>
      <c r="C249" s="1049">
        <f>+WORLDCUP!BD65</f>
        <v/>
      </c>
      <c r="D249" s="1049">
        <f>+WORLDCUP!BD64</f>
        <v/>
      </c>
      <c r="E249" s="1049">
        <f>+WORLDCUP!BD63</f>
        <v/>
      </c>
      <c r="F249" s="1049">
        <f>+WORLDCUP!BD60</f>
        <v/>
      </c>
      <c r="G249" s="1049">
        <f>+WORLDCUP!BD58</f>
        <v/>
      </c>
      <c r="H249" s="1049">
        <f>+WORLDCUP!BD61</f>
        <v/>
      </c>
      <c r="I249" s="1049">
        <f>+WORLDCUP!BD69</f>
        <v/>
      </c>
      <c r="J249" s="1049">
        <f>+WORLDCUP!BD66</f>
        <v/>
      </c>
      <c r="N249" s="694" t="inlineStr">
        <is>
          <t>ACDFGHIL</t>
        </is>
      </c>
      <c r="O249" s="694" t="n">
        <v>248</v>
      </c>
      <c r="P249" s="694" t="inlineStr">
        <is>
          <t>3H</t>
        </is>
      </c>
      <c r="Q249" s="694" t="inlineStr">
        <is>
          <t>3G</t>
        </is>
      </c>
      <c r="R249" s="694" t="inlineStr">
        <is>
          <t>3F</t>
        </is>
      </c>
      <c r="S249" s="694" t="inlineStr">
        <is>
          <t>3C</t>
        </is>
      </c>
      <c r="T249" s="694" t="inlineStr">
        <is>
          <t>3A</t>
        </is>
      </c>
      <c r="U249" s="694" t="inlineStr">
        <is>
          <t>3D</t>
        </is>
      </c>
      <c r="V249" s="694" t="inlineStr">
        <is>
          <t>3L</t>
        </is>
      </c>
      <c r="W249" s="694" t="inlineStr">
        <is>
          <t>3I</t>
        </is>
      </c>
    </row>
    <row r="250" ht="15" customHeight="1" s="650">
      <c r="A250" s="1049" t="inlineStr">
        <is>
          <t>ACDFGHIK</t>
        </is>
      </c>
      <c r="B250" s="1049">
        <f>+IF(A250=WORLDCUP!$BI$112,1,0)</f>
        <v/>
      </c>
      <c r="C250" s="1049">
        <f>+WORLDCUP!BD65</f>
        <v/>
      </c>
      <c r="D250" s="1049">
        <f>+WORLDCUP!BD64</f>
        <v/>
      </c>
      <c r="E250" s="1049">
        <f>+WORLDCUP!BD63</f>
        <v/>
      </c>
      <c r="F250" s="1049">
        <f>+WORLDCUP!BD60</f>
        <v/>
      </c>
      <c r="G250" s="1049">
        <f>+WORLDCUP!BD58</f>
        <v/>
      </c>
      <c r="H250" s="1049">
        <f>+WORLDCUP!BD61</f>
        <v/>
      </c>
      <c r="I250" s="1049">
        <f>+WORLDCUP!BD66</f>
        <v/>
      </c>
      <c r="J250" s="1049">
        <f>+WORLDCUP!BD68</f>
        <v/>
      </c>
      <c r="N250" s="694" t="inlineStr">
        <is>
          <t>ACDFGHIK</t>
        </is>
      </c>
      <c r="O250" s="694" t="n">
        <v>249</v>
      </c>
      <c r="P250" s="694" t="inlineStr">
        <is>
          <t>3H</t>
        </is>
      </c>
      <c r="Q250" s="694" t="inlineStr">
        <is>
          <t>3G</t>
        </is>
      </c>
      <c r="R250" s="694" t="inlineStr">
        <is>
          <t>3F</t>
        </is>
      </c>
      <c r="S250" s="694" t="inlineStr">
        <is>
          <t>3C</t>
        </is>
      </c>
      <c r="T250" s="694" t="inlineStr">
        <is>
          <t>3A</t>
        </is>
      </c>
      <c r="U250" s="694" t="inlineStr">
        <is>
          <t>3D</t>
        </is>
      </c>
      <c r="V250" s="694" t="inlineStr">
        <is>
          <t>3I</t>
        </is>
      </c>
      <c r="W250" s="694" t="inlineStr">
        <is>
          <t>3K</t>
        </is>
      </c>
    </row>
    <row r="251" ht="15" customHeight="1" s="650">
      <c r="A251" s="1049" t="inlineStr">
        <is>
          <t>ACDFGHIJ</t>
        </is>
      </c>
      <c r="B251" s="1049">
        <f>+IF(A251=WORLDCUP!$BI$112,1,0)</f>
        <v/>
      </c>
      <c r="C251" s="1049">
        <f>+WORLDCUP!BD65</f>
        <v/>
      </c>
      <c r="D251" s="1049">
        <f>+WORLDCUP!BD64</f>
        <v/>
      </c>
      <c r="E251" s="1049">
        <f>+WORLDCUP!BD67</f>
        <v/>
      </c>
      <c r="F251" s="1049">
        <f>+WORLDCUP!BD60</f>
        <v/>
      </c>
      <c r="G251" s="1049">
        <f>+WORLDCUP!BD58</f>
        <v/>
      </c>
      <c r="H251" s="1049">
        <f>+WORLDCUP!BD63</f>
        <v/>
      </c>
      <c r="I251" s="1049">
        <f>+WORLDCUP!BD61</f>
        <v/>
      </c>
      <c r="J251" s="1049">
        <f>+WORLDCUP!BD66</f>
        <v/>
      </c>
      <c r="N251" s="694" t="inlineStr">
        <is>
          <t>ACDFGHIJ</t>
        </is>
      </c>
      <c r="O251" s="694" t="n">
        <v>250</v>
      </c>
      <c r="P251" s="694" t="inlineStr">
        <is>
          <t>3H</t>
        </is>
      </c>
      <c r="Q251" s="694" t="inlineStr">
        <is>
          <t>3G</t>
        </is>
      </c>
      <c r="R251" s="694" t="inlineStr">
        <is>
          <t>3J</t>
        </is>
      </c>
      <c r="S251" s="694" t="inlineStr">
        <is>
          <t>3C</t>
        </is>
      </c>
      <c r="T251" s="694" t="inlineStr">
        <is>
          <t>3A</t>
        </is>
      </c>
      <c r="U251" s="694" t="inlineStr">
        <is>
          <t>3F</t>
        </is>
      </c>
      <c r="V251" s="694" t="inlineStr">
        <is>
          <t>3D</t>
        </is>
      </c>
      <c r="W251" s="694" t="inlineStr">
        <is>
          <t>3I</t>
        </is>
      </c>
    </row>
    <row r="252" ht="15" customHeight="1" s="650">
      <c r="A252" s="1049" t="inlineStr">
        <is>
          <t>ACDEIJKL</t>
        </is>
      </c>
      <c r="B252" s="1049">
        <f>+IF(A252=WORLDCUP!$BI$112,1,0)</f>
        <v/>
      </c>
      <c r="C252" s="1049">
        <f>+WORLDCUP!BD62</f>
        <v/>
      </c>
      <c r="D252" s="1049">
        <f>+WORLDCUP!BD67</f>
        <v/>
      </c>
      <c r="E252" s="1049">
        <f>+WORLDCUP!BD66</f>
        <v/>
      </c>
      <c r="F252" s="1049">
        <f>+WORLDCUP!BD60</f>
        <v/>
      </c>
      <c r="G252" s="1049">
        <f>+WORLDCUP!BD58</f>
        <v/>
      </c>
      <c r="H252" s="1049">
        <f>+WORLDCUP!BD61</f>
        <v/>
      </c>
      <c r="I252" s="1049">
        <f>+WORLDCUP!BD69</f>
        <v/>
      </c>
      <c r="J252" s="1049">
        <f>+WORLDCUP!BD68</f>
        <v/>
      </c>
      <c r="N252" s="694" t="inlineStr">
        <is>
          <t>ACDEIJKL</t>
        </is>
      </c>
      <c r="O252" s="694" t="n">
        <v>251</v>
      </c>
      <c r="P252" s="694" t="inlineStr">
        <is>
          <t>3E</t>
        </is>
      </c>
      <c r="Q252" s="694" t="inlineStr">
        <is>
          <t>3J</t>
        </is>
      </c>
      <c r="R252" s="694" t="inlineStr">
        <is>
          <t>3I</t>
        </is>
      </c>
      <c r="S252" s="694" t="inlineStr">
        <is>
          <t>3C</t>
        </is>
      </c>
      <c r="T252" s="694" t="inlineStr">
        <is>
          <t>3A</t>
        </is>
      </c>
      <c r="U252" s="694" t="inlineStr">
        <is>
          <t>3D</t>
        </is>
      </c>
      <c r="V252" s="694" t="inlineStr">
        <is>
          <t>3L</t>
        </is>
      </c>
      <c r="W252" s="694" t="inlineStr">
        <is>
          <t>3K</t>
        </is>
      </c>
    </row>
    <row r="253" ht="15" customHeight="1" s="650">
      <c r="A253" s="1049" t="inlineStr">
        <is>
          <t>ACDEHJKL</t>
        </is>
      </c>
      <c r="B253" s="1049">
        <f>+IF(A253=WORLDCUP!$BI$112,1,0)</f>
        <v/>
      </c>
      <c r="C253" s="1049">
        <f>+WORLDCUP!BD65</f>
        <v/>
      </c>
      <c r="D253" s="1049">
        <f>+WORLDCUP!BD67</f>
        <v/>
      </c>
      <c r="E253" s="1049">
        <f>+WORLDCUP!BD62</f>
        <v/>
      </c>
      <c r="F253" s="1049">
        <f>+WORLDCUP!BD60</f>
        <v/>
      </c>
      <c r="G253" s="1049">
        <f>+WORLDCUP!BD58</f>
        <v/>
      </c>
      <c r="H253" s="1049">
        <f>+WORLDCUP!BD61</f>
        <v/>
      </c>
      <c r="I253" s="1049">
        <f>+WORLDCUP!BD69</f>
        <v/>
      </c>
      <c r="J253" s="1049">
        <f>+WORLDCUP!BD68</f>
        <v/>
      </c>
      <c r="N253" s="694" t="inlineStr">
        <is>
          <t>ACDEHJKL</t>
        </is>
      </c>
      <c r="O253" s="694" t="n">
        <v>252</v>
      </c>
      <c r="P253" s="694" t="inlineStr">
        <is>
          <t>3H</t>
        </is>
      </c>
      <c r="Q253" s="694" t="inlineStr">
        <is>
          <t>3J</t>
        </is>
      </c>
      <c r="R253" s="694" t="inlineStr">
        <is>
          <t>3E</t>
        </is>
      </c>
      <c r="S253" s="694" t="inlineStr">
        <is>
          <t>3C</t>
        </is>
      </c>
      <c r="T253" s="694" t="inlineStr">
        <is>
          <t>3A</t>
        </is>
      </c>
      <c r="U253" s="694" t="inlineStr">
        <is>
          <t>3D</t>
        </is>
      </c>
      <c r="V253" s="694" t="inlineStr">
        <is>
          <t>3L</t>
        </is>
      </c>
      <c r="W253" s="694" t="inlineStr">
        <is>
          <t>3K</t>
        </is>
      </c>
    </row>
    <row r="254" ht="15" customHeight="1" s="650">
      <c r="A254" s="1049" t="inlineStr">
        <is>
          <t>ACDEHIKL</t>
        </is>
      </c>
      <c r="B254" s="1049">
        <f>+IF(A254=WORLDCUP!$BI$112,1,0)</f>
        <v/>
      </c>
      <c r="C254" s="1049">
        <f>+WORLDCUP!BD65</f>
        <v/>
      </c>
      <c r="D254" s="1049">
        <f>+WORLDCUP!BD62</f>
        <v/>
      </c>
      <c r="E254" s="1049">
        <f>+WORLDCUP!BD66</f>
        <v/>
      </c>
      <c r="F254" s="1049">
        <f>+WORLDCUP!BD60</f>
        <v/>
      </c>
      <c r="G254" s="1049">
        <f>+WORLDCUP!BD58</f>
        <v/>
      </c>
      <c r="H254" s="1049">
        <f>+WORLDCUP!BD61</f>
        <v/>
      </c>
      <c r="I254" s="1049">
        <f>+WORLDCUP!BD69</f>
        <v/>
      </c>
      <c r="J254" s="1049">
        <f>+WORLDCUP!BD68</f>
        <v/>
      </c>
      <c r="N254" s="694" t="inlineStr">
        <is>
          <t>ACDEHIKL</t>
        </is>
      </c>
      <c r="O254" s="694" t="n">
        <v>253</v>
      </c>
      <c r="P254" s="694" t="inlineStr">
        <is>
          <t>3H</t>
        </is>
      </c>
      <c r="Q254" s="694" t="inlineStr">
        <is>
          <t>3E</t>
        </is>
      </c>
      <c r="R254" s="694" t="inlineStr">
        <is>
          <t>3I</t>
        </is>
      </c>
      <c r="S254" s="694" t="inlineStr">
        <is>
          <t>3C</t>
        </is>
      </c>
      <c r="T254" s="694" t="inlineStr">
        <is>
          <t>3A</t>
        </is>
      </c>
      <c r="U254" s="694" t="inlineStr">
        <is>
          <t>3D</t>
        </is>
      </c>
      <c r="V254" s="694" t="inlineStr">
        <is>
          <t>3L</t>
        </is>
      </c>
      <c r="W254" s="694" t="inlineStr">
        <is>
          <t>3K</t>
        </is>
      </c>
    </row>
    <row r="255" ht="15" customHeight="1" s="650">
      <c r="A255" s="1049" t="inlineStr">
        <is>
          <t>ACDEHIJL</t>
        </is>
      </c>
      <c r="B255" s="1049">
        <f>+IF(A255=WORLDCUP!$BI$112,1,0)</f>
        <v/>
      </c>
      <c r="C255" s="1049">
        <f>+WORLDCUP!BD65</f>
        <v/>
      </c>
      <c r="D255" s="1049">
        <f>+WORLDCUP!BD67</f>
        <v/>
      </c>
      <c r="E255" s="1049">
        <f>+WORLDCUP!BD62</f>
        <v/>
      </c>
      <c r="F255" s="1049">
        <f>+WORLDCUP!BD60</f>
        <v/>
      </c>
      <c r="G255" s="1049">
        <f>+WORLDCUP!BD58</f>
        <v/>
      </c>
      <c r="H255" s="1049">
        <f>+WORLDCUP!BD61</f>
        <v/>
      </c>
      <c r="I255" s="1049">
        <f>+WORLDCUP!BD69</f>
        <v/>
      </c>
      <c r="J255" s="1049">
        <f>+WORLDCUP!BD66</f>
        <v/>
      </c>
      <c r="N255" s="694" t="inlineStr">
        <is>
          <t>ACDEHIJL</t>
        </is>
      </c>
      <c r="O255" s="694" t="n">
        <v>254</v>
      </c>
      <c r="P255" s="694" t="inlineStr">
        <is>
          <t>3H</t>
        </is>
      </c>
      <c r="Q255" s="694" t="inlineStr">
        <is>
          <t>3J</t>
        </is>
      </c>
      <c r="R255" s="694" t="inlineStr">
        <is>
          <t>3E</t>
        </is>
      </c>
      <c r="S255" s="694" t="inlineStr">
        <is>
          <t>3C</t>
        </is>
      </c>
      <c r="T255" s="694" t="inlineStr">
        <is>
          <t>3A</t>
        </is>
      </c>
      <c r="U255" s="694" t="inlineStr">
        <is>
          <t>3D</t>
        </is>
      </c>
      <c r="V255" s="694" t="inlineStr">
        <is>
          <t>3L</t>
        </is>
      </c>
      <c r="W255" s="694" t="inlineStr">
        <is>
          <t>3I</t>
        </is>
      </c>
    </row>
    <row r="256" ht="15" customHeight="1" s="650">
      <c r="A256" s="1049" t="inlineStr">
        <is>
          <t>ACDEHIJK</t>
        </is>
      </c>
      <c r="B256" s="1049">
        <f>+IF(A256=WORLDCUP!$BI$112,1,0)</f>
        <v/>
      </c>
      <c r="C256" s="1049">
        <f>+WORLDCUP!BD65</f>
        <v/>
      </c>
      <c r="D256" s="1049">
        <f>+WORLDCUP!BD67</f>
        <v/>
      </c>
      <c r="E256" s="1049">
        <f>+WORLDCUP!BD62</f>
        <v/>
      </c>
      <c r="F256" s="1049">
        <f>+WORLDCUP!BD60</f>
        <v/>
      </c>
      <c r="G256" s="1049">
        <f>+WORLDCUP!BD58</f>
        <v/>
      </c>
      <c r="H256" s="1049">
        <f>+WORLDCUP!BD61</f>
        <v/>
      </c>
      <c r="I256" s="1049">
        <f>+WORLDCUP!BD66</f>
        <v/>
      </c>
      <c r="J256" s="1049">
        <f>+WORLDCUP!BD68</f>
        <v/>
      </c>
      <c r="N256" s="694" t="inlineStr">
        <is>
          <t>ACDEHIJK</t>
        </is>
      </c>
      <c r="O256" s="694" t="n">
        <v>255</v>
      </c>
      <c r="P256" s="694" t="inlineStr">
        <is>
          <t>3H</t>
        </is>
      </c>
      <c r="Q256" s="694" t="inlineStr">
        <is>
          <t>3J</t>
        </is>
      </c>
      <c r="R256" s="694" t="inlineStr">
        <is>
          <t>3E</t>
        </is>
      </c>
      <c r="S256" s="694" t="inlineStr">
        <is>
          <t>3C</t>
        </is>
      </c>
      <c r="T256" s="694" t="inlineStr">
        <is>
          <t>3A</t>
        </is>
      </c>
      <c r="U256" s="694" t="inlineStr">
        <is>
          <t>3D</t>
        </is>
      </c>
      <c r="V256" s="694" t="inlineStr">
        <is>
          <t>3I</t>
        </is>
      </c>
      <c r="W256" s="694" t="inlineStr">
        <is>
          <t>3K</t>
        </is>
      </c>
    </row>
    <row r="257" ht="15" customHeight="1" s="650">
      <c r="A257" s="1049" t="inlineStr">
        <is>
          <t>ACDEGJKL</t>
        </is>
      </c>
      <c r="B257" s="1049">
        <f>+IF(A257=WORLDCUP!$BI$112,1,0)</f>
        <v/>
      </c>
      <c r="C257" s="1049">
        <f>+WORLDCUP!BD62</f>
        <v/>
      </c>
      <c r="D257" s="1049">
        <f>+WORLDCUP!BD64</f>
        <v/>
      </c>
      <c r="E257" s="1049">
        <f>+WORLDCUP!BD67</f>
        <v/>
      </c>
      <c r="F257" s="1049">
        <f>+WORLDCUP!BD60</f>
        <v/>
      </c>
      <c r="G257" s="1049">
        <f>+WORLDCUP!BD58</f>
        <v/>
      </c>
      <c r="H257" s="1049">
        <f>+WORLDCUP!BD61</f>
        <v/>
      </c>
      <c r="I257" s="1049">
        <f>+WORLDCUP!BD69</f>
        <v/>
      </c>
      <c r="J257" s="1049">
        <f>+WORLDCUP!BD68</f>
        <v/>
      </c>
      <c r="N257" s="694" t="inlineStr">
        <is>
          <t>ACDEGJKL</t>
        </is>
      </c>
      <c r="O257" s="694" t="n">
        <v>256</v>
      </c>
      <c r="P257" s="694" t="inlineStr">
        <is>
          <t>3E</t>
        </is>
      </c>
      <c r="Q257" s="694" t="inlineStr">
        <is>
          <t>3G</t>
        </is>
      </c>
      <c r="R257" s="694" t="inlineStr">
        <is>
          <t>3J</t>
        </is>
      </c>
      <c r="S257" s="694" t="inlineStr">
        <is>
          <t>3C</t>
        </is>
      </c>
      <c r="T257" s="694" t="inlineStr">
        <is>
          <t>3A</t>
        </is>
      </c>
      <c r="U257" s="694" t="inlineStr">
        <is>
          <t>3D</t>
        </is>
      </c>
      <c r="V257" s="694" t="inlineStr">
        <is>
          <t>3L</t>
        </is>
      </c>
      <c r="W257" s="694" t="inlineStr">
        <is>
          <t>3K</t>
        </is>
      </c>
    </row>
    <row r="258" ht="15" customHeight="1" s="650">
      <c r="A258" s="1049" t="inlineStr">
        <is>
          <t>ACDEGIKL</t>
        </is>
      </c>
      <c r="B258" s="1049">
        <f>+IF(A258=WORLDCUP!$BI$112,1,0)</f>
        <v/>
      </c>
      <c r="C258" s="1049">
        <f>+WORLDCUP!BD62</f>
        <v/>
      </c>
      <c r="D258" s="1049">
        <f>+WORLDCUP!BD64</f>
        <v/>
      </c>
      <c r="E258" s="1049">
        <f>+WORLDCUP!BD66</f>
        <v/>
      </c>
      <c r="F258" s="1049">
        <f>+WORLDCUP!BD60</f>
        <v/>
      </c>
      <c r="G258" s="1049">
        <f>+WORLDCUP!BD58</f>
        <v/>
      </c>
      <c r="H258" s="1049">
        <f>+WORLDCUP!BD61</f>
        <v/>
      </c>
      <c r="I258" s="1049">
        <f>+WORLDCUP!BD69</f>
        <v/>
      </c>
      <c r="J258" s="1049">
        <f>+WORLDCUP!BD68</f>
        <v/>
      </c>
      <c r="N258" s="694" t="inlineStr">
        <is>
          <t>ACDEGIKL</t>
        </is>
      </c>
      <c r="O258" s="694" t="n">
        <v>257</v>
      </c>
      <c r="P258" s="694" t="inlineStr">
        <is>
          <t>3E</t>
        </is>
      </c>
      <c r="Q258" s="694" t="inlineStr">
        <is>
          <t>3G</t>
        </is>
      </c>
      <c r="R258" s="694" t="inlineStr">
        <is>
          <t>3I</t>
        </is>
      </c>
      <c r="S258" s="694" t="inlineStr">
        <is>
          <t>3C</t>
        </is>
      </c>
      <c r="T258" s="694" t="inlineStr">
        <is>
          <t>3A</t>
        </is>
      </c>
      <c r="U258" s="694" t="inlineStr">
        <is>
          <t>3D</t>
        </is>
      </c>
      <c r="V258" s="694" t="inlineStr">
        <is>
          <t>3L</t>
        </is>
      </c>
      <c r="W258" s="694" t="inlineStr">
        <is>
          <t>3K</t>
        </is>
      </c>
    </row>
    <row r="259" ht="15" customHeight="1" s="650">
      <c r="A259" s="1049" t="inlineStr">
        <is>
          <t>ACDEGIJL</t>
        </is>
      </c>
      <c r="B259" s="1049">
        <f>+IF(A259=WORLDCUP!$BI$112,1,0)</f>
        <v/>
      </c>
      <c r="C259" s="1049">
        <f>+WORLDCUP!BD62</f>
        <v/>
      </c>
      <c r="D259" s="1049">
        <f>+WORLDCUP!BD64</f>
        <v/>
      </c>
      <c r="E259" s="1049">
        <f>+WORLDCUP!BD67</f>
        <v/>
      </c>
      <c r="F259" s="1049">
        <f>+WORLDCUP!BD60</f>
        <v/>
      </c>
      <c r="G259" s="1049">
        <f>+WORLDCUP!BD58</f>
        <v/>
      </c>
      <c r="H259" s="1049">
        <f>+WORLDCUP!BD61</f>
        <v/>
      </c>
      <c r="I259" s="1049">
        <f>+WORLDCUP!BD69</f>
        <v/>
      </c>
      <c r="J259" s="1049">
        <f>+WORLDCUP!BD66</f>
        <v/>
      </c>
      <c r="N259" s="694" t="inlineStr">
        <is>
          <t>ACDEGIJL</t>
        </is>
      </c>
      <c r="O259" s="694" t="n">
        <v>258</v>
      </c>
      <c r="P259" s="694" t="inlineStr">
        <is>
          <t>3E</t>
        </is>
      </c>
      <c r="Q259" s="694" t="inlineStr">
        <is>
          <t>3G</t>
        </is>
      </c>
      <c r="R259" s="694" t="inlineStr">
        <is>
          <t>3J</t>
        </is>
      </c>
      <c r="S259" s="694" t="inlineStr">
        <is>
          <t>3C</t>
        </is>
      </c>
      <c r="T259" s="694" t="inlineStr">
        <is>
          <t>3A</t>
        </is>
      </c>
      <c r="U259" s="694" t="inlineStr">
        <is>
          <t>3D</t>
        </is>
      </c>
      <c r="V259" s="694" t="inlineStr">
        <is>
          <t>3L</t>
        </is>
      </c>
      <c r="W259" s="694" t="inlineStr">
        <is>
          <t>3I</t>
        </is>
      </c>
    </row>
    <row r="260" ht="15" customHeight="1" s="650">
      <c r="A260" s="1049" t="inlineStr">
        <is>
          <t>ACDEGIJK</t>
        </is>
      </c>
      <c r="B260" s="1049">
        <f>+IF(A260=WORLDCUP!$BI$112,1,0)</f>
        <v/>
      </c>
      <c r="C260" s="1049">
        <f>+WORLDCUP!BD62</f>
        <v/>
      </c>
      <c r="D260" s="1049">
        <f>+WORLDCUP!BD64</f>
        <v/>
      </c>
      <c r="E260" s="1049">
        <f>+WORLDCUP!BD67</f>
        <v/>
      </c>
      <c r="F260" s="1049">
        <f>+WORLDCUP!BD60</f>
        <v/>
      </c>
      <c r="G260" s="1049">
        <f>+WORLDCUP!BD58</f>
        <v/>
      </c>
      <c r="H260" s="1049">
        <f>+WORLDCUP!BD61</f>
        <v/>
      </c>
      <c r="I260" s="1049">
        <f>+WORLDCUP!BD66</f>
        <v/>
      </c>
      <c r="J260" s="1049">
        <f>+WORLDCUP!BD68</f>
        <v/>
      </c>
      <c r="N260" s="694" t="inlineStr">
        <is>
          <t>ACDEGIJK</t>
        </is>
      </c>
      <c r="O260" s="694" t="n">
        <v>259</v>
      </c>
      <c r="P260" s="694" t="inlineStr">
        <is>
          <t>3E</t>
        </is>
      </c>
      <c r="Q260" s="694" t="inlineStr">
        <is>
          <t>3G</t>
        </is>
      </c>
      <c r="R260" s="694" t="inlineStr">
        <is>
          <t>3J</t>
        </is>
      </c>
      <c r="S260" s="694" t="inlineStr">
        <is>
          <t>3C</t>
        </is>
      </c>
      <c r="T260" s="694" t="inlineStr">
        <is>
          <t>3A</t>
        </is>
      </c>
      <c r="U260" s="694" t="inlineStr">
        <is>
          <t>3D</t>
        </is>
      </c>
      <c r="V260" s="694" t="inlineStr">
        <is>
          <t>3I</t>
        </is>
      </c>
      <c r="W260" s="694" t="inlineStr">
        <is>
          <t>3K</t>
        </is>
      </c>
    </row>
    <row r="261" ht="15" customHeight="1" s="650">
      <c r="A261" s="1049" t="inlineStr">
        <is>
          <t>ACDEGHKL</t>
        </is>
      </c>
      <c r="B261" s="1049">
        <f>+IF(A261=WORLDCUP!$BI$112,1,0)</f>
        <v/>
      </c>
      <c r="C261" s="1049">
        <f>+WORLDCUP!BD65</f>
        <v/>
      </c>
      <c r="D261" s="1049">
        <f>+WORLDCUP!BD64</f>
        <v/>
      </c>
      <c r="E261" s="1049">
        <f>+WORLDCUP!BD62</f>
        <v/>
      </c>
      <c r="F261" s="1049">
        <f>+WORLDCUP!BD60</f>
        <v/>
      </c>
      <c r="G261" s="1049">
        <f>+WORLDCUP!BD58</f>
        <v/>
      </c>
      <c r="H261" s="1049">
        <f>+WORLDCUP!BD61</f>
        <v/>
      </c>
      <c r="I261" s="1049">
        <f>+WORLDCUP!BD69</f>
        <v/>
      </c>
      <c r="J261" s="1049">
        <f>+WORLDCUP!BD68</f>
        <v/>
      </c>
      <c r="N261" s="694" t="inlineStr">
        <is>
          <t>ACDEGHKL</t>
        </is>
      </c>
      <c r="O261" s="694" t="n">
        <v>260</v>
      </c>
      <c r="P261" s="694" t="inlineStr">
        <is>
          <t>3H</t>
        </is>
      </c>
      <c r="Q261" s="694" t="inlineStr">
        <is>
          <t>3G</t>
        </is>
      </c>
      <c r="R261" s="694" t="inlineStr">
        <is>
          <t>3E</t>
        </is>
      </c>
      <c r="S261" s="694" t="inlineStr">
        <is>
          <t>3C</t>
        </is>
      </c>
      <c r="T261" s="694" t="inlineStr">
        <is>
          <t>3A</t>
        </is>
      </c>
      <c r="U261" s="694" t="inlineStr">
        <is>
          <t>3D</t>
        </is>
      </c>
      <c r="V261" s="694" t="inlineStr">
        <is>
          <t>3L</t>
        </is>
      </c>
      <c r="W261" s="694" t="inlineStr">
        <is>
          <t>3K</t>
        </is>
      </c>
    </row>
    <row r="262" ht="15" customHeight="1" s="650">
      <c r="A262" s="1049" t="inlineStr">
        <is>
          <t>ACDEGHJL</t>
        </is>
      </c>
      <c r="B262" s="1049">
        <f>+IF(A262=WORLDCUP!$BI$112,1,0)</f>
        <v/>
      </c>
      <c r="C262" s="1049">
        <f>+WORLDCUP!BD65</f>
        <v/>
      </c>
      <c r="D262" s="1049">
        <f>+WORLDCUP!BD64</f>
        <v/>
      </c>
      <c r="E262" s="1049">
        <f>+WORLDCUP!BD67</f>
        <v/>
      </c>
      <c r="F262" s="1049">
        <f>+WORLDCUP!BD60</f>
        <v/>
      </c>
      <c r="G262" s="1049">
        <f>+WORLDCUP!BD58</f>
        <v/>
      </c>
      <c r="H262" s="1049">
        <f>+WORLDCUP!BD61</f>
        <v/>
      </c>
      <c r="I262" s="1049">
        <f>+WORLDCUP!BD69</f>
        <v/>
      </c>
      <c r="J262" s="1049">
        <f>+WORLDCUP!BD62</f>
        <v/>
      </c>
      <c r="N262" s="694" t="inlineStr">
        <is>
          <t>ACDEGHJL</t>
        </is>
      </c>
      <c r="O262" s="694" t="n">
        <v>261</v>
      </c>
      <c r="P262" s="694" t="inlineStr">
        <is>
          <t>3H</t>
        </is>
      </c>
      <c r="Q262" s="694" t="inlineStr">
        <is>
          <t>3G</t>
        </is>
      </c>
      <c r="R262" s="694" t="inlineStr">
        <is>
          <t>3J</t>
        </is>
      </c>
      <c r="S262" s="694" t="inlineStr">
        <is>
          <t>3C</t>
        </is>
      </c>
      <c r="T262" s="694" t="inlineStr">
        <is>
          <t>3A</t>
        </is>
      </c>
      <c r="U262" s="694" t="inlineStr">
        <is>
          <t>3D</t>
        </is>
      </c>
      <c r="V262" s="694" t="inlineStr">
        <is>
          <t>3L</t>
        </is>
      </c>
      <c r="W262" s="694" t="inlineStr">
        <is>
          <t>3E</t>
        </is>
      </c>
    </row>
    <row r="263" ht="15" customHeight="1" s="650">
      <c r="A263" s="1049" t="inlineStr">
        <is>
          <t>ACDEGHJK</t>
        </is>
      </c>
      <c r="B263" s="1049">
        <f>+IF(A263=WORLDCUP!$BI$112,1,0)</f>
        <v/>
      </c>
      <c r="C263" s="1049">
        <f>+WORLDCUP!BD65</f>
        <v/>
      </c>
      <c r="D263" s="1049">
        <f>+WORLDCUP!BD64</f>
        <v/>
      </c>
      <c r="E263" s="1049">
        <f>+WORLDCUP!BD67</f>
        <v/>
      </c>
      <c r="F263" s="1049">
        <f>+WORLDCUP!BD60</f>
        <v/>
      </c>
      <c r="G263" s="1049">
        <f>+WORLDCUP!BD58</f>
        <v/>
      </c>
      <c r="H263" s="1049">
        <f>+WORLDCUP!BD61</f>
        <v/>
      </c>
      <c r="I263" s="1049">
        <f>+WORLDCUP!BD62</f>
        <v/>
      </c>
      <c r="J263" s="1049">
        <f>+WORLDCUP!BD68</f>
        <v/>
      </c>
      <c r="N263" s="694" t="inlineStr">
        <is>
          <t>ACDEGHJK</t>
        </is>
      </c>
      <c r="O263" s="694" t="n">
        <v>262</v>
      </c>
      <c r="P263" s="694" t="inlineStr">
        <is>
          <t>3H</t>
        </is>
      </c>
      <c r="Q263" s="694" t="inlineStr">
        <is>
          <t>3G</t>
        </is>
      </c>
      <c r="R263" s="694" t="inlineStr">
        <is>
          <t>3J</t>
        </is>
      </c>
      <c r="S263" s="694" t="inlineStr">
        <is>
          <t>3C</t>
        </is>
      </c>
      <c r="T263" s="694" t="inlineStr">
        <is>
          <t>3A</t>
        </is>
      </c>
      <c r="U263" s="694" t="inlineStr">
        <is>
          <t>3D</t>
        </is>
      </c>
      <c r="V263" s="694" t="inlineStr">
        <is>
          <t>3E</t>
        </is>
      </c>
      <c r="W263" s="694" t="inlineStr">
        <is>
          <t>3K</t>
        </is>
      </c>
    </row>
    <row r="264" ht="15" customHeight="1" s="650">
      <c r="A264" s="1049" t="inlineStr">
        <is>
          <t>ACDEGHIL</t>
        </is>
      </c>
      <c r="B264" s="1049">
        <f>+IF(A264=WORLDCUP!$BI$112,1,0)</f>
        <v/>
      </c>
      <c r="C264" s="1049">
        <f>+WORLDCUP!BD65</f>
        <v/>
      </c>
      <c r="D264" s="1049">
        <f>+WORLDCUP!BD64</f>
        <v/>
      </c>
      <c r="E264" s="1049">
        <f>+WORLDCUP!BD62</f>
        <v/>
      </c>
      <c r="F264" s="1049">
        <f>+WORLDCUP!BD60</f>
        <v/>
      </c>
      <c r="G264" s="1049">
        <f>+WORLDCUP!BD58</f>
        <v/>
      </c>
      <c r="H264" s="1049">
        <f>+WORLDCUP!BD61</f>
        <v/>
      </c>
      <c r="I264" s="1049">
        <f>+WORLDCUP!BD69</f>
        <v/>
      </c>
      <c r="J264" s="1049">
        <f>+WORLDCUP!BD66</f>
        <v/>
      </c>
      <c r="N264" s="694" t="inlineStr">
        <is>
          <t>ACDEGHIL</t>
        </is>
      </c>
      <c r="O264" s="694" t="n">
        <v>263</v>
      </c>
      <c r="P264" s="694" t="inlineStr">
        <is>
          <t>3H</t>
        </is>
      </c>
      <c r="Q264" s="694" t="inlineStr">
        <is>
          <t>3G</t>
        </is>
      </c>
      <c r="R264" s="694" t="inlineStr">
        <is>
          <t>3E</t>
        </is>
      </c>
      <c r="S264" s="694" t="inlineStr">
        <is>
          <t>3C</t>
        </is>
      </c>
      <c r="T264" s="694" t="inlineStr">
        <is>
          <t>3A</t>
        </is>
      </c>
      <c r="U264" s="694" t="inlineStr">
        <is>
          <t>3D</t>
        </is>
      </c>
      <c r="V264" s="694" t="inlineStr">
        <is>
          <t>3L</t>
        </is>
      </c>
      <c r="W264" s="694" t="inlineStr">
        <is>
          <t>3I</t>
        </is>
      </c>
    </row>
    <row r="265" ht="15" customHeight="1" s="650">
      <c r="A265" s="1049" t="inlineStr">
        <is>
          <t>ACDEGHIK</t>
        </is>
      </c>
      <c r="B265" s="1049">
        <f>+IF(A265=WORLDCUP!$BI$112,1,0)</f>
        <v/>
      </c>
      <c r="C265" s="1049">
        <f>+WORLDCUP!BD65</f>
        <v/>
      </c>
      <c r="D265" s="1049">
        <f>+WORLDCUP!BD64</f>
        <v/>
      </c>
      <c r="E265" s="1049">
        <f>+WORLDCUP!BD62</f>
        <v/>
      </c>
      <c r="F265" s="1049">
        <f>+WORLDCUP!BD60</f>
        <v/>
      </c>
      <c r="G265" s="1049">
        <f>+WORLDCUP!BD58</f>
        <v/>
      </c>
      <c r="H265" s="1049">
        <f>+WORLDCUP!BD61</f>
        <v/>
      </c>
      <c r="I265" s="1049">
        <f>+WORLDCUP!BD66</f>
        <v/>
      </c>
      <c r="J265" s="1049">
        <f>+WORLDCUP!BD68</f>
        <v/>
      </c>
      <c r="N265" s="694" t="inlineStr">
        <is>
          <t>ACDEGHIK</t>
        </is>
      </c>
      <c r="O265" s="694" t="n">
        <v>264</v>
      </c>
      <c r="P265" s="694" t="inlineStr">
        <is>
          <t>3H</t>
        </is>
      </c>
      <c r="Q265" s="694" t="inlineStr">
        <is>
          <t>3G</t>
        </is>
      </c>
      <c r="R265" s="694" t="inlineStr">
        <is>
          <t>3E</t>
        </is>
      </c>
      <c r="S265" s="694" t="inlineStr">
        <is>
          <t>3C</t>
        </is>
      </c>
      <c r="T265" s="694" t="inlineStr">
        <is>
          <t>3A</t>
        </is>
      </c>
      <c r="U265" s="694" t="inlineStr">
        <is>
          <t>3D</t>
        </is>
      </c>
      <c r="V265" s="694" t="inlineStr">
        <is>
          <t>3I</t>
        </is>
      </c>
      <c r="W265" s="694" t="inlineStr">
        <is>
          <t>3K</t>
        </is>
      </c>
    </row>
    <row r="266" ht="15" customHeight="1" s="650">
      <c r="A266" s="1049" t="inlineStr">
        <is>
          <t>ACDEGHIJ</t>
        </is>
      </c>
      <c r="B266" s="1049">
        <f>+IF(A266=WORLDCUP!$BI$112,1,0)</f>
        <v/>
      </c>
      <c r="C266" s="1049">
        <f>+WORLDCUP!BD65</f>
        <v/>
      </c>
      <c r="D266" s="1049">
        <f>+WORLDCUP!BD64</f>
        <v/>
      </c>
      <c r="E266" s="1049">
        <f>+WORLDCUP!BD67</f>
        <v/>
      </c>
      <c r="F266" s="1049">
        <f>+WORLDCUP!BD60</f>
        <v/>
      </c>
      <c r="G266" s="1049">
        <f>+WORLDCUP!BD58</f>
        <v/>
      </c>
      <c r="H266" s="1049">
        <f>+WORLDCUP!BD61</f>
        <v/>
      </c>
      <c r="I266" s="1049">
        <f>+WORLDCUP!BD62</f>
        <v/>
      </c>
      <c r="J266" s="1049">
        <f>+WORLDCUP!BD66</f>
        <v/>
      </c>
      <c r="N266" s="694" t="inlineStr">
        <is>
          <t>ACDEGHIJ</t>
        </is>
      </c>
      <c r="O266" s="694" t="n">
        <v>265</v>
      </c>
      <c r="P266" s="694" t="inlineStr">
        <is>
          <t>3H</t>
        </is>
      </c>
      <c r="Q266" s="694" t="inlineStr">
        <is>
          <t>3G</t>
        </is>
      </c>
      <c r="R266" s="694" t="inlineStr">
        <is>
          <t>3J</t>
        </is>
      </c>
      <c r="S266" s="694" t="inlineStr">
        <is>
          <t>3C</t>
        </is>
      </c>
      <c r="T266" s="694" t="inlineStr">
        <is>
          <t>3A</t>
        </is>
      </c>
      <c r="U266" s="694" t="inlineStr">
        <is>
          <t>3D</t>
        </is>
      </c>
      <c r="V266" s="694" t="inlineStr">
        <is>
          <t>3E</t>
        </is>
      </c>
      <c r="W266" s="694" t="inlineStr">
        <is>
          <t>3I</t>
        </is>
      </c>
    </row>
    <row r="267" ht="15" customHeight="1" s="650">
      <c r="A267" s="1049" t="inlineStr">
        <is>
          <t>ACDEFJKL</t>
        </is>
      </c>
      <c r="B267" s="1049">
        <f>+IF(A267=WORLDCUP!$BI$112,1,0)</f>
        <v/>
      </c>
      <c r="C267" s="1049">
        <f>+WORLDCUP!BD60</f>
        <v/>
      </c>
      <c r="D267" s="1049">
        <f>+WORLDCUP!BD67</f>
        <v/>
      </c>
      <c r="E267" s="1049">
        <f>+WORLDCUP!BD62</f>
        <v/>
      </c>
      <c r="F267" s="1049">
        <f>+WORLDCUP!BD61</f>
        <v/>
      </c>
      <c r="G267" s="1049">
        <f>+WORLDCUP!BD58</f>
        <v/>
      </c>
      <c r="H267" s="1049">
        <f>+WORLDCUP!BD63</f>
        <v/>
      </c>
      <c r="I267" s="1049">
        <f>+WORLDCUP!BD69</f>
        <v/>
      </c>
      <c r="J267" s="1049">
        <f>+WORLDCUP!BD68</f>
        <v/>
      </c>
      <c r="N267" s="694" t="inlineStr">
        <is>
          <t>ACDEFJKL</t>
        </is>
      </c>
      <c r="O267" s="694" t="n">
        <v>266</v>
      </c>
      <c r="P267" s="694" t="inlineStr">
        <is>
          <t>3C</t>
        </is>
      </c>
      <c r="Q267" s="694" t="inlineStr">
        <is>
          <t>3J</t>
        </is>
      </c>
      <c r="R267" s="694" t="inlineStr">
        <is>
          <t>3E</t>
        </is>
      </c>
      <c r="S267" s="694" t="inlineStr">
        <is>
          <t>3D</t>
        </is>
      </c>
      <c r="T267" s="694" t="inlineStr">
        <is>
          <t>3A</t>
        </is>
      </c>
      <c r="U267" s="694" t="inlineStr">
        <is>
          <t>3F</t>
        </is>
      </c>
      <c r="V267" s="694" t="inlineStr">
        <is>
          <t>3L</t>
        </is>
      </c>
      <c r="W267" s="694" t="inlineStr">
        <is>
          <t>3K</t>
        </is>
      </c>
    </row>
    <row r="268" ht="15" customHeight="1" s="650">
      <c r="A268" s="1049" t="inlineStr">
        <is>
          <t>ACDEFIKL</t>
        </is>
      </c>
      <c r="B268" s="1049">
        <f>+IF(A268=WORLDCUP!$BI$112,1,0)</f>
        <v/>
      </c>
      <c r="C268" s="1049">
        <f>+WORLDCUP!BD60</f>
        <v/>
      </c>
      <c r="D268" s="1049">
        <f>+WORLDCUP!BD62</f>
        <v/>
      </c>
      <c r="E268" s="1049">
        <f>+WORLDCUP!BD66</f>
        <v/>
      </c>
      <c r="F268" s="1049">
        <f>+WORLDCUP!BD61</f>
        <v/>
      </c>
      <c r="G268" s="1049">
        <f>+WORLDCUP!BD58</f>
        <v/>
      </c>
      <c r="H268" s="1049">
        <f>+WORLDCUP!BD63</f>
        <v/>
      </c>
      <c r="I268" s="1049">
        <f>+WORLDCUP!BD69</f>
        <v/>
      </c>
      <c r="J268" s="1049">
        <f>+WORLDCUP!BD68</f>
        <v/>
      </c>
      <c r="N268" s="694" t="inlineStr">
        <is>
          <t>ACDEFIKL</t>
        </is>
      </c>
      <c r="O268" s="694" t="n">
        <v>267</v>
      </c>
      <c r="P268" s="694" t="inlineStr">
        <is>
          <t>3C</t>
        </is>
      </c>
      <c r="Q268" s="694" t="inlineStr">
        <is>
          <t>3E</t>
        </is>
      </c>
      <c r="R268" s="694" t="inlineStr">
        <is>
          <t>3I</t>
        </is>
      </c>
      <c r="S268" s="694" t="inlineStr">
        <is>
          <t>3D</t>
        </is>
      </c>
      <c r="T268" s="694" t="inlineStr">
        <is>
          <t>3A</t>
        </is>
      </c>
      <c r="U268" s="694" t="inlineStr">
        <is>
          <t>3F</t>
        </is>
      </c>
      <c r="V268" s="694" t="inlineStr">
        <is>
          <t>3L</t>
        </is>
      </c>
      <c r="W268" s="694" t="inlineStr">
        <is>
          <t>3K</t>
        </is>
      </c>
    </row>
    <row r="269" ht="15" customHeight="1" s="650">
      <c r="A269" s="1049" t="inlineStr">
        <is>
          <t>ACDEFIJL</t>
        </is>
      </c>
      <c r="B269" s="1049">
        <f>+IF(A269=WORLDCUP!$BI$112,1,0)</f>
        <v/>
      </c>
      <c r="C269" s="1049">
        <f>+WORLDCUP!BD60</f>
        <v/>
      </c>
      <c r="D269" s="1049">
        <f>+WORLDCUP!BD67</f>
        <v/>
      </c>
      <c r="E269" s="1049">
        <f>+WORLDCUP!BD62</f>
        <v/>
      </c>
      <c r="F269" s="1049">
        <f>+WORLDCUP!BD61</f>
        <v/>
      </c>
      <c r="G269" s="1049">
        <f>+WORLDCUP!BD58</f>
        <v/>
      </c>
      <c r="H269" s="1049">
        <f>+WORLDCUP!BD63</f>
        <v/>
      </c>
      <c r="I269" s="1049">
        <f>+WORLDCUP!BD69</f>
        <v/>
      </c>
      <c r="J269" s="1049">
        <f>+WORLDCUP!BD66</f>
        <v/>
      </c>
      <c r="N269" s="694" t="inlineStr">
        <is>
          <t>ACDEFIJL</t>
        </is>
      </c>
      <c r="O269" s="694" t="n">
        <v>268</v>
      </c>
      <c r="P269" s="694" t="inlineStr">
        <is>
          <t>3C</t>
        </is>
      </c>
      <c r="Q269" s="694" t="inlineStr">
        <is>
          <t>3J</t>
        </is>
      </c>
      <c r="R269" s="694" t="inlineStr">
        <is>
          <t>3E</t>
        </is>
      </c>
      <c r="S269" s="694" t="inlineStr">
        <is>
          <t>3D</t>
        </is>
      </c>
      <c r="T269" s="694" t="inlineStr">
        <is>
          <t>3A</t>
        </is>
      </c>
      <c r="U269" s="694" t="inlineStr">
        <is>
          <t>3F</t>
        </is>
      </c>
      <c r="V269" s="694" t="inlineStr">
        <is>
          <t>3L</t>
        </is>
      </c>
      <c r="W269" s="694" t="inlineStr">
        <is>
          <t>3I</t>
        </is>
      </c>
    </row>
    <row r="270" ht="15" customHeight="1" s="650">
      <c r="A270" s="1049" t="inlineStr">
        <is>
          <t>ACDEFIJK</t>
        </is>
      </c>
      <c r="B270" s="1049">
        <f>+IF(A270=WORLDCUP!$BI$112,1,0)</f>
        <v/>
      </c>
      <c r="C270" s="1049">
        <f>+WORLDCUP!BD60</f>
        <v/>
      </c>
      <c r="D270" s="1049">
        <f>+WORLDCUP!BD67</f>
        <v/>
      </c>
      <c r="E270" s="1049">
        <f>+WORLDCUP!BD62</f>
        <v/>
      </c>
      <c r="F270" s="1049">
        <f>+WORLDCUP!BD61</f>
        <v/>
      </c>
      <c r="G270" s="1049">
        <f>+WORLDCUP!BD58</f>
        <v/>
      </c>
      <c r="H270" s="1049">
        <f>+WORLDCUP!BD63</f>
        <v/>
      </c>
      <c r="I270" s="1049">
        <f>+WORLDCUP!BD66</f>
        <v/>
      </c>
      <c r="J270" s="1049">
        <f>+WORLDCUP!BD68</f>
        <v/>
      </c>
      <c r="N270" s="694" t="inlineStr">
        <is>
          <t>ACDEFIJK</t>
        </is>
      </c>
      <c r="O270" s="694" t="n">
        <v>269</v>
      </c>
      <c r="P270" s="694" t="inlineStr">
        <is>
          <t>3C</t>
        </is>
      </c>
      <c r="Q270" s="694" t="inlineStr">
        <is>
          <t>3J</t>
        </is>
      </c>
      <c r="R270" s="694" t="inlineStr">
        <is>
          <t>3E</t>
        </is>
      </c>
      <c r="S270" s="694" t="inlineStr">
        <is>
          <t>3D</t>
        </is>
      </c>
      <c r="T270" s="694" t="inlineStr">
        <is>
          <t>3A</t>
        </is>
      </c>
      <c r="U270" s="694" t="inlineStr">
        <is>
          <t>3F</t>
        </is>
      </c>
      <c r="V270" s="694" t="inlineStr">
        <is>
          <t>3I</t>
        </is>
      </c>
      <c r="W270" s="694" t="inlineStr">
        <is>
          <t>3K</t>
        </is>
      </c>
    </row>
    <row r="271" ht="15" customHeight="1" s="650">
      <c r="A271" s="1049" t="inlineStr">
        <is>
          <t>ACDEFHKL</t>
        </is>
      </c>
      <c r="B271" s="1049">
        <f>+IF(A271=WORLDCUP!$BI$112,1,0)</f>
        <v/>
      </c>
      <c r="C271" s="1049">
        <f>+WORLDCUP!BD65</f>
        <v/>
      </c>
      <c r="D271" s="1049">
        <f>+WORLDCUP!BD62</f>
        <v/>
      </c>
      <c r="E271" s="1049">
        <f>+WORLDCUP!BD63</f>
        <v/>
      </c>
      <c r="F271" s="1049">
        <f>+WORLDCUP!BD60</f>
        <v/>
      </c>
      <c r="G271" s="1049">
        <f>+WORLDCUP!BD58</f>
        <v/>
      </c>
      <c r="H271" s="1049">
        <f>+WORLDCUP!BD61</f>
        <v/>
      </c>
      <c r="I271" s="1049">
        <f>+WORLDCUP!BD69</f>
        <v/>
      </c>
      <c r="J271" s="1049">
        <f>+WORLDCUP!BD68</f>
        <v/>
      </c>
      <c r="N271" s="694" t="inlineStr">
        <is>
          <t>ACDEFHKL</t>
        </is>
      </c>
      <c r="O271" s="694" t="n">
        <v>270</v>
      </c>
      <c r="P271" s="694" t="inlineStr">
        <is>
          <t>3H</t>
        </is>
      </c>
      <c r="Q271" s="694" t="inlineStr">
        <is>
          <t>3E</t>
        </is>
      </c>
      <c r="R271" s="694" t="inlineStr">
        <is>
          <t>3F</t>
        </is>
      </c>
      <c r="S271" s="694" t="inlineStr">
        <is>
          <t>3C</t>
        </is>
      </c>
      <c r="T271" s="694" t="inlineStr">
        <is>
          <t>3A</t>
        </is>
      </c>
      <c r="U271" s="694" t="inlineStr">
        <is>
          <t>3D</t>
        </is>
      </c>
      <c r="V271" s="694" t="inlineStr">
        <is>
          <t>3L</t>
        </is>
      </c>
      <c r="W271" s="694" t="inlineStr">
        <is>
          <t>3K</t>
        </is>
      </c>
    </row>
    <row r="272" ht="15" customHeight="1" s="650">
      <c r="A272" s="1049" t="inlineStr">
        <is>
          <t>ACDEFHJL</t>
        </is>
      </c>
      <c r="B272" s="1049">
        <f>+IF(A272=WORLDCUP!$BI$112,1,0)</f>
        <v/>
      </c>
      <c r="C272" s="1049">
        <f>+WORLDCUP!BD65</f>
        <v/>
      </c>
      <c r="D272" s="1049">
        <f>+WORLDCUP!BD67</f>
        <v/>
      </c>
      <c r="E272" s="1049">
        <f>+WORLDCUP!BD63</f>
        <v/>
      </c>
      <c r="F272" s="1049">
        <f>+WORLDCUP!BD60</f>
        <v/>
      </c>
      <c r="G272" s="1049">
        <f>+WORLDCUP!BD58</f>
        <v/>
      </c>
      <c r="H272" s="1049">
        <f>+WORLDCUP!BD61</f>
        <v/>
      </c>
      <c r="I272" s="1049">
        <f>+WORLDCUP!BD69</f>
        <v/>
      </c>
      <c r="J272" s="1049">
        <f>+WORLDCUP!BD62</f>
        <v/>
      </c>
      <c r="N272" s="694" t="inlineStr">
        <is>
          <t>ACDEFHJL</t>
        </is>
      </c>
      <c r="O272" s="694" t="n">
        <v>271</v>
      </c>
      <c r="P272" s="694" t="inlineStr">
        <is>
          <t>3H</t>
        </is>
      </c>
      <c r="Q272" s="694" t="inlineStr">
        <is>
          <t>3J</t>
        </is>
      </c>
      <c r="R272" s="694" t="inlineStr">
        <is>
          <t>3F</t>
        </is>
      </c>
      <c r="S272" s="694" t="inlineStr">
        <is>
          <t>3C</t>
        </is>
      </c>
      <c r="T272" s="694" t="inlineStr">
        <is>
          <t>3A</t>
        </is>
      </c>
      <c r="U272" s="694" t="inlineStr">
        <is>
          <t>3D</t>
        </is>
      </c>
      <c r="V272" s="694" t="inlineStr">
        <is>
          <t>3L</t>
        </is>
      </c>
      <c r="W272" s="694" t="inlineStr">
        <is>
          <t>3E</t>
        </is>
      </c>
    </row>
    <row r="273" ht="15" customHeight="1" s="650">
      <c r="A273" s="1049" t="inlineStr">
        <is>
          <t>ACDEFHJK</t>
        </is>
      </c>
      <c r="B273" s="1049">
        <f>+IF(A273=WORLDCUP!$BI$112,1,0)</f>
        <v/>
      </c>
      <c r="C273" s="1049">
        <f>+WORLDCUP!BD65</f>
        <v/>
      </c>
      <c r="D273" s="1049">
        <f>+WORLDCUP!BD67</f>
        <v/>
      </c>
      <c r="E273" s="1049">
        <f>+WORLDCUP!BD62</f>
        <v/>
      </c>
      <c r="F273" s="1049">
        <f>+WORLDCUP!BD60</f>
        <v/>
      </c>
      <c r="G273" s="1049">
        <f>+WORLDCUP!BD58</f>
        <v/>
      </c>
      <c r="H273" s="1049">
        <f>+WORLDCUP!BD63</f>
        <v/>
      </c>
      <c r="I273" s="1049">
        <f>+WORLDCUP!BD61</f>
        <v/>
      </c>
      <c r="J273" s="1049">
        <f>+WORLDCUP!BD68</f>
        <v/>
      </c>
      <c r="N273" s="694" t="inlineStr">
        <is>
          <t>ACDEFHJK</t>
        </is>
      </c>
      <c r="O273" s="694" t="n">
        <v>272</v>
      </c>
      <c r="P273" s="694" t="inlineStr">
        <is>
          <t>3H</t>
        </is>
      </c>
      <c r="Q273" s="694" t="inlineStr">
        <is>
          <t>3J</t>
        </is>
      </c>
      <c r="R273" s="694" t="inlineStr">
        <is>
          <t>3E</t>
        </is>
      </c>
      <c r="S273" s="694" t="inlineStr">
        <is>
          <t>3C</t>
        </is>
      </c>
      <c r="T273" s="694" t="inlineStr">
        <is>
          <t>3A</t>
        </is>
      </c>
      <c r="U273" s="694" t="inlineStr">
        <is>
          <t>3F</t>
        </is>
      </c>
      <c r="V273" s="694" t="inlineStr">
        <is>
          <t>3D</t>
        </is>
      </c>
      <c r="W273" s="694" t="inlineStr">
        <is>
          <t>3K</t>
        </is>
      </c>
    </row>
    <row r="274" ht="15" customHeight="1" s="650">
      <c r="A274" s="1049" t="inlineStr">
        <is>
          <t>ACDEFHIL</t>
        </is>
      </c>
      <c r="B274" s="1049">
        <f>+IF(A274=WORLDCUP!$BI$112,1,0)</f>
        <v/>
      </c>
      <c r="C274" s="1049">
        <f>+WORLDCUP!BD65</f>
        <v/>
      </c>
      <c r="D274" s="1049">
        <f>+WORLDCUP!BD62</f>
        <v/>
      </c>
      <c r="E274" s="1049">
        <f>+WORLDCUP!BD63</f>
        <v/>
      </c>
      <c r="F274" s="1049">
        <f>+WORLDCUP!BD60</f>
        <v/>
      </c>
      <c r="G274" s="1049">
        <f>+WORLDCUP!BD58</f>
        <v/>
      </c>
      <c r="H274" s="1049">
        <f>+WORLDCUP!BD61</f>
        <v/>
      </c>
      <c r="I274" s="1049">
        <f>+WORLDCUP!BD69</f>
        <v/>
      </c>
      <c r="J274" s="1049">
        <f>+WORLDCUP!BD66</f>
        <v/>
      </c>
      <c r="N274" s="694" t="inlineStr">
        <is>
          <t>ACDEFHIL</t>
        </is>
      </c>
      <c r="O274" s="694" t="n">
        <v>273</v>
      </c>
      <c r="P274" s="694" t="inlineStr">
        <is>
          <t>3H</t>
        </is>
      </c>
      <c r="Q274" s="694" t="inlineStr">
        <is>
          <t>3E</t>
        </is>
      </c>
      <c r="R274" s="694" t="inlineStr">
        <is>
          <t>3F</t>
        </is>
      </c>
      <c r="S274" s="694" t="inlineStr">
        <is>
          <t>3C</t>
        </is>
      </c>
      <c r="T274" s="694" t="inlineStr">
        <is>
          <t>3A</t>
        </is>
      </c>
      <c r="U274" s="694" t="inlineStr">
        <is>
          <t>3D</t>
        </is>
      </c>
      <c r="V274" s="694" t="inlineStr">
        <is>
          <t>3L</t>
        </is>
      </c>
      <c r="W274" s="694" t="inlineStr">
        <is>
          <t>3I</t>
        </is>
      </c>
    </row>
    <row r="275" ht="15" customHeight="1" s="650">
      <c r="A275" s="1049" t="inlineStr">
        <is>
          <t>ACDEFHIK</t>
        </is>
      </c>
      <c r="B275" s="1049">
        <f>+IF(A275=WORLDCUP!$BI$112,1,0)</f>
        <v/>
      </c>
      <c r="C275" s="1049">
        <f>+WORLDCUP!BD65</f>
        <v/>
      </c>
      <c r="D275" s="1049">
        <f>+WORLDCUP!BD62</f>
        <v/>
      </c>
      <c r="E275" s="1049">
        <f>+WORLDCUP!BD63</f>
        <v/>
      </c>
      <c r="F275" s="1049">
        <f>+WORLDCUP!BD60</f>
        <v/>
      </c>
      <c r="G275" s="1049">
        <f>+WORLDCUP!BD58</f>
        <v/>
      </c>
      <c r="H275" s="1049">
        <f>+WORLDCUP!BD61</f>
        <v/>
      </c>
      <c r="I275" s="1049">
        <f>+WORLDCUP!BD66</f>
        <v/>
      </c>
      <c r="J275" s="1049">
        <f>+WORLDCUP!BD68</f>
        <v/>
      </c>
      <c r="N275" s="694" t="inlineStr">
        <is>
          <t>ACDEFHIK</t>
        </is>
      </c>
      <c r="O275" s="694" t="n">
        <v>274</v>
      </c>
      <c r="P275" s="694" t="inlineStr">
        <is>
          <t>3H</t>
        </is>
      </c>
      <c r="Q275" s="694" t="inlineStr">
        <is>
          <t>3E</t>
        </is>
      </c>
      <c r="R275" s="694" t="inlineStr">
        <is>
          <t>3F</t>
        </is>
      </c>
      <c r="S275" s="694" t="inlineStr">
        <is>
          <t>3C</t>
        </is>
      </c>
      <c r="T275" s="694" t="inlineStr">
        <is>
          <t>3A</t>
        </is>
      </c>
      <c r="U275" s="694" t="inlineStr">
        <is>
          <t>3D</t>
        </is>
      </c>
      <c r="V275" s="694" t="inlineStr">
        <is>
          <t>3I</t>
        </is>
      </c>
      <c r="W275" s="694" t="inlineStr">
        <is>
          <t>3K</t>
        </is>
      </c>
    </row>
    <row r="276" ht="15" customHeight="1" s="650">
      <c r="A276" s="1049" t="inlineStr">
        <is>
          <t>ACDEFHIJ</t>
        </is>
      </c>
      <c r="B276" s="1049">
        <f>+IF(A276=WORLDCUP!$BI$112,1,0)</f>
        <v/>
      </c>
      <c r="C276" s="1049">
        <f>+WORLDCUP!BD65</f>
        <v/>
      </c>
      <c r="D276" s="1049">
        <f>+WORLDCUP!BD67</f>
        <v/>
      </c>
      <c r="E276" s="1049">
        <f>+WORLDCUP!BD62</f>
        <v/>
      </c>
      <c r="F276" s="1049">
        <f>+WORLDCUP!BD60</f>
        <v/>
      </c>
      <c r="G276" s="1049">
        <f>+WORLDCUP!BD58</f>
        <v/>
      </c>
      <c r="H276" s="1049">
        <f>+WORLDCUP!BD63</f>
        <v/>
      </c>
      <c r="I276" s="1049">
        <f>+WORLDCUP!BD61</f>
        <v/>
      </c>
      <c r="J276" s="1049">
        <f>+WORLDCUP!BD66</f>
        <v/>
      </c>
      <c r="N276" s="694" t="inlineStr">
        <is>
          <t>ACDEFHIJ</t>
        </is>
      </c>
      <c r="O276" s="694" t="n">
        <v>275</v>
      </c>
      <c r="P276" s="694" t="inlineStr">
        <is>
          <t>3H</t>
        </is>
      </c>
      <c r="Q276" s="694" t="inlineStr">
        <is>
          <t>3J</t>
        </is>
      </c>
      <c r="R276" s="694" t="inlineStr">
        <is>
          <t>3E</t>
        </is>
      </c>
      <c r="S276" s="694" t="inlineStr">
        <is>
          <t>3C</t>
        </is>
      </c>
      <c r="T276" s="694" t="inlineStr">
        <is>
          <t>3A</t>
        </is>
      </c>
      <c r="U276" s="694" t="inlineStr">
        <is>
          <t>3F</t>
        </is>
      </c>
      <c r="V276" s="694" t="inlineStr">
        <is>
          <t>3D</t>
        </is>
      </c>
      <c r="W276" s="694" t="inlineStr">
        <is>
          <t>3I</t>
        </is>
      </c>
    </row>
    <row r="277" ht="15" customHeight="1" s="650">
      <c r="A277" s="1049" t="inlineStr">
        <is>
          <t>ACDEFGKL</t>
        </is>
      </c>
      <c r="B277" s="1049">
        <f>+IF(A277=WORLDCUP!$BI$112,1,0)</f>
        <v/>
      </c>
      <c r="C277" s="1049">
        <f>+WORLDCUP!BD60</f>
        <v/>
      </c>
      <c r="D277" s="1049">
        <f>+WORLDCUP!BD64</f>
        <v/>
      </c>
      <c r="E277" s="1049">
        <f>+WORLDCUP!BD62</f>
        <v/>
      </c>
      <c r="F277" s="1049">
        <f>+WORLDCUP!BD61</f>
        <v/>
      </c>
      <c r="G277" s="1049">
        <f>+WORLDCUP!BD58</f>
        <v/>
      </c>
      <c r="H277" s="1049">
        <f>+WORLDCUP!BD63</f>
        <v/>
      </c>
      <c r="I277" s="1049">
        <f>+WORLDCUP!BD69</f>
        <v/>
      </c>
      <c r="J277" s="1049">
        <f>+WORLDCUP!BD68</f>
        <v/>
      </c>
      <c r="N277" s="694" t="inlineStr">
        <is>
          <t>ACDEFGKL</t>
        </is>
      </c>
      <c r="O277" s="694" t="n">
        <v>276</v>
      </c>
      <c r="P277" s="694" t="inlineStr">
        <is>
          <t>3C</t>
        </is>
      </c>
      <c r="Q277" s="694" t="inlineStr">
        <is>
          <t>3G</t>
        </is>
      </c>
      <c r="R277" s="694" t="inlineStr">
        <is>
          <t>3E</t>
        </is>
      </c>
      <c r="S277" s="694" t="inlineStr">
        <is>
          <t>3D</t>
        </is>
      </c>
      <c r="T277" s="694" t="inlineStr">
        <is>
          <t>3A</t>
        </is>
      </c>
      <c r="U277" s="694" t="inlineStr">
        <is>
          <t>3F</t>
        </is>
      </c>
      <c r="V277" s="694" t="inlineStr">
        <is>
          <t>3L</t>
        </is>
      </c>
      <c r="W277" s="694" t="inlineStr">
        <is>
          <t>3K</t>
        </is>
      </c>
    </row>
    <row r="278" ht="15" customHeight="1" s="650">
      <c r="A278" s="1049" t="inlineStr">
        <is>
          <t>ACDEFGJL</t>
        </is>
      </c>
      <c r="B278" s="1049">
        <f>+IF(A278=WORLDCUP!$BI$112,1,0)</f>
        <v/>
      </c>
      <c r="C278" s="1049">
        <f>+WORLDCUP!BD60</f>
        <v/>
      </c>
      <c r="D278" s="1049">
        <f>+WORLDCUP!BD64</f>
        <v/>
      </c>
      <c r="E278" s="1049">
        <f>+WORLDCUP!BD67</f>
        <v/>
      </c>
      <c r="F278" s="1049">
        <f>+WORLDCUP!BD61</f>
        <v/>
      </c>
      <c r="G278" s="1049">
        <f>+WORLDCUP!BD58</f>
        <v/>
      </c>
      <c r="H278" s="1049">
        <f>+WORLDCUP!BD63</f>
        <v/>
      </c>
      <c r="I278" s="1049">
        <f>+WORLDCUP!BD69</f>
        <v/>
      </c>
      <c r="J278" s="1049">
        <f>+WORLDCUP!BD62</f>
        <v/>
      </c>
      <c r="N278" s="694" t="inlineStr">
        <is>
          <t>ACDEFGJL</t>
        </is>
      </c>
      <c r="O278" s="694" t="n">
        <v>277</v>
      </c>
      <c r="P278" s="694" t="inlineStr">
        <is>
          <t>3C</t>
        </is>
      </c>
      <c r="Q278" s="694" t="inlineStr">
        <is>
          <t>3G</t>
        </is>
      </c>
      <c r="R278" s="694" t="inlineStr">
        <is>
          <t>3J</t>
        </is>
      </c>
      <c r="S278" s="694" t="inlineStr">
        <is>
          <t>3D</t>
        </is>
      </c>
      <c r="T278" s="694" t="inlineStr">
        <is>
          <t>3A</t>
        </is>
      </c>
      <c r="U278" s="694" t="inlineStr">
        <is>
          <t>3F</t>
        </is>
      </c>
      <c r="V278" s="694" t="inlineStr">
        <is>
          <t>3L</t>
        </is>
      </c>
      <c r="W278" s="694" t="inlineStr">
        <is>
          <t>3E</t>
        </is>
      </c>
    </row>
    <row r="279" ht="15" customHeight="1" s="650">
      <c r="A279" s="1049" t="inlineStr">
        <is>
          <t>ACDEFGJK</t>
        </is>
      </c>
      <c r="B279" s="1049">
        <f>+IF(A279=WORLDCUP!$BI$112,1,0)</f>
        <v/>
      </c>
      <c r="C279" s="1049">
        <f>+WORLDCUP!BD60</f>
        <v/>
      </c>
      <c r="D279" s="1049">
        <f>+WORLDCUP!BD64</f>
        <v/>
      </c>
      <c r="E279" s="1049">
        <f>+WORLDCUP!BD67</f>
        <v/>
      </c>
      <c r="F279" s="1049">
        <f>+WORLDCUP!BD61</f>
        <v/>
      </c>
      <c r="G279" s="1049">
        <f>+WORLDCUP!BD58</f>
        <v/>
      </c>
      <c r="H279" s="1049">
        <f>+WORLDCUP!BD63</f>
        <v/>
      </c>
      <c r="I279" s="1049">
        <f>+WORLDCUP!BD62</f>
        <v/>
      </c>
      <c r="J279" s="1049">
        <f>+WORLDCUP!BD68</f>
        <v/>
      </c>
      <c r="N279" s="694" t="inlineStr">
        <is>
          <t>ACDEFGJK</t>
        </is>
      </c>
      <c r="O279" s="694" t="n">
        <v>278</v>
      </c>
      <c r="P279" s="694" t="inlineStr">
        <is>
          <t>3C</t>
        </is>
      </c>
      <c r="Q279" s="694" t="inlineStr">
        <is>
          <t>3G</t>
        </is>
      </c>
      <c r="R279" s="694" t="inlineStr">
        <is>
          <t>3J</t>
        </is>
      </c>
      <c r="S279" s="694" t="inlineStr">
        <is>
          <t>3D</t>
        </is>
      </c>
      <c r="T279" s="694" t="inlineStr">
        <is>
          <t>3A</t>
        </is>
      </c>
      <c r="U279" s="694" t="inlineStr">
        <is>
          <t>3F</t>
        </is>
      </c>
      <c r="V279" s="694" t="inlineStr">
        <is>
          <t>3E</t>
        </is>
      </c>
      <c r="W279" s="694" t="inlineStr">
        <is>
          <t>3K</t>
        </is>
      </c>
    </row>
    <row r="280" ht="15" customHeight="1" s="650">
      <c r="A280" s="1049" t="inlineStr">
        <is>
          <t>ACDEFGIL</t>
        </is>
      </c>
      <c r="B280" s="1049">
        <f>+IF(A280=WORLDCUP!$BI$112,1,0)</f>
        <v/>
      </c>
      <c r="C280" s="1049">
        <f>+WORLDCUP!BD60</f>
        <v/>
      </c>
      <c r="D280" s="1049">
        <f>+WORLDCUP!BD64</f>
        <v/>
      </c>
      <c r="E280" s="1049">
        <f>+WORLDCUP!BD62</f>
        <v/>
      </c>
      <c r="F280" s="1049">
        <f>+WORLDCUP!BD61</f>
        <v/>
      </c>
      <c r="G280" s="1049">
        <f>+WORLDCUP!BD58</f>
        <v/>
      </c>
      <c r="H280" s="1049">
        <f>+WORLDCUP!BD63</f>
        <v/>
      </c>
      <c r="I280" s="1049">
        <f>+WORLDCUP!BD69</f>
        <v/>
      </c>
      <c r="J280" s="1049">
        <f>+WORLDCUP!BD66</f>
        <v/>
      </c>
      <c r="N280" s="694" t="inlineStr">
        <is>
          <t>ACDEFGIL</t>
        </is>
      </c>
      <c r="O280" s="694" t="n">
        <v>279</v>
      </c>
      <c r="P280" s="694" t="inlineStr">
        <is>
          <t>3C</t>
        </is>
      </c>
      <c r="Q280" s="694" t="inlineStr">
        <is>
          <t>3G</t>
        </is>
      </c>
      <c r="R280" s="694" t="inlineStr">
        <is>
          <t>3E</t>
        </is>
      </c>
      <c r="S280" s="694" t="inlineStr">
        <is>
          <t>3D</t>
        </is>
      </c>
      <c r="T280" s="694" t="inlineStr">
        <is>
          <t>3A</t>
        </is>
      </c>
      <c r="U280" s="694" t="inlineStr">
        <is>
          <t>3F</t>
        </is>
      </c>
      <c r="V280" s="694" t="inlineStr">
        <is>
          <t>3L</t>
        </is>
      </c>
      <c r="W280" s="694" t="inlineStr">
        <is>
          <t>3I</t>
        </is>
      </c>
    </row>
    <row r="281" ht="15" customHeight="1" s="650">
      <c r="A281" s="1049" t="inlineStr">
        <is>
          <t>ACDEFGIK</t>
        </is>
      </c>
      <c r="B281" s="1049">
        <f>+IF(A281=WORLDCUP!$BI$112,1,0)</f>
        <v/>
      </c>
      <c r="C281" s="1049">
        <f>+WORLDCUP!BD60</f>
        <v/>
      </c>
      <c r="D281" s="1049">
        <f>+WORLDCUP!BD64</f>
        <v/>
      </c>
      <c r="E281" s="1049">
        <f>+WORLDCUP!BD62</f>
        <v/>
      </c>
      <c r="F281" s="1049">
        <f>+WORLDCUP!BD61</f>
        <v/>
      </c>
      <c r="G281" s="1049">
        <f>+WORLDCUP!BD58</f>
        <v/>
      </c>
      <c r="H281" s="1049">
        <f>+WORLDCUP!BD63</f>
        <v/>
      </c>
      <c r="I281" s="1049">
        <f>+WORLDCUP!BD66</f>
        <v/>
      </c>
      <c r="J281" s="1049">
        <f>+WORLDCUP!BD68</f>
        <v/>
      </c>
      <c r="N281" s="694" t="inlineStr">
        <is>
          <t>ACDEFGIK</t>
        </is>
      </c>
      <c r="O281" s="694" t="n">
        <v>280</v>
      </c>
      <c r="P281" s="694" t="inlineStr">
        <is>
          <t>3C</t>
        </is>
      </c>
      <c r="Q281" s="694" t="inlineStr">
        <is>
          <t>3G</t>
        </is>
      </c>
      <c r="R281" s="694" t="inlineStr">
        <is>
          <t>3E</t>
        </is>
      </c>
      <c r="S281" s="694" t="inlineStr">
        <is>
          <t>3D</t>
        </is>
      </c>
      <c r="T281" s="694" t="inlineStr">
        <is>
          <t>3A</t>
        </is>
      </c>
      <c r="U281" s="694" t="inlineStr">
        <is>
          <t>3F</t>
        </is>
      </c>
      <c r="V281" s="694" t="inlineStr">
        <is>
          <t>3I</t>
        </is>
      </c>
      <c r="W281" s="694" t="inlineStr">
        <is>
          <t>3K</t>
        </is>
      </c>
    </row>
    <row r="282" ht="15" customHeight="1" s="650">
      <c r="A282" s="1049" t="inlineStr">
        <is>
          <t>ACDEFGIJ</t>
        </is>
      </c>
      <c r="B282" s="1049">
        <f>+IF(A282=WORLDCUP!$BI$112,1,0)</f>
        <v/>
      </c>
      <c r="C282" s="1049">
        <f>+WORLDCUP!BD60</f>
        <v/>
      </c>
      <c r="D282" s="1049">
        <f>+WORLDCUP!BD64</f>
        <v/>
      </c>
      <c r="E282" s="1049">
        <f>+WORLDCUP!BD67</f>
        <v/>
      </c>
      <c r="F282" s="1049">
        <f>+WORLDCUP!BD61</f>
        <v/>
      </c>
      <c r="G282" s="1049">
        <f>+WORLDCUP!BD58</f>
        <v/>
      </c>
      <c r="H282" s="1049">
        <f>+WORLDCUP!BD63</f>
        <v/>
      </c>
      <c r="I282" s="1049">
        <f>+WORLDCUP!BD62</f>
        <v/>
      </c>
      <c r="J282" s="1049">
        <f>+WORLDCUP!BD66</f>
        <v/>
      </c>
      <c r="N282" s="694" t="inlineStr">
        <is>
          <t>ACDEFGIJ</t>
        </is>
      </c>
      <c r="O282" s="694" t="n">
        <v>281</v>
      </c>
      <c r="P282" s="694" t="inlineStr">
        <is>
          <t>3C</t>
        </is>
      </c>
      <c r="Q282" s="694" t="inlineStr">
        <is>
          <t>3G</t>
        </is>
      </c>
      <c r="R282" s="694" t="inlineStr">
        <is>
          <t>3J</t>
        </is>
      </c>
      <c r="S282" s="694" t="inlineStr">
        <is>
          <t>3D</t>
        </is>
      </c>
      <c r="T282" s="694" t="inlineStr">
        <is>
          <t>3A</t>
        </is>
      </c>
      <c r="U282" s="694" t="inlineStr">
        <is>
          <t>3F</t>
        </is>
      </c>
      <c r="V282" s="694" t="inlineStr">
        <is>
          <t>3E</t>
        </is>
      </c>
      <c r="W282" s="694" t="inlineStr">
        <is>
          <t>3I</t>
        </is>
      </c>
    </row>
    <row r="283" ht="15" customHeight="1" s="650">
      <c r="A283" s="1049" t="inlineStr">
        <is>
          <t>ACDEFGHL</t>
        </is>
      </c>
      <c r="B283" s="1049">
        <f>+IF(A283=WORLDCUP!$BI$112,1,0)</f>
        <v/>
      </c>
      <c r="C283" s="1049">
        <f>+WORLDCUP!BD65</f>
        <v/>
      </c>
      <c r="D283" s="1049">
        <f>+WORLDCUP!BD64</f>
        <v/>
      </c>
      <c r="E283" s="1049">
        <f>+WORLDCUP!BD63</f>
        <v/>
      </c>
      <c r="F283" s="1049">
        <f>+WORLDCUP!BD60</f>
        <v/>
      </c>
      <c r="G283" s="1049">
        <f>+WORLDCUP!BD58</f>
        <v/>
      </c>
      <c r="H283" s="1049">
        <f>+WORLDCUP!BD61</f>
        <v/>
      </c>
      <c r="I283" s="1049">
        <f>+WORLDCUP!BD69</f>
        <v/>
      </c>
      <c r="J283" s="1049">
        <f>+WORLDCUP!BD62</f>
        <v/>
      </c>
      <c r="N283" s="694" t="inlineStr">
        <is>
          <t>ACDEFGHL</t>
        </is>
      </c>
      <c r="O283" s="694" t="n">
        <v>282</v>
      </c>
      <c r="P283" s="694" t="inlineStr">
        <is>
          <t>3H</t>
        </is>
      </c>
      <c r="Q283" s="694" t="inlineStr">
        <is>
          <t>3G</t>
        </is>
      </c>
      <c r="R283" s="694" t="inlineStr">
        <is>
          <t>3F</t>
        </is>
      </c>
      <c r="S283" s="694" t="inlineStr">
        <is>
          <t>3C</t>
        </is>
      </c>
      <c r="T283" s="694" t="inlineStr">
        <is>
          <t>3A</t>
        </is>
      </c>
      <c r="U283" s="694" t="inlineStr">
        <is>
          <t>3D</t>
        </is>
      </c>
      <c r="V283" s="694" t="inlineStr">
        <is>
          <t>3L</t>
        </is>
      </c>
      <c r="W283" s="694" t="inlineStr">
        <is>
          <t>3E</t>
        </is>
      </c>
    </row>
    <row r="284" ht="15" customHeight="1" s="650">
      <c r="A284" s="1049" t="inlineStr">
        <is>
          <t>ACDEFGHK</t>
        </is>
      </c>
      <c r="B284" s="1049">
        <f>+IF(A284=WORLDCUP!$BI$112,1,0)</f>
        <v/>
      </c>
      <c r="C284" s="1049">
        <f>+WORLDCUP!BD65</f>
        <v/>
      </c>
      <c r="D284" s="1049">
        <f>+WORLDCUP!BD64</f>
        <v/>
      </c>
      <c r="E284" s="1049">
        <f>+WORLDCUP!BD62</f>
        <v/>
      </c>
      <c r="F284" s="1049">
        <f>+WORLDCUP!BD60</f>
        <v/>
      </c>
      <c r="G284" s="1049">
        <f>+WORLDCUP!BD58</f>
        <v/>
      </c>
      <c r="H284" s="1049">
        <f>+WORLDCUP!BD63</f>
        <v/>
      </c>
      <c r="I284" s="1049">
        <f>+WORLDCUP!BD61</f>
        <v/>
      </c>
      <c r="J284" s="1049">
        <f>+WORLDCUP!BD68</f>
        <v/>
      </c>
      <c r="N284" s="694" t="inlineStr">
        <is>
          <t>ACDEFGHK</t>
        </is>
      </c>
      <c r="O284" s="694" t="n">
        <v>283</v>
      </c>
      <c r="P284" s="694" t="inlineStr">
        <is>
          <t>3H</t>
        </is>
      </c>
      <c r="Q284" s="694" t="inlineStr">
        <is>
          <t>3G</t>
        </is>
      </c>
      <c r="R284" s="694" t="inlineStr">
        <is>
          <t>3E</t>
        </is>
      </c>
      <c r="S284" s="694" t="inlineStr">
        <is>
          <t>3C</t>
        </is>
      </c>
      <c r="T284" s="694" t="inlineStr">
        <is>
          <t>3A</t>
        </is>
      </c>
      <c r="U284" s="694" t="inlineStr">
        <is>
          <t>3F</t>
        </is>
      </c>
      <c r="V284" s="694" t="inlineStr">
        <is>
          <t>3D</t>
        </is>
      </c>
      <c r="W284" s="694" t="inlineStr">
        <is>
          <t>3K</t>
        </is>
      </c>
    </row>
    <row r="285" ht="15" customHeight="1" s="650">
      <c r="A285" s="1049" t="inlineStr">
        <is>
          <t>ACDEFGHJ</t>
        </is>
      </c>
      <c r="B285" s="1049">
        <f>+IF(A285=WORLDCUP!$BI$112,1,0)</f>
        <v/>
      </c>
      <c r="C285" s="1049">
        <f>+WORLDCUP!BD65</f>
        <v/>
      </c>
      <c r="D285" s="1049">
        <f>+WORLDCUP!BD64</f>
        <v/>
      </c>
      <c r="E285" s="1049">
        <f>+WORLDCUP!BD67</f>
        <v/>
      </c>
      <c r="F285" s="1049">
        <f>+WORLDCUP!BD60</f>
        <v/>
      </c>
      <c r="G285" s="1049">
        <f>+WORLDCUP!BD58</f>
        <v/>
      </c>
      <c r="H285" s="1049">
        <f>+WORLDCUP!BD63</f>
        <v/>
      </c>
      <c r="I285" s="1049">
        <f>+WORLDCUP!BD61</f>
        <v/>
      </c>
      <c r="J285" s="1049">
        <f>+WORLDCUP!BD62</f>
        <v/>
      </c>
      <c r="N285" s="694" t="inlineStr">
        <is>
          <t>ACDEFGHJ</t>
        </is>
      </c>
      <c r="O285" s="694" t="n">
        <v>284</v>
      </c>
      <c r="P285" s="694" t="inlineStr">
        <is>
          <t>3H</t>
        </is>
      </c>
      <c r="Q285" s="694" t="inlineStr">
        <is>
          <t>3G</t>
        </is>
      </c>
      <c r="R285" s="694" t="inlineStr">
        <is>
          <t>3J</t>
        </is>
      </c>
      <c r="S285" s="694" t="inlineStr">
        <is>
          <t>3C</t>
        </is>
      </c>
      <c r="T285" s="694" t="inlineStr">
        <is>
          <t>3A</t>
        </is>
      </c>
      <c r="U285" s="694" t="inlineStr">
        <is>
          <t>3F</t>
        </is>
      </c>
      <c r="V285" s="694" t="inlineStr">
        <is>
          <t>3D</t>
        </is>
      </c>
      <c r="W285" s="694" t="inlineStr">
        <is>
          <t>3E</t>
        </is>
      </c>
    </row>
    <row r="286" ht="15" customHeight="1" s="650">
      <c r="A286" s="1049" t="inlineStr">
        <is>
          <t>ACDEFGHI</t>
        </is>
      </c>
      <c r="B286" s="1049">
        <f>+IF(A286=WORLDCUP!$BI$112,1,0)</f>
        <v/>
      </c>
      <c r="C286" s="1049">
        <f>+WORLDCUP!BD65</f>
        <v/>
      </c>
      <c r="D286" s="1049">
        <f>+WORLDCUP!BD64</f>
        <v/>
      </c>
      <c r="E286" s="1049">
        <f>+WORLDCUP!BD62</f>
        <v/>
      </c>
      <c r="F286" s="1049">
        <f>+WORLDCUP!BD60</f>
        <v/>
      </c>
      <c r="G286" s="1049">
        <f>+WORLDCUP!BD58</f>
        <v/>
      </c>
      <c r="H286" s="1049">
        <f>+WORLDCUP!BD63</f>
        <v/>
      </c>
      <c r="I286" s="1049">
        <f>+WORLDCUP!BD61</f>
        <v/>
      </c>
      <c r="J286" s="1049">
        <f>+WORLDCUP!BD66</f>
        <v/>
      </c>
      <c r="N286" s="694" t="inlineStr">
        <is>
          <t>ACDEFGHI</t>
        </is>
      </c>
      <c r="O286" s="694" t="n">
        <v>285</v>
      </c>
      <c r="P286" s="694" t="inlineStr">
        <is>
          <t>3H</t>
        </is>
      </c>
      <c r="Q286" s="694" t="inlineStr">
        <is>
          <t>3G</t>
        </is>
      </c>
      <c r="R286" s="694" t="inlineStr">
        <is>
          <t>3E</t>
        </is>
      </c>
      <c r="S286" s="694" t="inlineStr">
        <is>
          <t>3C</t>
        </is>
      </c>
      <c r="T286" s="694" t="inlineStr">
        <is>
          <t>3A</t>
        </is>
      </c>
      <c r="U286" s="694" t="inlineStr">
        <is>
          <t>3F</t>
        </is>
      </c>
      <c r="V286" s="694" t="inlineStr">
        <is>
          <t>3D</t>
        </is>
      </c>
      <c r="W286" s="694" t="inlineStr">
        <is>
          <t>3I</t>
        </is>
      </c>
    </row>
    <row r="287" ht="15" customHeight="1" s="650">
      <c r="A287" s="1049" t="inlineStr">
        <is>
          <t>ABGHIJKL</t>
        </is>
      </c>
      <c r="B287" s="1049">
        <f>+IF(A287=WORLDCUP!$BI$112,1,0)</f>
        <v/>
      </c>
      <c r="C287" s="1049">
        <f>+WORLDCUP!BD65</f>
        <v/>
      </c>
      <c r="D287" s="1049">
        <f>+WORLDCUP!BD67</f>
        <v/>
      </c>
      <c r="E287" s="1049">
        <f>+WORLDCUP!BD59</f>
        <v/>
      </c>
      <c r="F287" s="1049">
        <f>+WORLDCUP!BD58</f>
        <v/>
      </c>
      <c r="G287" s="1049">
        <f>+WORLDCUP!BD66</f>
        <v/>
      </c>
      <c r="H287" s="1049">
        <f>+WORLDCUP!BD64</f>
        <v/>
      </c>
      <c r="I287" s="1049">
        <f>+WORLDCUP!BD69</f>
        <v/>
      </c>
      <c r="J287" s="1049">
        <f>+WORLDCUP!BD68</f>
        <v/>
      </c>
      <c r="N287" s="694" t="inlineStr">
        <is>
          <t>ABGHIJKL</t>
        </is>
      </c>
      <c r="O287" s="694" t="n">
        <v>286</v>
      </c>
      <c r="P287" s="694" t="inlineStr">
        <is>
          <t>3H</t>
        </is>
      </c>
      <c r="Q287" s="694" t="inlineStr">
        <is>
          <t>3J</t>
        </is>
      </c>
      <c r="R287" s="694" t="inlineStr">
        <is>
          <t>3B</t>
        </is>
      </c>
      <c r="S287" s="694" t="inlineStr">
        <is>
          <t>3A</t>
        </is>
      </c>
      <c r="T287" s="694" t="inlineStr">
        <is>
          <t>3I</t>
        </is>
      </c>
      <c r="U287" s="694" t="inlineStr">
        <is>
          <t>3G</t>
        </is>
      </c>
      <c r="V287" s="694" t="inlineStr">
        <is>
          <t>3L</t>
        </is>
      </c>
      <c r="W287" s="694" t="inlineStr">
        <is>
          <t>3K</t>
        </is>
      </c>
    </row>
    <row r="288" ht="15" customHeight="1" s="650">
      <c r="A288" s="1049" t="inlineStr">
        <is>
          <t>ABFHIJKL</t>
        </is>
      </c>
      <c r="B288" s="1049">
        <f>+IF(A288=WORLDCUP!$BI$112,1,0)</f>
        <v/>
      </c>
      <c r="C288" s="1049">
        <f>+WORLDCUP!BD65</f>
        <v/>
      </c>
      <c r="D288" s="1049">
        <f>+WORLDCUP!BD67</f>
        <v/>
      </c>
      <c r="E288" s="1049">
        <f>+WORLDCUP!BD59</f>
        <v/>
      </c>
      <c r="F288" s="1049">
        <f>+WORLDCUP!BD58</f>
        <v/>
      </c>
      <c r="G288" s="1049">
        <f>+WORLDCUP!BD66</f>
        <v/>
      </c>
      <c r="H288" s="1049">
        <f>+WORLDCUP!BD63</f>
        <v/>
      </c>
      <c r="I288" s="1049">
        <f>+WORLDCUP!BD69</f>
        <v/>
      </c>
      <c r="J288" s="1049">
        <f>+WORLDCUP!BD68</f>
        <v/>
      </c>
      <c r="N288" s="694" t="inlineStr">
        <is>
          <t>ABFHIJKL</t>
        </is>
      </c>
      <c r="O288" s="694" t="n">
        <v>287</v>
      </c>
      <c r="P288" s="694" t="inlineStr">
        <is>
          <t>3H</t>
        </is>
      </c>
      <c r="Q288" s="694" t="inlineStr">
        <is>
          <t>3J</t>
        </is>
      </c>
      <c r="R288" s="694" t="inlineStr">
        <is>
          <t>3B</t>
        </is>
      </c>
      <c r="S288" s="694" t="inlineStr">
        <is>
          <t>3A</t>
        </is>
      </c>
      <c r="T288" s="694" t="inlineStr">
        <is>
          <t>3I</t>
        </is>
      </c>
      <c r="U288" s="694" t="inlineStr">
        <is>
          <t>3F</t>
        </is>
      </c>
      <c r="V288" s="694" t="inlineStr">
        <is>
          <t>3L</t>
        </is>
      </c>
      <c r="W288" s="694" t="inlineStr">
        <is>
          <t>3K</t>
        </is>
      </c>
    </row>
    <row r="289" ht="15" customHeight="1" s="650">
      <c r="A289" s="1049" t="inlineStr">
        <is>
          <t>ABFGIJKL</t>
        </is>
      </c>
      <c r="B289" s="1049">
        <f>+IF(A289=WORLDCUP!$BI$112,1,0)</f>
        <v/>
      </c>
      <c r="C289" s="1049">
        <f>+WORLDCUP!BD66</f>
        <v/>
      </c>
      <c r="D289" s="1049">
        <f>+WORLDCUP!BD67</f>
        <v/>
      </c>
      <c r="E289" s="1049">
        <f>+WORLDCUP!BD59</f>
        <v/>
      </c>
      <c r="F289" s="1049">
        <f>+WORLDCUP!BD63</f>
        <v/>
      </c>
      <c r="G289" s="1049">
        <f>+WORLDCUP!BD58</f>
        <v/>
      </c>
      <c r="H289" s="1049">
        <f>+WORLDCUP!BD64</f>
        <v/>
      </c>
      <c r="I289" s="1049">
        <f>+WORLDCUP!BD69</f>
        <v/>
      </c>
      <c r="J289" s="1049">
        <f>+WORLDCUP!BD68</f>
        <v/>
      </c>
      <c r="N289" s="694" t="inlineStr">
        <is>
          <t>ABFGIJKL</t>
        </is>
      </c>
      <c r="O289" s="694" t="n">
        <v>288</v>
      </c>
      <c r="P289" s="694" t="inlineStr">
        <is>
          <t>3I</t>
        </is>
      </c>
      <c r="Q289" s="694" t="inlineStr">
        <is>
          <t>3J</t>
        </is>
      </c>
      <c r="R289" s="694" t="inlineStr">
        <is>
          <t>3B</t>
        </is>
      </c>
      <c r="S289" s="694" t="inlineStr">
        <is>
          <t>3F</t>
        </is>
      </c>
      <c r="T289" s="694" t="inlineStr">
        <is>
          <t>3A</t>
        </is>
      </c>
      <c r="U289" s="694" t="inlineStr">
        <is>
          <t>3G</t>
        </is>
      </c>
      <c r="V289" s="694" t="inlineStr">
        <is>
          <t>3L</t>
        </is>
      </c>
      <c r="W289" s="694" t="inlineStr">
        <is>
          <t>3K</t>
        </is>
      </c>
    </row>
    <row r="290" ht="15" customHeight="1" s="650">
      <c r="A290" s="1049" t="inlineStr">
        <is>
          <t>ABFGHJKL</t>
        </is>
      </c>
      <c r="B290" s="1049">
        <f>+IF(A290=WORLDCUP!$BI$112,1,0)</f>
        <v/>
      </c>
      <c r="C290" s="1049">
        <f>+WORLDCUP!BD65</f>
        <v/>
      </c>
      <c r="D290" s="1049">
        <f>+WORLDCUP!BD67</f>
        <v/>
      </c>
      <c r="E290" s="1049">
        <f>+WORLDCUP!BD59</f>
        <v/>
      </c>
      <c r="F290" s="1049">
        <f>+WORLDCUP!BD63</f>
        <v/>
      </c>
      <c r="G290" s="1049">
        <f>+WORLDCUP!BD58</f>
        <v/>
      </c>
      <c r="H290" s="1049">
        <f>+WORLDCUP!BD64</f>
        <v/>
      </c>
      <c r="I290" s="1049">
        <f>+WORLDCUP!BD69</f>
        <v/>
      </c>
      <c r="J290" s="1049">
        <f>+WORLDCUP!BD68</f>
        <v/>
      </c>
      <c r="N290" s="694" t="inlineStr">
        <is>
          <t>ABFGHJKL</t>
        </is>
      </c>
      <c r="O290" s="694" t="n">
        <v>289</v>
      </c>
      <c r="P290" s="694" t="inlineStr">
        <is>
          <t>3H</t>
        </is>
      </c>
      <c r="Q290" s="694" t="inlineStr">
        <is>
          <t>3J</t>
        </is>
      </c>
      <c r="R290" s="694" t="inlineStr">
        <is>
          <t>3B</t>
        </is>
      </c>
      <c r="S290" s="694" t="inlineStr">
        <is>
          <t>3F</t>
        </is>
      </c>
      <c r="T290" s="694" t="inlineStr">
        <is>
          <t>3A</t>
        </is>
      </c>
      <c r="U290" s="694" t="inlineStr">
        <is>
          <t>3G</t>
        </is>
      </c>
      <c r="V290" s="694" t="inlineStr">
        <is>
          <t>3L</t>
        </is>
      </c>
      <c r="W290" s="694" t="inlineStr">
        <is>
          <t>3K</t>
        </is>
      </c>
    </row>
    <row r="291" ht="15" customHeight="1" s="650">
      <c r="A291" s="1049" t="inlineStr">
        <is>
          <t>ABFGHIKL</t>
        </is>
      </c>
      <c r="B291" s="1049">
        <f>+IF(A291=WORLDCUP!$BI$112,1,0)</f>
        <v/>
      </c>
      <c r="C291" s="1049">
        <f>+WORLDCUP!BD65</f>
        <v/>
      </c>
      <c r="D291" s="1049">
        <f>+WORLDCUP!BD64</f>
        <v/>
      </c>
      <c r="E291" s="1049">
        <f>+WORLDCUP!BD59</f>
        <v/>
      </c>
      <c r="F291" s="1049">
        <f>+WORLDCUP!BD58</f>
        <v/>
      </c>
      <c r="G291" s="1049">
        <f>+WORLDCUP!BD66</f>
        <v/>
      </c>
      <c r="H291" s="1049">
        <f>+WORLDCUP!BD63</f>
        <v/>
      </c>
      <c r="I291" s="1049">
        <f>+WORLDCUP!BD69</f>
        <v/>
      </c>
      <c r="J291" s="1049">
        <f>+WORLDCUP!BD68</f>
        <v/>
      </c>
      <c r="N291" s="694" t="inlineStr">
        <is>
          <t>ABFGHIKL</t>
        </is>
      </c>
      <c r="O291" s="694" t="n">
        <v>290</v>
      </c>
      <c r="P291" s="694" t="inlineStr">
        <is>
          <t>3H</t>
        </is>
      </c>
      <c r="Q291" s="694" t="inlineStr">
        <is>
          <t>3G</t>
        </is>
      </c>
      <c r="R291" s="694" t="inlineStr">
        <is>
          <t>3B</t>
        </is>
      </c>
      <c r="S291" s="694" t="inlineStr">
        <is>
          <t>3A</t>
        </is>
      </c>
      <c r="T291" s="694" t="inlineStr">
        <is>
          <t>3I</t>
        </is>
      </c>
      <c r="U291" s="694" t="inlineStr">
        <is>
          <t>3F</t>
        </is>
      </c>
      <c r="V291" s="694" t="inlineStr">
        <is>
          <t>3L</t>
        </is>
      </c>
      <c r="W291" s="694" t="inlineStr">
        <is>
          <t>3K</t>
        </is>
      </c>
    </row>
    <row r="292" ht="15" customHeight="1" s="650">
      <c r="A292" s="1049" t="inlineStr">
        <is>
          <t>ABFGHIJL</t>
        </is>
      </c>
      <c r="B292" s="1049">
        <f>+IF(A292=WORLDCUP!$BI$112,1,0)</f>
        <v/>
      </c>
      <c r="C292" s="1049">
        <f>+WORLDCUP!BD65</f>
        <v/>
      </c>
      <c r="D292" s="1049">
        <f>+WORLDCUP!BD67</f>
        <v/>
      </c>
      <c r="E292" s="1049">
        <f>+WORLDCUP!BD59</f>
        <v/>
      </c>
      <c r="F292" s="1049">
        <f>+WORLDCUP!BD63</f>
        <v/>
      </c>
      <c r="G292" s="1049">
        <f>+WORLDCUP!BD58</f>
        <v/>
      </c>
      <c r="H292" s="1049">
        <f>+WORLDCUP!BD64</f>
        <v/>
      </c>
      <c r="I292" s="1049">
        <f>+WORLDCUP!BD69</f>
        <v/>
      </c>
      <c r="J292" s="1049">
        <f>+WORLDCUP!BD66</f>
        <v/>
      </c>
      <c r="N292" s="694" t="inlineStr">
        <is>
          <t>ABFGHIJL</t>
        </is>
      </c>
      <c r="O292" s="694" t="n">
        <v>291</v>
      </c>
      <c r="P292" s="694" t="inlineStr">
        <is>
          <t>3H</t>
        </is>
      </c>
      <c r="Q292" s="694" t="inlineStr">
        <is>
          <t>3J</t>
        </is>
      </c>
      <c r="R292" s="694" t="inlineStr">
        <is>
          <t>3B</t>
        </is>
      </c>
      <c r="S292" s="694" t="inlineStr">
        <is>
          <t>3F</t>
        </is>
      </c>
      <c r="T292" s="694" t="inlineStr">
        <is>
          <t>3A</t>
        </is>
      </c>
      <c r="U292" s="694" t="inlineStr">
        <is>
          <t>3G</t>
        </is>
      </c>
      <c r="V292" s="694" t="inlineStr">
        <is>
          <t>3L</t>
        </is>
      </c>
      <c r="W292" s="694" t="inlineStr">
        <is>
          <t>3I</t>
        </is>
      </c>
    </row>
    <row r="293" ht="15" customHeight="1" s="650">
      <c r="A293" s="1049" t="inlineStr">
        <is>
          <t>ABFGHIJK</t>
        </is>
      </c>
      <c r="B293" s="1049">
        <f>+IF(A293=WORLDCUP!$BI$112,1,0)</f>
        <v/>
      </c>
      <c r="C293" s="1049">
        <f>+WORLDCUP!BD65</f>
        <v/>
      </c>
      <c r="D293" s="1049">
        <f>+WORLDCUP!BD67</f>
        <v/>
      </c>
      <c r="E293" s="1049">
        <f>+WORLDCUP!BD59</f>
        <v/>
      </c>
      <c r="F293" s="1049">
        <f>+WORLDCUP!BD63</f>
        <v/>
      </c>
      <c r="G293" s="1049">
        <f>+WORLDCUP!BD58</f>
        <v/>
      </c>
      <c r="H293" s="1049">
        <f>+WORLDCUP!BD64</f>
        <v/>
      </c>
      <c r="I293" s="1049">
        <f>+WORLDCUP!BD66</f>
        <v/>
      </c>
      <c r="J293" s="1049">
        <f>+WORLDCUP!BD68</f>
        <v/>
      </c>
      <c r="N293" s="694" t="inlineStr">
        <is>
          <t>ABFGHIJK</t>
        </is>
      </c>
      <c r="O293" s="694" t="n">
        <v>292</v>
      </c>
      <c r="P293" s="694" t="inlineStr">
        <is>
          <t>3H</t>
        </is>
      </c>
      <c r="Q293" s="694" t="inlineStr">
        <is>
          <t>3J</t>
        </is>
      </c>
      <c r="R293" s="694" t="inlineStr">
        <is>
          <t>3B</t>
        </is>
      </c>
      <c r="S293" s="694" t="inlineStr">
        <is>
          <t>3F</t>
        </is>
      </c>
      <c r="T293" s="694" t="inlineStr">
        <is>
          <t>3A</t>
        </is>
      </c>
      <c r="U293" s="694" t="inlineStr">
        <is>
          <t>3G</t>
        </is>
      </c>
      <c r="V293" s="694" t="inlineStr">
        <is>
          <t>3I</t>
        </is>
      </c>
      <c r="W293" s="694" t="inlineStr">
        <is>
          <t>3K</t>
        </is>
      </c>
    </row>
    <row r="294" ht="15" customHeight="1" s="650">
      <c r="A294" s="1049" t="inlineStr">
        <is>
          <t>ABEHIJKL</t>
        </is>
      </c>
      <c r="B294" s="1049">
        <f>+IF(A294=WORLDCUP!$BI$112,1,0)</f>
        <v/>
      </c>
      <c r="C294" s="1049">
        <f>+WORLDCUP!BD62</f>
        <v/>
      </c>
      <c r="D294" s="1049">
        <f>+WORLDCUP!BD67</f>
        <v/>
      </c>
      <c r="E294" s="1049">
        <f>+WORLDCUP!BD59</f>
        <v/>
      </c>
      <c r="F294" s="1049">
        <f>+WORLDCUP!BD58</f>
        <v/>
      </c>
      <c r="G294" s="1049">
        <f>+WORLDCUP!BD66</f>
        <v/>
      </c>
      <c r="H294" s="1049">
        <f>+WORLDCUP!BD65</f>
        <v/>
      </c>
      <c r="I294" s="1049">
        <f>+WORLDCUP!BD69</f>
        <v/>
      </c>
      <c r="J294" s="1049">
        <f>+WORLDCUP!BD68</f>
        <v/>
      </c>
      <c r="N294" s="694" t="inlineStr">
        <is>
          <t>ABEHIJKL</t>
        </is>
      </c>
      <c r="O294" s="694" t="n">
        <v>293</v>
      </c>
      <c r="P294" s="694" t="inlineStr">
        <is>
          <t>3E</t>
        </is>
      </c>
      <c r="Q294" s="694" t="inlineStr">
        <is>
          <t>3J</t>
        </is>
      </c>
      <c r="R294" s="694" t="inlineStr">
        <is>
          <t>3B</t>
        </is>
      </c>
      <c r="S294" s="694" t="inlineStr">
        <is>
          <t>3A</t>
        </is>
      </c>
      <c r="T294" s="694" t="inlineStr">
        <is>
          <t>3I</t>
        </is>
      </c>
      <c r="U294" s="694" t="inlineStr">
        <is>
          <t>3H</t>
        </is>
      </c>
      <c r="V294" s="694" t="inlineStr">
        <is>
          <t>3L</t>
        </is>
      </c>
      <c r="W294" s="694" t="inlineStr">
        <is>
          <t>3K</t>
        </is>
      </c>
    </row>
    <row r="295" ht="15" customHeight="1" s="650">
      <c r="A295" s="1049" t="inlineStr">
        <is>
          <t>ABEGIJKL</t>
        </is>
      </c>
      <c r="B295" s="1049">
        <f>+IF(A295=WORLDCUP!$BI$112,1,0)</f>
        <v/>
      </c>
      <c r="C295" s="1049">
        <f>+WORLDCUP!BD62</f>
        <v/>
      </c>
      <c r="D295" s="1049">
        <f>+WORLDCUP!BD67</f>
        <v/>
      </c>
      <c r="E295" s="1049">
        <f>+WORLDCUP!BD59</f>
        <v/>
      </c>
      <c r="F295" s="1049">
        <f>+WORLDCUP!BD58</f>
        <v/>
      </c>
      <c r="G295" s="1049">
        <f>+WORLDCUP!BD66</f>
        <v/>
      </c>
      <c r="H295" s="1049">
        <f>+WORLDCUP!BD64</f>
        <v/>
      </c>
      <c r="I295" s="1049">
        <f>+WORLDCUP!BD69</f>
        <v/>
      </c>
      <c r="J295" s="1049">
        <f>+WORLDCUP!BD68</f>
        <v/>
      </c>
      <c r="N295" s="694" t="inlineStr">
        <is>
          <t>ABEGIJKL</t>
        </is>
      </c>
      <c r="O295" s="694" t="n">
        <v>294</v>
      </c>
      <c r="P295" s="694" t="inlineStr">
        <is>
          <t>3E</t>
        </is>
      </c>
      <c r="Q295" s="694" t="inlineStr">
        <is>
          <t>3J</t>
        </is>
      </c>
      <c r="R295" s="694" t="inlineStr">
        <is>
          <t>3B</t>
        </is>
      </c>
      <c r="S295" s="694" t="inlineStr">
        <is>
          <t>3A</t>
        </is>
      </c>
      <c r="T295" s="694" t="inlineStr">
        <is>
          <t>3I</t>
        </is>
      </c>
      <c r="U295" s="694" t="inlineStr">
        <is>
          <t>3G</t>
        </is>
      </c>
      <c r="V295" s="694" t="inlineStr">
        <is>
          <t>3L</t>
        </is>
      </c>
      <c r="W295" s="694" t="inlineStr">
        <is>
          <t>3K</t>
        </is>
      </c>
    </row>
    <row r="296" ht="15" customHeight="1" s="650">
      <c r="A296" s="1049" t="inlineStr">
        <is>
          <t>ABEGHJKL</t>
        </is>
      </c>
      <c r="B296" s="1049">
        <f>+IF(A296=WORLDCUP!$BI$112,1,0)</f>
        <v/>
      </c>
      <c r="C296" s="1049">
        <f>+WORLDCUP!BD62</f>
        <v/>
      </c>
      <c r="D296" s="1049">
        <f>+WORLDCUP!BD67</f>
        <v/>
      </c>
      <c r="E296" s="1049">
        <f>+WORLDCUP!BD59</f>
        <v/>
      </c>
      <c r="F296" s="1049">
        <f>+WORLDCUP!BD58</f>
        <v/>
      </c>
      <c r="G296" s="1049">
        <f>+WORLDCUP!BD65</f>
        <v/>
      </c>
      <c r="H296" s="1049">
        <f>+WORLDCUP!BD64</f>
        <v/>
      </c>
      <c r="I296" s="1049">
        <f>+WORLDCUP!BD69</f>
        <v/>
      </c>
      <c r="J296" s="1049">
        <f>+WORLDCUP!BD68</f>
        <v/>
      </c>
      <c r="N296" s="694" t="inlineStr">
        <is>
          <t>ABEGHJKL</t>
        </is>
      </c>
      <c r="O296" s="694" t="n">
        <v>295</v>
      </c>
      <c r="P296" s="694" t="inlineStr">
        <is>
          <t>3E</t>
        </is>
      </c>
      <c r="Q296" s="694" t="inlineStr">
        <is>
          <t>3J</t>
        </is>
      </c>
      <c r="R296" s="694" t="inlineStr">
        <is>
          <t>3B</t>
        </is>
      </c>
      <c r="S296" s="694" t="inlineStr">
        <is>
          <t>3A</t>
        </is>
      </c>
      <c r="T296" s="694" t="inlineStr">
        <is>
          <t>3H</t>
        </is>
      </c>
      <c r="U296" s="694" t="inlineStr">
        <is>
          <t>3G</t>
        </is>
      </c>
      <c r="V296" s="694" t="inlineStr">
        <is>
          <t>3L</t>
        </is>
      </c>
      <c r="W296" s="694" t="inlineStr">
        <is>
          <t>3K</t>
        </is>
      </c>
    </row>
    <row r="297" ht="15" customHeight="1" s="650">
      <c r="A297" s="1049" t="inlineStr">
        <is>
          <t>ABEGHIKL</t>
        </is>
      </c>
      <c r="B297" s="1049">
        <f>+IF(A297=WORLDCUP!$BI$112,1,0)</f>
        <v/>
      </c>
      <c r="C297" s="1049">
        <f>+WORLDCUP!BD62</f>
        <v/>
      </c>
      <c r="D297" s="1049">
        <f>+WORLDCUP!BD64</f>
        <v/>
      </c>
      <c r="E297" s="1049">
        <f>+WORLDCUP!BD59</f>
        <v/>
      </c>
      <c r="F297" s="1049">
        <f>+WORLDCUP!BD58</f>
        <v/>
      </c>
      <c r="G297" s="1049">
        <f>+WORLDCUP!BD66</f>
        <v/>
      </c>
      <c r="H297" s="1049">
        <f>+WORLDCUP!BD65</f>
        <v/>
      </c>
      <c r="I297" s="1049">
        <f>+WORLDCUP!BD69</f>
        <v/>
      </c>
      <c r="J297" s="1049">
        <f>+WORLDCUP!BD68</f>
        <v/>
      </c>
      <c r="N297" s="694" t="inlineStr">
        <is>
          <t>ABEGHIKL</t>
        </is>
      </c>
      <c r="O297" s="694" t="n">
        <v>296</v>
      </c>
      <c r="P297" s="694" t="inlineStr">
        <is>
          <t>3E</t>
        </is>
      </c>
      <c r="Q297" s="694" t="inlineStr">
        <is>
          <t>3G</t>
        </is>
      </c>
      <c r="R297" s="694" t="inlineStr">
        <is>
          <t>3B</t>
        </is>
      </c>
      <c r="S297" s="694" t="inlineStr">
        <is>
          <t>3A</t>
        </is>
      </c>
      <c r="T297" s="694" t="inlineStr">
        <is>
          <t>3I</t>
        </is>
      </c>
      <c r="U297" s="694" t="inlineStr">
        <is>
          <t>3H</t>
        </is>
      </c>
      <c r="V297" s="694" t="inlineStr">
        <is>
          <t>3L</t>
        </is>
      </c>
      <c r="W297" s="694" t="inlineStr">
        <is>
          <t>3K</t>
        </is>
      </c>
    </row>
    <row r="298" ht="15" customHeight="1" s="650">
      <c r="A298" s="1049" t="inlineStr">
        <is>
          <t>ABEGHIJL</t>
        </is>
      </c>
      <c r="B298" s="1049">
        <f>+IF(A298=WORLDCUP!$BI$112,1,0)</f>
        <v/>
      </c>
      <c r="C298" s="1049">
        <f>+WORLDCUP!BD62</f>
        <v/>
      </c>
      <c r="D298" s="1049">
        <f>+WORLDCUP!BD67</f>
        <v/>
      </c>
      <c r="E298" s="1049">
        <f>+WORLDCUP!BD59</f>
        <v/>
      </c>
      <c r="F298" s="1049">
        <f>+WORLDCUP!BD58</f>
        <v/>
      </c>
      <c r="G298" s="1049">
        <f>+WORLDCUP!BD65</f>
        <v/>
      </c>
      <c r="H298" s="1049">
        <f>+WORLDCUP!BD64</f>
        <v/>
      </c>
      <c r="I298" s="1049">
        <f>+WORLDCUP!BD69</f>
        <v/>
      </c>
      <c r="J298" s="1049">
        <f>+WORLDCUP!BD66</f>
        <v/>
      </c>
      <c r="N298" s="694" t="inlineStr">
        <is>
          <t>ABEGHIJL</t>
        </is>
      </c>
      <c r="O298" s="694" t="n">
        <v>297</v>
      </c>
      <c r="P298" s="694" t="inlineStr">
        <is>
          <t>3E</t>
        </is>
      </c>
      <c r="Q298" s="694" t="inlineStr">
        <is>
          <t>3J</t>
        </is>
      </c>
      <c r="R298" s="694" t="inlineStr">
        <is>
          <t>3B</t>
        </is>
      </c>
      <c r="S298" s="694" t="inlineStr">
        <is>
          <t>3A</t>
        </is>
      </c>
      <c r="T298" s="694" t="inlineStr">
        <is>
          <t>3H</t>
        </is>
      </c>
      <c r="U298" s="694" t="inlineStr">
        <is>
          <t>3G</t>
        </is>
      </c>
      <c r="V298" s="694" t="inlineStr">
        <is>
          <t>3L</t>
        </is>
      </c>
      <c r="W298" s="694" t="inlineStr">
        <is>
          <t>3I</t>
        </is>
      </c>
    </row>
    <row r="299" ht="15" customHeight="1" s="650">
      <c r="A299" s="1049" t="inlineStr">
        <is>
          <t>ABEGHIJK</t>
        </is>
      </c>
      <c r="B299" s="1049">
        <f>+IF(A299=WORLDCUP!$BI$112,1,0)</f>
        <v/>
      </c>
      <c r="C299" s="1049">
        <f>+WORLDCUP!BD62</f>
        <v/>
      </c>
      <c r="D299" s="1049">
        <f>+WORLDCUP!BD67</f>
        <v/>
      </c>
      <c r="E299" s="1049">
        <f>+WORLDCUP!BD59</f>
        <v/>
      </c>
      <c r="F299" s="1049">
        <f>+WORLDCUP!BD58</f>
        <v/>
      </c>
      <c r="G299" s="1049">
        <f>+WORLDCUP!BD65</f>
        <v/>
      </c>
      <c r="H299" s="1049">
        <f>+WORLDCUP!BD64</f>
        <v/>
      </c>
      <c r="I299" s="1049">
        <f>+WORLDCUP!BD66</f>
        <v/>
      </c>
      <c r="J299" s="1049">
        <f>+WORLDCUP!BD68</f>
        <v/>
      </c>
      <c r="N299" s="694" t="inlineStr">
        <is>
          <t>ABEGHIJK</t>
        </is>
      </c>
      <c r="O299" s="694" t="n">
        <v>298</v>
      </c>
      <c r="P299" s="694" t="inlineStr">
        <is>
          <t>3E</t>
        </is>
      </c>
      <c r="Q299" s="694" t="inlineStr">
        <is>
          <t>3J</t>
        </is>
      </c>
      <c r="R299" s="694" t="inlineStr">
        <is>
          <t>3B</t>
        </is>
      </c>
      <c r="S299" s="694" t="inlineStr">
        <is>
          <t>3A</t>
        </is>
      </c>
      <c r="T299" s="694" t="inlineStr">
        <is>
          <t>3H</t>
        </is>
      </c>
      <c r="U299" s="694" t="inlineStr">
        <is>
          <t>3G</t>
        </is>
      </c>
      <c r="V299" s="694" t="inlineStr">
        <is>
          <t>3I</t>
        </is>
      </c>
      <c r="W299" s="694" t="inlineStr">
        <is>
          <t>3K</t>
        </is>
      </c>
    </row>
    <row r="300" ht="15" customHeight="1" s="650">
      <c r="A300" s="1049" t="inlineStr">
        <is>
          <t>ABEFIJKL</t>
        </is>
      </c>
      <c r="B300" s="1049">
        <f>+IF(A300=WORLDCUP!$BI$112,1,0)</f>
        <v/>
      </c>
      <c r="C300" s="1049">
        <f>+WORLDCUP!BD62</f>
        <v/>
      </c>
      <c r="D300" s="1049">
        <f>+WORLDCUP!BD67</f>
        <v/>
      </c>
      <c r="E300" s="1049">
        <f>+WORLDCUP!BD59</f>
        <v/>
      </c>
      <c r="F300" s="1049">
        <f>+WORLDCUP!BD58</f>
        <v/>
      </c>
      <c r="G300" s="1049">
        <f>+WORLDCUP!BD66</f>
        <v/>
      </c>
      <c r="H300" s="1049">
        <f>+WORLDCUP!BD63</f>
        <v/>
      </c>
      <c r="I300" s="1049">
        <f>+WORLDCUP!BD69</f>
        <v/>
      </c>
      <c r="J300" s="1049">
        <f>+WORLDCUP!BD68</f>
        <v/>
      </c>
      <c r="N300" s="694" t="inlineStr">
        <is>
          <t>ABEFIJKL</t>
        </is>
      </c>
      <c r="O300" s="694" t="n">
        <v>299</v>
      </c>
      <c r="P300" s="694" t="inlineStr">
        <is>
          <t>3E</t>
        </is>
      </c>
      <c r="Q300" s="694" t="inlineStr">
        <is>
          <t>3J</t>
        </is>
      </c>
      <c r="R300" s="694" t="inlineStr">
        <is>
          <t>3B</t>
        </is>
      </c>
      <c r="S300" s="694" t="inlineStr">
        <is>
          <t>3A</t>
        </is>
      </c>
      <c r="T300" s="694" t="inlineStr">
        <is>
          <t>3I</t>
        </is>
      </c>
      <c r="U300" s="694" t="inlineStr">
        <is>
          <t>3F</t>
        </is>
      </c>
      <c r="V300" s="694" t="inlineStr">
        <is>
          <t>3L</t>
        </is>
      </c>
      <c r="W300" s="694" t="inlineStr">
        <is>
          <t>3K</t>
        </is>
      </c>
    </row>
    <row r="301" ht="15" customHeight="1" s="650">
      <c r="A301" s="1049" t="inlineStr">
        <is>
          <t>ABEFHJKL</t>
        </is>
      </c>
      <c r="B301" s="1049">
        <f>+IF(A301=WORLDCUP!$BI$112,1,0)</f>
        <v/>
      </c>
      <c r="C301" s="1049">
        <f>+WORLDCUP!BD62</f>
        <v/>
      </c>
      <c r="D301" s="1049">
        <f>+WORLDCUP!BD67</f>
        <v/>
      </c>
      <c r="E301" s="1049">
        <f>+WORLDCUP!BD59</f>
        <v/>
      </c>
      <c r="F301" s="1049">
        <f>+WORLDCUP!BD63</f>
        <v/>
      </c>
      <c r="G301" s="1049">
        <f>+WORLDCUP!BD58</f>
        <v/>
      </c>
      <c r="H301" s="1049">
        <f>+WORLDCUP!BD65</f>
        <v/>
      </c>
      <c r="I301" s="1049">
        <f>+WORLDCUP!BD69</f>
        <v/>
      </c>
      <c r="J301" s="1049">
        <f>+WORLDCUP!BD68</f>
        <v/>
      </c>
      <c r="N301" s="694" t="inlineStr">
        <is>
          <t>ABEFHJKL</t>
        </is>
      </c>
      <c r="O301" s="694" t="n">
        <v>300</v>
      </c>
      <c r="P301" s="694" t="inlineStr">
        <is>
          <t>3E</t>
        </is>
      </c>
      <c r="Q301" s="694" t="inlineStr">
        <is>
          <t>3J</t>
        </is>
      </c>
      <c r="R301" s="694" t="inlineStr">
        <is>
          <t>3B</t>
        </is>
      </c>
      <c r="S301" s="694" t="inlineStr">
        <is>
          <t>3F</t>
        </is>
      </c>
      <c r="T301" s="694" t="inlineStr">
        <is>
          <t>3A</t>
        </is>
      </c>
      <c r="U301" s="694" t="inlineStr">
        <is>
          <t>3H</t>
        </is>
      </c>
      <c r="V301" s="694" t="inlineStr">
        <is>
          <t>3L</t>
        </is>
      </c>
      <c r="W301" s="694" t="inlineStr">
        <is>
          <t>3K</t>
        </is>
      </c>
    </row>
    <row r="302" ht="15" customHeight="1" s="650">
      <c r="A302" s="1049" t="inlineStr">
        <is>
          <t>ABEFHIKL</t>
        </is>
      </c>
      <c r="B302" s="1049">
        <f>+IF(A302=WORLDCUP!$BI$112,1,0)</f>
        <v/>
      </c>
      <c r="C302" s="1049">
        <f>+WORLDCUP!BD62</f>
        <v/>
      </c>
      <c r="D302" s="1049">
        <f>+WORLDCUP!BD66</f>
        <v/>
      </c>
      <c r="E302" s="1049">
        <f>+WORLDCUP!BD59</f>
        <v/>
      </c>
      <c r="F302" s="1049">
        <f>+WORLDCUP!BD63</f>
        <v/>
      </c>
      <c r="G302" s="1049">
        <f>+WORLDCUP!BD58</f>
        <v/>
      </c>
      <c r="H302" s="1049">
        <f>+WORLDCUP!BD65</f>
        <v/>
      </c>
      <c r="I302" s="1049">
        <f>+WORLDCUP!BD69</f>
        <v/>
      </c>
      <c r="J302" s="1049">
        <f>+WORLDCUP!BD68</f>
        <v/>
      </c>
      <c r="N302" s="694" t="inlineStr">
        <is>
          <t>ABEFHIKL</t>
        </is>
      </c>
      <c r="O302" s="694" t="n">
        <v>301</v>
      </c>
      <c r="P302" s="694" t="inlineStr">
        <is>
          <t>3E</t>
        </is>
      </c>
      <c r="Q302" s="694" t="inlineStr">
        <is>
          <t>3I</t>
        </is>
      </c>
      <c r="R302" s="694" t="inlineStr">
        <is>
          <t>3B</t>
        </is>
      </c>
      <c r="S302" s="694" t="inlineStr">
        <is>
          <t>3F</t>
        </is>
      </c>
      <c r="T302" s="694" t="inlineStr">
        <is>
          <t>3A</t>
        </is>
      </c>
      <c r="U302" s="694" t="inlineStr">
        <is>
          <t>3H</t>
        </is>
      </c>
      <c r="V302" s="694" t="inlineStr">
        <is>
          <t>3L</t>
        </is>
      </c>
      <c r="W302" s="694" t="inlineStr">
        <is>
          <t>3K</t>
        </is>
      </c>
    </row>
    <row r="303" ht="15" customHeight="1" s="650">
      <c r="A303" s="1049" t="inlineStr">
        <is>
          <t>ABEFHIJL</t>
        </is>
      </c>
      <c r="B303" s="1049">
        <f>+IF(A303=WORLDCUP!$BI$112,1,0)</f>
        <v/>
      </c>
      <c r="C303" s="1049">
        <f>+WORLDCUP!BD62</f>
        <v/>
      </c>
      <c r="D303" s="1049">
        <f>+WORLDCUP!BD67</f>
        <v/>
      </c>
      <c r="E303" s="1049">
        <f>+WORLDCUP!BD59</f>
        <v/>
      </c>
      <c r="F303" s="1049">
        <f>+WORLDCUP!BD63</f>
        <v/>
      </c>
      <c r="G303" s="1049">
        <f>+WORLDCUP!BD58</f>
        <v/>
      </c>
      <c r="H303" s="1049">
        <f>+WORLDCUP!BD65</f>
        <v/>
      </c>
      <c r="I303" s="1049">
        <f>+WORLDCUP!BD69</f>
        <v/>
      </c>
      <c r="J303" s="1049">
        <f>+WORLDCUP!BD66</f>
        <v/>
      </c>
      <c r="N303" s="694" t="inlineStr">
        <is>
          <t>ABEFHIJL</t>
        </is>
      </c>
      <c r="O303" s="694" t="n">
        <v>302</v>
      </c>
      <c r="P303" s="694" t="inlineStr">
        <is>
          <t>3E</t>
        </is>
      </c>
      <c r="Q303" s="694" t="inlineStr">
        <is>
          <t>3J</t>
        </is>
      </c>
      <c r="R303" s="694" t="inlineStr">
        <is>
          <t>3B</t>
        </is>
      </c>
      <c r="S303" s="694" t="inlineStr">
        <is>
          <t>3F</t>
        </is>
      </c>
      <c r="T303" s="694" t="inlineStr">
        <is>
          <t>3A</t>
        </is>
      </c>
      <c r="U303" s="694" t="inlineStr">
        <is>
          <t>3H</t>
        </is>
      </c>
      <c r="V303" s="694" t="inlineStr">
        <is>
          <t>3L</t>
        </is>
      </c>
      <c r="W303" s="694" t="inlineStr">
        <is>
          <t>3I</t>
        </is>
      </c>
    </row>
    <row r="304" ht="15" customHeight="1" s="650">
      <c r="A304" s="1049" t="inlineStr">
        <is>
          <t>ABEFHIJK</t>
        </is>
      </c>
      <c r="B304" s="1049">
        <f>+IF(A304=WORLDCUP!$BI$112,1,0)</f>
        <v/>
      </c>
      <c r="C304" s="1049">
        <f>+WORLDCUP!BD62</f>
        <v/>
      </c>
      <c r="D304" s="1049">
        <f>+WORLDCUP!BD67</f>
        <v/>
      </c>
      <c r="E304" s="1049">
        <f>+WORLDCUP!BD59</f>
        <v/>
      </c>
      <c r="F304" s="1049">
        <f>+WORLDCUP!BD63</f>
        <v/>
      </c>
      <c r="G304" s="1049">
        <f>+WORLDCUP!BD58</f>
        <v/>
      </c>
      <c r="H304" s="1049">
        <f>+WORLDCUP!BD65</f>
        <v/>
      </c>
      <c r="I304" s="1049">
        <f>+WORLDCUP!BD66</f>
        <v/>
      </c>
      <c r="J304" s="1049">
        <f>+WORLDCUP!BD68</f>
        <v/>
      </c>
      <c r="N304" s="694" t="inlineStr">
        <is>
          <t>ABEFHIJK</t>
        </is>
      </c>
      <c r="O304" s="694" t="n">
        <v>303</v>
      </c>
      <c r="P304" s="694" t="inlineStr">
        <is>
          <t>3E</t>
        </is>
      </c>
      <c r="Q304" s="694" t="inlineStr">
        <is>
          <t>3J</t>
        </is>
      </c>
      <c r="R304" s="694" t="inlineStr">
        <is>
          <t>3B</t>
        </is>
      </c>
      <c r="S304" s="694" t="inlineStr">
        <is>
          <t>3F</t>
        </is>
      </c>
      <c r="T304" s="694" t="inlineStr">
        <is>
          <t>3A</t>
        </is>
      </c>
      <c r="U304" s="694" t="inlineStr">
        <is>
          <t>3H</t>
        </is>
      </c>
      <c r="V304" s="694" t="inlineStr">
        <is>
          <t>3I</t>
        </is>
      </c>
      <c r="W304" s="694" t="inlineStr">
        <is>
          <t>3K</t>
        </is>
      </c>
    </row>
    <row r="305" ht="15" customHeight="1" s="650">
      <c r="A305" s="1049" t="inlineStr">
        <is>
          <t>ABEFGJKL</t>
        </is>
      </c>
      <c r="B305" s="1049">
        <f>+IF(A305=WORLDCUP!$BI$112,1,0)</f>
        <v/>
      </c>
      <c r="C305" s="1049">
        <f>+WORLDCUP!BD62</f>
        <v/>
      </c>
      <c r="D305" s="1049">
        <f>+WORLDCUP!BD67</f>
        <v/>
      </c>
      <c r="E305" s="1049">
        <f>+WORLDCUP!BD59</f>
        <v/>
      </c>
      <c r="F305" s="1049">
        <f>+WORLDCUP!BD63</f>
        <v/>
      </c>
      <c r="G305" s="1049">
        <f>+WORLDCUP!BD58</f>
        <v/>
      </c>
      <c r="H305" s="1049">
        <f>+WORLDCUP!BD64</f>
        <v/>
      </c>
      <c r="I305" s="1049">
        <f>+WORLDCUP!BD69</f>
        <v/>
      </c>
      <c r="J305" s="1049">
        <f>+WORLDCUP!BD68</f>
        <v/>
      </c>
      <c r="N305" s="694" t="inlineStr">
        <is>
          <t>ABEFGJKL</t>
        </is>
      </c>
      <c r="O305" s="694" t="n">
        <v>304</v>
      </c>
      <c r="P305" s="694" t="inlineStr">
        <is>
          <t>3E</t>
        </is>
      </c>
      <c r="Q305" s="694" t="inlineStr">
        <is>
          <t>3J</t>
        </is>
      </c>
      <c r="R305" s="694" t="inlineStr">
        <is>
          <t>3B</t>
        </is>
      </c>
      <c r="S305" s="694" t="inlineStr">
        <is>
          <t>3F</t>
        </is>
      </c>
      <c r="T305" s="694" t="inlineStr">
        <is>
          <t>3A</t>
        </is>
      </c>
      <c r="U305" s="694" t="inlineStr">
        <is>
          <t>3G</t>
        </is>
      </c>
      <c r="V305" s="694" t="inlineStr">
        <is>
          <t>3L</t>
        </is>
      </c>
      <c r="W305" s="694" t="inlineStr">
        <is>
          <t>3K</t>
        </is>
      </c>
    </row>
    <row r="306" ht="15" customHeight="1" s="650">
      <c r="A306" s="1049" t="inlineStr">
        <is>
          <t>ABEFGIKL</t>
        </is>
      </c>
      <c r="B306" s="1049">
        <f>+IF(A306=WORLDCUP!$BI$112,1,0)</f>
        <v/>
      </c>
      <c r="C306" s="1049">
        <f>+WORLDCUP!BD62</f>
        <v/>
      </c>
      <c r="D306" s="1049">
        <f>+WORLDCUP!BD64</f>
        <v/>
      </c>
      <c r="E306" s="1049">
        <f>+WORLDCUP!BD59</f>
        <v/>
      </c>
      <c r="F306" s="1049">
        <f>+WORLDCUP!BD58</f>
        <v/>
      </c>
      <c r="G306" s="1049">
        <f>+WORLDCUP!BD66</f>
        <v/>
      </c>
      <c r="H306" s="1049">
        <f>+WORLDCUP!BD63</f>
        <v/>
      </c>
      <c r="I306" s="1049">
        <f>+WORLDCUP!BD69</f>
        <v/>
      </c>
      <c r="J306" s="1049">
        <f>+WORLDCUP!BD68</f>
        <v/>
      </c>
      <c r="N306" s="694" t="inlineStr">
        <is>
          <t>ABEFGIKL</t>
        </is>
      </c>
      <c r="O306" s="694" t="n">
        <v>305</v>
      </c>
      <c r="P306" s="694" t="inlineStr">
        <is>
          <t>3E</t>
        </is>
      </c>
      <c r="Q306" s="694" t="inlineStr">
        <is>
          <t>3G</t>
        </is>
      </c>
      <c r="R306" s="694" t="inlineStr">
        <is>
          <t>3B</t>
        </is>
      </c>
      <c r="S306" s="694" t="inlineStr">
        <is>
          <t>3A</t>
        </is>
      </c>
      <c r="T306" s="694" t="inlineStr">
        <is>
          <t>3I</t>
        </is>
      </c>
      <c r="U306" s="694" t="inlineStr">
        <is>
          <t>3F</t>
        </is>
      </c>
      <c r="V306" s="694" t="inlineStr">
        <is>
          <t>3L</t>
        </is>
      </c>
      <c r="W306" s="694" t="inlineStr">
        <is>
          <t>3K</t>
        </is>
      </c>
    </row>
    <row r="307" ht="15" customHeight="1" s="650">
      <c r="A307" s="1049" t="inlineStr">
        <is>
          <t>ABEFGIJL</t>
        </is>
      </c>
      <c r="B307" s="1049">
        <f>+IF(A307=WORLDCUP!$BI$112,1,0)</f>
        <v/>
      </c>
      <c r="C307" s="1049">
        <f>+WORLDCUP!BD62</f>
        <v/>
      </c>
      <c r="D307" s="1049">
        <f>+WORLDCUP!BD67</f>
        <v/>
      </c>
      <c r="E307" s="1049">
        <f>+WORLDCUP!BD59</f>
        <v/>
      </c>
      <c r="F307" s="1049">
        <f>+WORLDCUP!BD63</f>
        <v/>
      </c>
      <c r="G307" s="1049">
        <f>+WORLDCUP!BD58</f>
        <v/>
      </c>
      <c r="H307" s="1049">
        <f>+WORLDCUP!BD64</f>
        <v/>
      </c>
      <c r="I307" s="1049">
        <f>+WORLDCUP!BD69</f>
        <v/>
      </c>
      <c r="J307" s="1049">
        <f>+WORLDCUP!BD66</f>
        <v/>
      </c>
      <c r="N307" s="694" t="inlineStr">
        <is>
          <t>ABEFGIJL</t>
        </is>
      </c>
      <c r="O307" s="694" t="n">
        <v>306</v>
      </c>
      <c r="P307" s="694" t="inlineStr">
        <is>
          <t>3E</t>
        </is>
      </c>
      <c r="Q307" s="694" t="inlineStr">
        <is>
          <t>3J</t>
        </is>
      </c>
      <c r="R307" s="694" t="inlineStr">
        <is>
          <t>3B</t>
        </is>
      </c>
      <c r="S307" s="694" t="inlineStr">
        <is>
          <t>3F</t>
        </is>
      </c>
      <c r="T307" s="694" t="inlineStr">
        <is>
          <t>3A</t>
        </is>
      </c>
      <c r="U307" s="694" t="inlineStr">
        <is>
          <t>3G</t>
        </is>
      </c>
      <c r="V307" s="694" t="inlineStr">
        <is>
          <t>3L</t>
        </is>
      </c>
      <c r="W307" s="694" t="inlineStr">
        <is>
          <t>3I</t>
        </is>
      </c>
    </row>
    <row r="308" ht="15" customHeight="1" s="650">
      <c r="A308" s="1049" t="inlineStr">
        <is>
          <t>ABEFGIJK</t>
        </is>
      </c>
      <c r="B308" s="1049">
        <f>+IF(A308=WORLDCUP!$BI$112,1,0)</f>
        <v/>
      </c>
      <c r="C308" s="1049">
        <f>+WORLDCUP!BD62</f>
        <v/>
      </c>
      <c r="D308" s="1049">
        <f>+WORLDCUP!BD67</f>
        <v/>
      </c>
      <c r="E308" s="1049">
        <f>+WORLDCUP!BD59</f>
        <v/>
      </c>
      <c r="F308" s="1049">
        <f>+WORLDCUP!BD63</f>
        <v/>
      </c>
      <c r="G308" s="1049">
        <f>+WORLDCUP!BD58</f>
        <v/>
      </c>
      <c r="H308" s="1049">
        <f>+WORLDCUP!BD64</f>
        <v/>
      </c>
      <c r="I308" s="1049">
        <f>+WORLDCUP!BD66</f>
        <v/>
      </c>
      <c r="J308" s="1049">
        <f>+WORLDCUP!BD68</f>
        <v/>
      </c>
      <c r="N308" s="694" t="inlineStr">
        <is>
          <t>ABEFGIJK</t>
        </is>
      </c>
      <c r="O308" s="694" t="n">
        <v>307</v>
      </c>
      <c r="P308" s="694" t="inlineStr">
        <is>
          <t>3E</t>
        </is>
      </c>
      <c r="Q308" s="694" t="inlineStr">
        <is>
          <t>3J</t>
        </is>
      </c>
      <c r="R308" s="694" t="inlineStr">
        <is>
          <t>3B</t>
        </is>
      </c>
      <c r="S308" s="694" t="inlineStr">
        <is>
          <t>3F</t>
        </is>
      </c>
      <c r="T308" s="694" t="inlineStr">
        <is>
          <t>3A</t>
        </is>
      </c>
      <c r="U308" s="694" t="inlineStr">
        <is>
          <t>3G</t>
        </is>
      </c>
      <c r="V308" s="694" t="inlineStr">
        <is>
          <t>3I</t>
        </is>
      </c>
      <c r="W308" s="694" t="inlineStr">
        <is>
          <t>3K</t>
        </is>
      </c>
    </row>
    <row r="309" ht="15" customHeight="1" s="650">
      <c r="A309" s="1049" t="inlineStr">
        <is>
          <t>ABEFGHKL</t>
        </is>
      </c>
      <c r="B309" s="1049">
        <f>+IF(A309=WORLDCUP!$BI$112,1,0)</f>
        <v/>
      </c>
      <c r="C309" s="1049">
        <f>+WORLDCUP!BD62</f>
        <v/>
      </c>
      <c r="D309" s="1049">
        <f>+WORLDCUP!BD64</f>
        <v/>
      </c>
      <c r="E309" s="1049">
        <f>+WORLDCUP!BD59</f>
        <v/>
      </c>
      <c r="F309" s="1049">
        <f>+WORLDCUP!BD63</f>
        <v/>
      </c>
      <c r="G309" s="1049">
        <f>+WORLDCUP!BD58</f>
        <v/>
      </c>
      <c r="H309" s="1049">
        <f>+WORLDCUP!BD65</f>
        <v/>
      </c>
      <c r="I309" s="1049">
        <f>+WORLDCUP!BD69</f>
        <v/>
      </c>
      <c r="J309" s="1049">
        <f>+WORLDCUP!BD68</f>
        <v/>
      </c>
      <c r="N309" s="694" t="inlineStr">
        <is>
          <t>ABEFGHKL</t>
        </is>
      </c>
      <c r="O309" s="694" t="n">
        <v>308</v>
      </c>
      <c r="P309" s="694" t="inlineStr">
        <is>
          <t>3E</t>
        </is>
      </c>
      <c r="Q309" s="694" t="inlineStr">
        <is>
          <t>3G</t>
        </is>
      </c>
      <c r="R309" s="694" t="inlineStr">
        <is>
          <t>3B</t>
        </is>
      </c>
      <c r="S309" s="694" t="inlineStr">
        <is>
          <t>3F</t>
        </is>
      </c>
      <c r="T309" s="694" t="inlineStr">
        <is>
          <t>3A</t>
        </is>
      </c>
      <c r="U309" s="694" t="inlineStr">
        <is>
          <t>3H</t>
        </is>
      </c>
      <c r="V309" s="694" t="inlineStr">
        <is>
          <t>3L</t>
        </is>
      </c>
      <c r="W309" s="694" t="inlineStr">
        <is>
          <t>3K</t>
        </is>
      </c>
    </row>
    <row r="310" ht="15" customHeight="1" s="650">
      <c r="A310" s="1049" t="inlineStr">
        <is>
          <t>ABEFGHJL</t>
        </is>
      </c>
      <c r="B310" s="1049">
        <f>+IF(A310=WORLDCUP!$BI$112,1,0)</f>
        <v/>
      </c>
      <c r="C310" s="1049">
        <f>+WORLDCUP!BD65</f>
        <v/>
      </c>
      <c r="D310" s="1049">
        <f>+WORLDCUP!BD67</f>
        <v/>
      </c>
      <c r="E310" s="1049">
        <f>+WORLDCUP!BD59</f>
        <v/>
      </c>
      <c r="F310" s="1049">
        <f>+WORLDCUP!BD63</f>
        <v/>
      </c>
      <c r="G310" s="1049">
        <f>+WORLDCUP!BD58</f>
        <v/>
      </c>
      <c r="H310" s="1049">
        <f>+WORLDCUP!BD64</f>
        <v/>
      </c>
      <c r="I310" s="1049">
        <f>+WORLDCUP!BD69</f>
        <v/>
      </c>
      <c r="J310" s="1049">
        <f>+WORLDCUP!BD62</f>
        <v/>
      </c>
      <c r="N310" s="694" t="inlineStr">
        <is>
          <t>ABEFGHJL</t>
        </is>
      </c>
      <c r="O310" s="694" t="n">
        <v>309</v>
      </c>
      <c r="P310" s="694" t="inlineStr">
        <is>
          <t>3H</t>
        </is>
      </c>
      <c r="Q310" s="694" t="inlineStr">
        <is>
          <t>3J</t>
        </is>
      </c>
      <c r="R310" s="694" t="inlineStr">
        <is>
          <t>3B</t>
        </is>
      </c>
      <c r="S310" s="694" t="inlineStr">
        <is>
          <t>3F</t>
        </is>
      </c>
      <c r="T310" s="694" t="inlineStr">
        <is>
          <t>3A</t>
        </is>
      </c>
      <c r="U310" s="694" t="inlineStr">
        <is>
          <t>3G</t>
        </is>
      </c>
      <c r="V310" s="694" t="inlineStr">
        <is>
          <t>3L</t>
        </is>
      </c>
      <c r="W310" s="694" t="inlineStr">
        <is>
          <t>3E</t>
        </is>
      </c>
    </row>
    <row r="311" ht="15" customHeight="1" s="650">
      <c r="A311" s="1049" t="inlineStr">
        <is>
          <t>ABEFGHJK</t>
        </is>
      </c>
      <c r="B311" s="1049">
        <f>+IF(A311=WORLDCUP!$BI$112,1,0)</f>
        <v/>
      </c>
      <c r="C311" s="1049">
        <f>+WORLDCUP!BD65</f>
        <v/>
      </c>
      <c r="D311" s="1049">
        <f>+WORLDCUP!BD67</f>
        <v/>
      </c>
      <c r="E311" s="1049">
        <f>+WORLDCUP!BD59</f>
        <v/>
      </c>
      <c r="F311" s="1049">
        <f>+WORLDCUP!BD63</f>
        <v/>
      </c>
      <c r="G311" s="1049">
        <f>+WORLDCUP!BD58</f>
        <v/>
      </c>
      <c r="H311" s="1049">
        <f>+WORLDCUP!BD64</f>
        <v/>
      </c>
      <c r="I311" s="1049">
        <f>+WORLDCUP!BD62</f>
        <v/>
      </c>
      <c r="J311" s="1049">
        <f>+WORLDCUP!BD68</f>
        <v/>
      </c>
      <c r="N311" s="694" t="inlineStr">
        <is>
          <t>ABEFGHJK</t>
        </is>
      </c>
      <c r="O311" s="694" t="n">
        <v>310</v>
      </c>
      <c r="P311" s="694" t="inlineStr">
        <is>
          <t>3H</t>
        </is>
      </c>
      <c r="Q311" s="694" t="inlineStr">
        <is>
          <t>3J</t>
        </is>
      </c>
      <c r="R311" s="694" t="inlineStr">
        <is>
          <t>3B</t>
        </is>
      </c>
      <c r="S311" s="694" t="inlineStr">
        <is>
          <t>3F</t>
        </is>
      </c>
      <c r="T311" s="694" t="inlineStr">
        <is>
          <t>3A</t>
        </is>
      </c>
      <c r="U311" s="694" t="inlineStr">
        <is>
          <t>3G</t>
        </is>
      </c>
      <c r="V311" s="694" t="inlineStr">
        <is>
          <t>3E</t>
        </is>
      </c>
      <c r="W311" s="694" t="inlineStr">
        <is>
          <t>3K</t>
        </is>
      </c>
    </row>
    <row r="312" ht="15" customHeight="1" s="650">
      <c r="A312" s="1049" t="inlineStr">
        <is>
          <t>ABEFGHIL</t>
        </is>
      </c>
      <c r="B312" s="1049">
        <f>+IF(A312=WORLDCUP!$BI$112,1,0)</f>
        <v/>
      </c>
      <c r="C312" s="1049">
        <f>+WORLDCUP!BD62</f>
        <v/>
      </c>
      <c r="D312" s="1049">
        <f>+WORLDCUP!BD64</f>
        <v/>
      </c>
      <c r="E312" s="1049">
        <f>+WORLDCUP!BD59</f>
        <v/>
      </c>
      <c r="F312" s="1049">
        <f>+WORLDCUP!BD63</f>
        <v/>
      </c>
      <c r="G312" s="1049">
        <f>+WORLDCUP!BD58</f>
        <v/>
      </c>
      <c r="H312" s="1049">
        <f>+WORLDCUP!BD65</f>
        <v/>
      </c>
      <c r="I312" s="1049">
        <f>+WORLDCUP!BD69</f>
        <v/>
      </c>
      <c r="J312" s="1049">
        <f>+WORLDCUP!BD66</f>
        <v/>
      </c>
      <c r="N312" s="694" t="inlineStr">
        <is>
          <t>ABEFGHIL</t>
        </is>
      </c>
      <c r="O312" s="694" t="n">
        <v>311</v>
      </c>
      <c r="P312" s="694" t="inlineStr">
        <is>
          <t>3E</t>
        </is>
      </c>
      <c r="Q312" s="694" t="inlineStr">
        <is>
          <t>3G</t>
        </is>
      </c>
      <c r="R312" s="694" t="inlineStr">
        <is>
          <t>3B</t>
        </is>
      </c>
      <c r="S312" s="694" t="inlineStr">
        <is>
          <t>3F</t>
        </is>
      </c>
      <c r="T312" s="694" t="inlineStr">
        <is>
          <t>3A</t>
        </is>
      </c>
      <c r="U312" s="694" t="inlineStr">
        <is>
          <t>3H</t>
        </is>
      </c>
      <c r="V312" s="694" t="inlineStr">
        <is>
          <t>3L</t>
        </is>
      </c>
      <c r="W312" s="694" t="inlineStr">
        <is>
          <t>3I</t>
        </is>
      </c>
    </row>
    <row r="313" ht="15" customHeight="1" s="650">
      <c r="A313" s="1049" t="inlineStr">
        <is>
          <t>ABEFGHIK</t>
        </is>
      </c>
      <c r="B313" s="1049">
        <f>+IF(A313=WORLDCUP!$BI$112,1,0)</f>
        <v/>
      </c>
      <c r="C313" s="1049">
        <f>+WORLDCUP!BD62</f>
        <v/>
      </c>
      <c r="D313" s="1049">
        <f>+WORLDCUP!BD64</f>
        <v/>
      </c>
      <c r="E313" s="1049">
        <f>+WORLDCUP!BD59</f>
        <v/>
      </c>
      <c r="F313" s="1049">
        <f>+WORLDCUP!BD63</f>
        <v/>
      </c>
      <c r="G313" s="1049">
        <f>+WORLDCUP!BD58</f>
        <v/>
      </c>
      <c r="H313" s="1049">
        <f>+WORLDCUP!BD65</f>
        <v/>
      </c>
      <c r="I313" s="1049">
        <f>+WORLDCUP!BD66</f>
        <v/>
      </c>
      <c r="J313" s="1049">
        <f>+WORLDCUP!BD68</f>
        <v/>
      </c>
      <c r="N313" s="694" t="inlineStr">
        <is>
          <t>ABEFGHIK</t>
        </is>
      </c>
      <c r="O313" s="694" t="n">
        <v>312</v>
      </c>
      <c r="P313" s="694" t="inlineStr">
        <is>
          <t>3E</t>
        </is>
      </c>
      <c r="Q313" s="694" t="inlineStr">
        <is>
          <t>3G</t>
        </is>
      </c>
      <c r="R313" s="694" t="inlineStr">
        <is>
          <t>3B</t>
        </is>
      </c>
      <c r="S313" s="694" t="inlineStr">
        <is>
          <t>3F</t>
        </is>
      </c>
      <c r="T313" s="694" t="inlineStr">
        <is>
          <t>3A</t>
        </is>
      </c>
      <c r="U313" s="694" t="inlineStr">
        <is>
          <t>3H</t>
        </is>
      </c>
      <c r="V313" s="694" t="inlineStr">
        <is>
          <t>3I</t>
        </is>
      </c>
      <c r="W313" s="694" t="inlineStr">
        <is>
          <t>3K</t>
        </is>
      </c>
    </row>
    <row r="314" ht="15" customHeight="1" s="650">
      <c r="A314" s="1049" t="inlineStr">
        <is>
          <t>ABEFGHIJ</t>
        </is>
      </c>
      <c r="B314" s="1049">
        <f>+IF(A314=WORLDCUP!$BI$112,1,0)</f>
        <v/>
      </c>
      <c r="C314" s="1049">
        <f>+WORLDCUP!BD65</f>
        <v/>
      </c>
      <c r="D314" s="1049">
        <f>+WORLDCUP!BD67</f>
        <v/>
      </c>
      <c r="E314" s="1049">
        <f>+WORLDCUP!BD59</f>
        <v/>
      </c>
      <c r="F314" s="1049">
        <f>+WORLDCUP!BD63</f>
        <v/>
      </c>
      <c r="G314" s="1049">
        <f>+WORLDCUP!BD58</f>
        <v/>
      </c>
      <c r="H314" s="1049">
        <f>+WORLDCUP!BD64</f>
        <v/>
      </c>
      <c r="I314" s="1049">
        <f>+WORLDCUP!BD62</f>
        <v/>
      </c>
      <c r="J314" s="1049">
        <f>+WORLDCUP!BD66</f>
        <v/>
      </c>
      <c r="N314" s="694" t="inlineStr">
        <is>
          <t>ABEFGHIJ</t>
        </is>
      </c>
      <c r="O314" s="694" t="n">
        <v>313</v>
      </c>
      <c r="P314" s="694" t="inlineStr">
        <is>
          <t>3H</t>
        </is>
      </c>
      <c r="Q314" s="694" t="inlineStr">
        <is>
          <t>3J</t>
        </is>
      </c>
      <c r="R314" s="694" t="inlineStr">
        <is>
          <t>3B</t>
        </is>
      </c>
      <c r="S314" s="694" t="inlineStr">
        <is>
          <t>3F</t>
        </is>
      </c>
      <c r="T314" s="694" t="inlineStr">
        <is>
          <t>3A</t>
        </is>
      </c>
      <c r="U314" s="694" t="inlineStr">
        <is>
          <t>3G</t>
        </is>
      </c>
      <c r="V314" s="694" t="inlineStr">
        <is>
          <t>3E</t>
        </is>
      </c>
      <c r="W314" s="694" t="inlineStr">
        <is>
          <t>3I</t>
        </is>
      </c>
    </row>
    <row r="315" ht="15" customHeight="1" s="650">
      <c r="A315" s="1049" t="inlineStr">
        <is>
          <t>ABDHIJKL</t>
        </is>
      </c>
      <c r="B315" s="1049">
        <f>+IF(A315=WORLDCUP!$BI$112,1,0)</f>
        <v/>
      </c>
      <c r="C315" s="1049">
        <f>+WORLDCUP!BD66</f>
        <v/>
      </c>
      <c r="D315" s="1049">
        <f>+WORLDCUP!BD67</f>
        <v/>
      </c>
      <c r="E315" s="1049">
        <f>+WORLDCUP!BD59</f>
        <v/>
      </c>
      <c r="F315" s="1049">
        <f>+WORLDCUP!BD61</f>
        <v/>
      </c>
      <c r="G315" s="1049">
        <f>+WORLDCUP!BD58</f>
        <v/>
      </c>
      <c r="H315" s="1049">
        <f>+WORLDCUP!BD65</f>
        <v/>
      </c>
      <c r="I315" s="1049">
        <f>+WORLDCUP!BD69</f>
        <v/>
      </c>
      <c r="J315" s="1049">
        <f>+WORLDCUP!BD68</f>
        <v/>
      </c>
      <c r="N315" s="694" t="inlineStr">
        <is>
          <t>ABDHIJKL</t>
        </is>
      </c>
      <c r="O315" s="694" t="n">
        <v>314</v>
      </c>
      <c r="P315" s="694" t="inlineStr">
        <is>
          <t>3I</t>
        </is>
      </c>
      <c r="Q315" s="694" t="inlineStr">
        <is>
          <t>3J</t>
        </is>
      </c>
      <c r="R315" s="694" t="inlineStr">
        <is>
          <t>3B</t>
        </is>
      </c>
      <c r="S315" s="694" t="inlineStr">
        <is>
          <t>3D</t>
        </is>
      </c>
      <c r="T315" s="694" t="inlineStr">
        <is>
          <t>3A</t>
        </is>
      </c>
      <c r="U315" s="694" t="inlineStr">
        <is>
          <t>3H</t>
        </is>
      </c>
      <c r="V315" s="694" t="inlineStr">
        <is>
          <t>3L</t>
        </is>
      </c>
      <c r="W315" s="694" t="inlineStr">
        <is>
          <t>3K</t>
        </is>
      </c>
    </row>
    <row r="316" ht="15" customHeight="1" s="650">
      <c r="A316" s="1049" t="inlineStr">
        <is>
          <t>ABDGIJKL</t>
        </is>
      </c>
      <c r="B316" s="1049">
        <f>+IF(A316=WORLDCUP!$BI$112,1,0)</f>
        <v/>
      </c>
      <c r="C316" s="1049">
        <f>+WORLDCUP!BD66</f>
        <v/>
      </c>
      <c r="D316" s="1049">
        <f>+WORLDCUP!BD67</f>
        <v/>
      </c>
      <c r="E316" s="1049">
        <f>+WORLDCUP!BD59</f>
        <v/>
      </c>
      <c r="F316" s="1049">
        <f>+WORLDCUP!BD61</f>
        <v/>
      </c>
      <c r="G316" s="1049">
        <f>+WORLDCUP!BD58</f>
        <v/>
      </c>
      <c r="H316" s="1049">
        <f>+WORLDCUP!BD64</f>
        <v/>
      </c>
      <c r="I316" s="1049">
        <f>+WORLDCUP!BD69</f>
        <v/>
      </c>
      <c r="J316" s="1049">
        <f>+WORLDCUP!BD68</f>
        <v/>
      </c>
      <c r="N316" s="694" t="inlineStr">
        <is>
          <t>ABDGIJKL</t>
        </is>
      </c>
      <c r="O316" s="694" t="n">
        <v>315</v>
      </c>
      <c r="P316" s="694" t="inlineStr">
        <is>
          <t>3I</t>
        </is>
      </c>
      <c r="Q316" s="694" t="inlineStr">
        <is>
          <t>3J</t>
        </is>
      </c>
      <c r="R316" s="694" t="inlineStr">
        <is>
          <t>3B</t>
        </is>
      </c>
      <c r="S316" s="694" t="inlineStr">
        <is>
          <t>3D</t>
        </is>
      </c>
      <c r="T316" s="694" t="inlineStr">
        <is>
          <t>3A</t>
        </is>
      </c>
      <c r="U316" s="694" t="inlineStr">
        <is>
          <t>3G</t>
        </is>
      </c>
      <c r="V316" s="694" t="inlineStr">
        <is>
          <t>3L</t>
        </is>
      </c>
      <c r="W316" s="694" t="inlineStr">
        <is>
          <t>3K</t>
        </is>
      </c>
    </row>
    <row r="317" ht="15" customHeight="1" s="650">
      <c r="A317" s="1049" t="inlineStr">
        <is>
          <t>ABDGHJKL</t>
        </is>
      </c>
      <c r="B317" s="1049">
        <f>+IF(A317=WORLDCUP!$BI$112,1,0)</f>
        <v/>
      </c>
      <c r="C317" s="1049">
        <f>+WORLDCUP!BD65</f>
        <v/>
      </c>
      <c r="D317" s="1049">
        <f>+WORLDCUP!BD67</f>
        <v/>
      </c>
      <c r="E317" s="1049">
        <f>+WORLDCUP!BD59</f>
        <v/>
      </c>
      <c r="F317" s="1049">
        <f>+WORLDCUP!BD61</f>
        <v/>
      </c>
      <c r="G317" s="1049">
        <f>+WORLDCUP!BD58</f>
        <v/>
      </c>
      <c r="H317" s="1049">
        <f>+WORLDCUP!BD64</f>
        <v/>
      </c>
      <c r="I317" s="1049">
        <f>+WORLDCUP!BD69</f>
        <v/>
      </c>
      <c r="J317" s="1049">
        <f>+WORLDCUP!BD68</f>
        <v/>
      </c>
      <c r="N317" s="694" t="inlineStr">
        <is>
          <t>ABDGHJKL</t>
        </is>
      </c>
      <c r="O317" s="694" t="n">
        <v>316</v>
      </c>
      <c r="P317" s="694" t="inlineStr">
        <is>
          <t>3H</t>
        </is>
      </c>
      <c r="Q317" s="694" t="inlineStr">
        <is>
          <t>3J</t>
        </is>
      </c>
      <c r="R317" s="694" t="inlineStr">
        <is>
          <t>3B</t>
        </is>
      </c>
      <c r="S317" s="694" t="inlineStr">
        <is>
          <t>3D</t>
        </is>
      </c>
      <c r="T317" s="694" t="inlineStr">
        <is>
          <t>3A</t>
        </is>
      </c>
      <c r="U317" s="694" t="inlineStr">
        <is>
          <t>3G</t>
        </is>
      </c>
      <c r="V317" s="694" t="inlineStr">
        <is>
          <t>3L</t>
        </is>
      </c>
      <c r="W317" s="694" t="inlineStr">
        <is>
          <t>3K</t>
        </is>
      </c>
    </row>
    <row r="318" ht="15" customHeight="1" s="650">
      <c r="A318" s="1049" t="inlineStr">
        <is>
          <t>ABDGHIKL</t>
        </is>
      </c>
      <c r="B318" s="1049">
        <f>+IF(A318=WORLDCUP!$BI$112,1,0)</f>
        <v/>
      </c>
      <c r="C318" s="1049">
        <f>+WORLDCUP!BD66</f>
        <v/>
      </c>
      <c r="D318" s="1049">
        <f>+WORLDCUP!BD64</f>
        <v/>
      </c>
      <c r="E318" s="1049">
        <f>+WORLDCUP!BD59</f>
        <v/>
      </c>
      <c r="F318" s="1049">
        <f>+WORLDCUP!BD61</f>
        <v/>
      </c>
      <c r="G318" s="1049">
        <f>+WORLDCUP!BD58</f>
        <v/>
      </c>
      <c r="H318" s="1049">
        <f>+WORLDCUP!BD65</f>
        <v/>
      </c>
      <c r="I318" s="1049">
        <f>+WORLDCUP!BD69</f>
        <v/>
      </c>
      <c r="J318" s="1049">
        <f>+WORLDCUP!BD68</f>
        <v/>
      </c>
      <c r="N318" s="694" t="inlineStr">
        <is>
          <t>ABDGHIKL</t>
        </is>
      </c>
      <c r="O318" s="694" t="n">
        <v>317</v>
      </c>
      <c r="P318" s="694" t="inlineStr">
        <is>
          <t>3I</t>
        </is>
      </c>
      <c r="Q318" s="694" t="inlineStr">
        <is>
          <t>3G</t>
        </is>
      </c>
      <c r="R318" s="694" t="inlineStr">
        <is>
          <t>3B</t>
        </is>
      </c>
      <c r="S318" s="694" t="inlineStr">
        <is>
          <t>3D</t>
        </is>
      </c>
      <c r="T318" s="694" t="inlineStr">
        <is>
          <t>3A</t>
        </is>
      </c>
      <c r="U318" s="694" t="inlineStr">
        <is>
          <t>3H</t>
        </is>
      </c>
      <c r="V318" s="694" t="inlineStr">
        <is>
          <t>3L</t>
        </is>
      </c>
      <c r="W318" s="694" t="inlineStr">
        <is>
          <t>3K</t>
        </is>
      </c>
    </row>
    <row r="319" ht="15" customHeight="1" s="650">
      <c r="A319" s="1049" t="inlineStr">
        <is>
          <t>ABDGHIJL</t>
        </is>
      </c>
      <c r="B319" s="1049">
        <f>+IF(A319=WORLDCUP!$BI$112,1,0)</f>
        <v/>
      </c>
      <c r="C319" s="1049">
        <f>+WORLDCUP!BD65</f>
        <v/>
      </c>
      <c r="D319" s="1049">
        <f>+WORLDCUP!BD67</f>
        <v/>
      </c>
      <c r="E319" s="1049">
        <f>+WORLDCUP!BD59</f>
        <v/>
      </c>
      <c r="F319" s="1049">
        <f>+WORLDCUP!BD61</f>
        <v/>
      </c>
      <c r="G319" s="1049">
        <f>+WORLDCUP!BD58</f>
        <v/>
      </c>
      <c r="H319" s="1049">
        <f>+WORLDCUP!BD64</f>
        <v/>
      </c>
      <c r="I319" s="1049">
        <f>+WORLDCUP!BD69</f>
        <v/>
      </c>
      <c r="J319" s="1049">
        <f>+WORLDCUP!BD66</f>
        <v/>
      </c>
      <c r="N319" s="694" t="inlineStr">
        <is>
          <t>ABDGHIJL</t>
        </is>
      </c>
      <c r="O319" s="694" t="n">
        <v>318</v>
      </c>
      <c r="P319" s="694" t="inlineStr">
        <is>
          <t>3H</t>
        </is>
      </c>
      <c r="Q319" s="694" t="inlineStr">
        <is>
          <t>3J</t>
        </is>
      </c>
      <c r="R319" s="694" t="inlineStr">
        <is>
          <t>3B</t>
        </is>
      </c>
      <c r="S319" s="694" t="inlineStr">
        <is>
          <t>3D</t>
        </is>
      </c>
      <c r="T319" s="694" t="inlineStr">
        <is>
          <t>3A</t>
        </is>
      </c>
      <c r="U319" s="694" t="inlineStr">
        <is>
          <t>3G</t>
        </is>
      </c>
      <c r="V319" s="694" t="inlineStr">
        <is>
          <t>3L</t>
        </is>
      </c>
      <c r="W319" s="694" t="inlineStr">
        <is>
          <t>3I</t>
        </is>
      </c>
    </row>
    <row r="320" ht="15" customHeight="1" s="650">
      <c r="A320" s="1049" t="inlineStr">
        <is>
          <t>ABDGHIJK</t>
        </is>
      </c>
      <c r="B320" s="1049">
        <f>+IF(A320=WORLDCUP!$BI$112,1,0)</f>
        <v/>
      </c>
      <c r="C320" s="1049">
        <f>+WORLDCUP!BD65</f>
        <v/>
      </c>
      <c r="D320" s="1049">
        <f>+WORLDCUP!BD67</f>
        <v/>
      </c>
      <c r="E320" s="1049">
        <f>+WORLDCUP!BD59</f>
        <v/>
      </c>
      <c r="F320" s="1049">
        <f>+WORLDCUP!BD61</f>
        <v/>
      </c>
      <c r="G320" s="1049">
        <f>+WORLDCUP!BD58</f>
        <v/>
      </c>
      <c r="H320" s="1049">
        <f>+WORLDCUP!BD64</f>
        <v/>
      </c>
      <c r="I320" s="1049">
        <f>+WORLDCUP!BD66</f>
        <v/>
      </c>
      <c r="J320" s="1049">
        <f>+WORLDCUP!BD68</f>
        <v/>
      </c>
      <c r="N320" s="694" t="inlineStr">
        <is>
          <t>ABDGHIJK</t>
        </is>
      </c>
      <c r="O320" s="694" t="n">
        <v>319</v>
      </c>
      <c r="P320" s="694" t="inlineStr">
        <is>
          <t>3H</t>
        </is>
      </c>
      <c r="Q320" s="694" t="inlineStr">
        <is>
          <t>3J</t>
        </is>
      </c>
      <c r="R320" s="694" t="inlineStr">
        <is>
          <t>3B</t>
        </is>
      </c>
      <c r="S320" s="694" t="inlineStr">
        <is>
          <t>3D</t>
        </is>
      </c>
      <c r="T320" s="694" t="inlineStr">
        <is>
          <t>3A</t>
        </is>
      </c>
      <c r="U320" s="694" t="inlineStr">
        <is>
          <t>3G</t>
        </is>
      </c>
      <c r="V320" s="694" t="inlineStr">
        <is>
          <t>3I</t>
        </is>
      </c>
      <c r="W320" s="694" t="inlineStr">
        <is>
          <t>3K</t>
        </is>
      </c>
    </row>
    <row r="321" ht="15" customHeight="1" s="650">
      <c r="A321" s="1049" t="inlineStr">
        <is>
          <t>ABDFIJKL</t>
        </is>
      </c>
      <c r="B321" s="1049">
        <f>+IF(A321=WORLDCUP!$BI$112,1,0)</f>
        <v/>
      </c>
      <c r="C321" s="1049">
        <f>+WORLDCUP!BD66</f>
        <v/>
      </c>
      <c r="D321" s="1049">
        <f>+WORLDCUP!BD67</f>
        <v/>
      </c>
      <c r="E321" s="1049">
        <f>+WORLDCUP!BD59</f>
        <v/>
      </c>
      <c r="F321" s="1049">
        <f>+WORLDCUP!BD61</f>
        <v/>
      </c>
      <c r="G321" s="1049">
        <f>+WORLDCUP!BD58</f>
        <v/>
      </c>
      <c r="H321" s="1049">
        <f>+WORLDCUP!BD63</f>
        <v/>
      </c>
      <c r="I321" s="1049">
        <f>+WORLDCUP!BD69</f>
        <v/>
      </c>
      <c r="J321" s="1049">
        <f>+WORLDCUP!BD68</f>
        <v/>
      </c>
      <c r="N321" s="694" t="inlineStr">
        <is>
          <t>ABDFIJKL</t>
        </is>
      </c>
      <c r="O321" s="694" t="n">
        <v>320</v>
      </c>
      <c r="P321" s="694" t="inlineStr">
        <is>
          <t>3I</t>
        </is>
      </c>
      <c r="Q321" s="694" t="inlineStr">
        <is>
          <t>3J</t>
        </is>
      </c>
      <c r="R321" s="694" t="inlineStr">
        <is>
          <t>3B</t>
        </is>
      </c>
      <c r="S321" s="694" t="inlineStr">
        <is>
          <t>3D</t>
        </is>
      </c>
      <c r="T321" s="694" t="inlineStr">
        <is>
          <t>3A</t>
        </is>
      </c>
      <c r="U321" s="694" t="inlineStr">
        <is>
          <t>3F</t>
        </is>
      </c>
      <c r="V321" s="694" t="inlineStr">
        <is>
          <t>3L</t>
        </is>
      </c>
      <c r="W321" s="694" t="inlineStr">
        <is>
          <t>3K</t>
        </is>
      </c>
    </row>
    <row r="322" ht="15" customHeight="1" s="650">
      <c r="A322" s="1049" t="inlineStr">
        <is>
          <t>ABDFHJKL</t>
        </is>
      </c>
      <c r="B322" s="1049">
        <f>+IF(A322=WORLDCUP!$BI$112,1,0)</f>
        <v/>
      </c>
      <c r="C322" s="1049">
        <f>+WORLDCUP!BD65</f>
        <v/>
      </c>
      <c r="D322" s="1049">
        <f>+WORLDCUP!BD67</f>
        <v/>
      </c>
      <c r="E322" s="1049">
        <f>+WORLDCUP!BD59</f>
        <v/>
      </c>
      <c r="F322" s="1049">
        <f>+WORLDCUP!BD61</f>
        <v/>
      </c>
      <c r="G322" s="1049">
        <f>+WORLDCUP!BD58</f>
        <v/>
      </c>
      <c r="H322" s="1049">
        <f>+WORLDCUP!BD63</f>
        <v/>
      </c>
      <c r="I322" s="1049">
        <f>+WORLDCUP!BD69</f>
        <v/>
      </c>
      <c r="J322" s="1049">
        <f>+WORLDCUP!BD68</f>
        <v/>
      </c>
      <c r="N322" s="694" t="inlineStr">
        <is>
          <t>ABDFHJKL</t>
        </is>
      </c>
      <c r="O322" s="694" t="n">
        <v>321</v>
      </c>
      <c r="P322" s="694" t="inlineStr">
        <is>
          <t>3H</t>
        </is>
      </c>
      <c r="Q322" s="694" t="inlineStr">
        <is>
          <t>3J</t>
        </is>
      </c>
      <c r="R322" s="694" t="inlineStr">
        <is>
          <t>3B</t>
        </is>
      </c>
      <c r="S322" s="694" t="inlineStr">
        <is>
          <t>3D</t>
        </is>
      </c>
      <c r="T322" s="694" t="inlineStr">
        <is>
          <t>3A</t>
        </is>
      </c>
      <c r="U322" s="694" t="inlineStr">
        <is>
          <t>3F</t>
        </is>
      </c>
      <c r="V322" s="694" t="inlineStr">
        <is>
          <t>3L</t>
        </is>
      </c>
      <c r="W322" s="694" t="inlineStr">
        <is>
          <t>3K</t>
        </is>
      </c>
    </row>
    <row r="323" ht="15" customHeight="1" s="650">
      <c r="A323" s="1049" t="inlineStr">
        <is>
          <t>ABDFHIKL</t>
        </is>
      </c>
      <c r="B323" s="1049">
        <f>+IF(A323=WORLDCUP!$BI$112,1,0)</f>
        <v/>
      </c>
      <c r="C323" s="1049">
        <f>+WORLDCUP!BD65</f>
        <v/>
      </c>
      <c r="D323" s="1049">
        <f>+WORLDCUP!BD66</f>
        <v/>
      </c>
      <c r="E323" s="1049">
        <f>+WORLDCUP!BD59</f>
        <v/>
      </c>
      <c r="F323" s="1049">
        <f>+WORLDCUP!BD61</f>
        <v/>
      </c>
      <c r="G323" s="1049">
        <f>+WORLDCUP!BD58</f>
        <v/>
      </c>
      <c r="H323" s="1049">
        <f>+WORLDCUP!BD63</f>
        <v/>
      </c>
      <c r="I323" s="1049">
        <f>+WORLDCUP!BD69</f>
        <v/>
      </c>
      <c r="J323" s="1049">
        <f>+WORLDCUP!BD68</f>
        <v/>
      </c>
      <c r="N323" s="694" t="inlineStr">
        <is>
          <t>ABDFHIKL</t>
        </is>
      </c>
      <c r="O323" s="694" t="n">
        <v>322</v>
      </c>
      <c r="P323" s="694" t="inlineStr">
        <is>
          <t>3H</t>
        </is>
      </c>
      <c r="Q323" s="694" t="inlineStr">
        <is>
          <t>3I</t>
        </is>
      </c>
      <c r="R323" s="694" t="inlineStr">
        <is>
          <t>3B</t>
        </is>
      </c>
      <c r="S323" s="694" t="inlineStr">
        <is>
          <t>3D</t>
        </is>
      </c>
      <c r="T323" s="694" t="inlineStr">
        <is>
          <t>3A</t>
        </is>
      </c>
      <c r="U323" s="694" t="inlineStr">
        <is>
          <t>3F</t>
        </is>
      </c>
      <c r="V323" s="694" t="inlineStr">
        <is>
          <t>3L</t>
        </is>
      </c>
      <c r="W323" s="694" t="inlineStr">
        <is>
          <t>3K</t>
        </is>
      </c>
    </row>
    <row r="324" ht="15" customHeight="1" s="650">
      <c r="A324" s="1049" t="inlineStr">
        <is>
          <t>ABDFHIJL</t>
        </is>
      </c>
      <c r="B324" s="1049">
        <f>+IF(A324=WORLDCUP!$BI$112,1,0)</f>
        <v/>
      </c>
      <c r="C324" s="1049">
        <f>+WORLDCUP!BD65</f>
        <v/>
      </c>
      <c r="D324" s="1049">
        <f>+WORLDCUP!BD67</f>
        <v/>
      </c>
      <c r="E324" s="1049">
        <f>+WORLDCUP!BD59</f>
        <v/>
      </c>
      <c r="F324" s="1049">
        <f>+WORLDCUP!BD61</f>
        <v/>
      </c>
      <c r="G324" s="1049">
        <f>+WORLDCUP!BD58</f>
        <v/>
      </c>
      <c r="H324" s="1049">
        <f>+WORLDCUP!BD63</f>
        <v/>
      </c>
      <c r="I324" s="1049">
        <f>+WORLDCUP!BD69</f>
        <v/>
      </c>
      <c r="J324" s="1049">
        <f>+WORLDCUP!BD66</f>
        <v/>
      </c>
      <c r="N324" s="694" t="inlineStr">
        <is>
          <t>ABDFHIJL</t>
        </is>
      </c>
      <c r="O324" s="694" t="n">
        <v>323</v>
      </c>
      <c r="P324" s="694" t="inlineStr">
        <is>
          <t>3H</t>
        </is>
      </c>
      <c r="Q324" s="694" t="inlineStr">
        <is>
          <t>3J</t>
        </is>
      </c>
      <c r="R324" s="694" t="inlineStr">
        <is>
          <t>3B</t>
        </is>
      </c>
      <c r="S324" s="694" t="inlineStr">
        <is>
          <t>3D</t>
        </is>
      </c>
      <c r="T324" s="694" t="inlineStr">
        <is>
          <t>3A</t>
        </is>
      </c>
      <c r="U324" s="694" t="inlineStr">
        <is>
          <t>3F</t>
        </is>
      </c>
      <c r="V324" s="694" t="inlineStr">
        <is>
          <t>3L</t>
        </is>
      </c>
      <c r="W324" s="694" t="inlineStr">
        <is>
          <t>3I</t>
        </is>
      </c>
    </row>
    <row r="325" ht="15" customHeight="1" s="650">
      <c r="A325" s="1049" t="inlineStr">
        <is>
          <t>ABDFHIJK</t>
        </is>
      </c>
      <c r="B325" s="1049">
        <f>+IF(A325=WORLDCUP!$BI$112,1,0)</f>
        <v/>
      </c>
      <c r="C325" s="1049">
        <f>+WORLDCUP!BD65</f>
        <v/>
      </c>
      <c r="D325" s="1049">
        <f>+WORLDCUP!BD67</f>
        <v/>
      </c>
      <c r="E325" s="1049">
        <f>+WORLDCUP!BD59</f>
        <v/>
      </c>
      <c r="F325" s="1049">
        <f>+WORLDCUP!BD61</f>
        <v/>
      </c>
      <c r="G325" s="1049">
        <f>+WORLDCUP!BD58</f>
        <v/>
      </c>
      <c r="H325" s="1049">
        <f>+WORLDCUP!BD63</f>
        <v/>
      </c>
      <c r="I325" s="1049">
        <f>+WORLDCUP!BD66</f>
        <v/>
      </c>
      <c r="J325" s="1049">
        <f>+WORLDCUP!BD68</f>
        <v/>
      </c>
      <c r="N325" s="694" t="inlineStr">
        <is>
          <t>ABDFHIJK</t>
        </is>
      </c>
      <c r="O325" s="694" t="n">
        <v>324</v>
      </c>
      <c r="P325" s="694" t="inlineStr">
        <is>
          <t>3H</t>
        </is>
      </c>
      <c r="Q325" s="694" t="inlineStr">
        <is>
          <t>3J</t>
        </is>
      </c>
      <c r="R325" s="694" t="inlineStr">
        <is>
          <t>3B</t>
        </is>
      </c>
      <c r="S325" s="694" t="inlineStr">
        <is>
          <t>3D</t>
        </is>
      </c>
      <c r="T325" s="694" t="inlineStr">
        <is>
          <t>3A</t>
        </is>
      </c>
      <c r="U325" s="694" t="inlineStr">
        <is>
          <t>3F</t>
        </is>
      </c>
      <c r="V325" s="694" t="inlineStr">
        <is>
          <t>3I</t>
        </is>
      </c>
      <c r="W325" s="694" t="inlineStr">
        <is>
          <t>3K</t>
        </is>
      </c>
    </row>
    <row r="326" ht="15" customHeight="1" s="650">
      <c r="A326" s="1049" t="inlineStr">
        <is>
          <t>ABDFGJKL</t>
        </is>
      </c>
      <c r="B326" s="1049">
        <f>+IF(A326=WORLDCUP!$BI$112,1,0)</f>
        <v/>
      </c>
      <c r="C326" s="1049">
        <f>+WORLDCUP!BD63</f>
        <v/>
      </c>
      <c r="D326" s="1049">
        <f>+WORLDCUP!BD67</f>
        <v/>
      </c>
      <c r="E326" s="1049">
        <f>+WORLDCUP!BD59</f>
        <v/>
      </c>
      <c r="F326" s="1049">
        <f>+WORLDCUP!BD61</f>
        <v/>
      </c>
      <c r="G326" s="1049">
        <f>+WORLDCUP!BD58</f>
        <v/>
      </c>
      <c r="H326" s="1049">
        <f>+WORLDCUP!BD64</f>
        <v/>
      </c>
      <c r="I326" s="1049">
        <f>+WORLDCUP!BD69</f>
        <v/>
      </c>
      <c r="J326" s="1049">
        <f>+WORLDCUP!BD68</f>
        <v/>
      </c>
      <c r="N326" s="694" t="inlineStr">
        <is>
          <t>ABDFGJKL</t>
        </is>
      </c>
      <c r="O326" s="694" t="n">
        <v>325</v>
      </c>
      <c r="P326" s="694" t="inlineStr">
        <is>
          <t>3F</t>
        </is>
      </c>
      <c r="Q326" s="694" t="inlineStr">
        <is>
          <t>3J</t>
        </is>
      </c>
      <c r="R326" s="694" t="inlineStr">
        <is>
          <t>3B</t>
        </is>
      </c>
      <c r="S326" s="694" t="inlineStr">
        <is>
          <t>3D</t>
        </is>
      </c>
      <c r="T326" s="694" t="inlineStr">
        <is>
          <t>3A</t>
        </is>
      </c>
      <c r="U326" s="694" t="inlineStr">
        <is>
          <t>3G</t>
        </is>
      </c>
      <c r="V326" s="694" t="inlineStr">
        <is>
          <t>3L</t>
        </is>
      </c>
      <c r="W326" s="694" t="inlineStr">
        <is>
          <t>3K</t>
        </is>
      </c>
    </row>
    <row r="327" ht="15" customHeight="1" s="650">
      <c r="A327" s="1049" t="inlineStr">
        <is>
          <t>ABDFGIKL</t>
        </is>
      </c>
      <c r="B327" s="1049">
        <f>+IF(A327=WORLDCUP!$BI$112,1,0)</f>
        <v/>
      </c>
      <c r="C327" s="1049">
        <f>+WORLDCUP!BD66</f>
        <v/>
      </c>
      <c r="D327" s="1049">
        <f>+WORLDCUP!BD64</f>
        <v/>
      </c>
      <c r="E327" s="1049">
        <f>+WORLDCUP!BD59</f>
        <v/>
      </c>
      <c r="F327" s="1049">
        <f>+WORLDCUP!BD61</f>
        <v/>
      </c>
      <c r="G327" s="1049">
        <f>+WORLDCUP!BD58</f>
        <v/>
      </c>
      <c r="H327" s="1049">
        <f>+WORLDCUP!BD63</f>
        <v/>
      </c>
      <c r="I327" s="1049">
        <f>+WORLDCUP!BD69</f>
        <v/>
      </c>
      <c r="J327" s="1049">
        <f>+WORLDCUP!BD68</f>
        <v/>
      </c>
      <c r="N327" s="694" t="inlineStr">
        <is>
          <t>ABDFGIKL</t>
        </is>
      </c>
      <c r="O327" s="694" t="n">
        <v>326</v>
      </c>
      <c r="P327" s="694" t="inlineStr">
        <is>
          <t>3I</t>
        </is>
      </c>
      <c r="Q327" s="694" t="inlineStr">
        <is>
          <t>3G</t>
        </is>
      </c>
      <c r="R327" s="694" t="inlineStr">
        <is>
          <t>3B</t>
        </is>
      </c>
      <c r="S327" s="694" t="inlineStr">
        <is>
          <t>3D</t>
        </is>
      </c>
      <c r="T327" s="694" t="inlineStr">
        <is>
          <t>3A</t>
        </is>
      </c>
      <c r="U327" s="694" t="inlineStr">
        <is>
          <t>3F</t>
        </is>
      </c>
      <c r="V327" s="694" t="inlineStr">
        <is>
          <t>3L</t>
        </is>
      </c>
      <c r="W327" s="694" t="inlineStr">
        <is>
          <t>3K</t>
        </is>
      </c>
    </row>
    <row r="328" ht="15" customHeight="1" s="650">
      <c r="A328" s="1049" t="inlineStr">
        <is>
          <t>ABDFGIJL</t>
        </is>
      </c>
      <c r="B328" s="1049">
        <f>+IF(A328=WORLDCUP!$BI$112,1,0)</f>
        <v/>
      </c>
      <c r="C328" s="1049">
        <f>+WORLDCUP!BD63</f>
        <v/>
      </c>
      <c r="D328" s="1049">
        <f>+WORLDCUP!BD67</f>
        <v/>
      </c>
      <c r="E328" s="1049">
        <f>+WORLDCUP!BD59</f>
        <v/>
      </c>
      <c r="F328" s="1049">
        <f>+WORLDCUP!BD61</f>
        <v/>
      </c>
      <c r="G328" s="1049">
        <f>+WORLDCUP!BD58</f>
        <v/>
      </c>
      <c r="H328" s="1049">
        <f>+WORLDCUP!BD64</f>
        <v/>
      </c>
      <c r="I328" s="1049">
        <f>+WORLDCUP!BD69</f>
        <v/>
      </c>
      <c r="J328" s="1049">
        <f>+WORLDCUP!BD66</f>
        <v/>
      </c>
      <c r="N328" s="694" t="inlineStr">
        <is>
          <t>ABDFGIJL</t>
        </is>
      </c>
      <c r="O328" s="694" t="n">
        <v>327</v>
      </c>
      <c r="P328" s="694" t="inlineStr">
        <is>
          <t>3F</t>
        </is>
      </c>
      <c r="Q328" s="694" t="inlineStr">
        <is>
          <t>3J</t>
        </is>
      </c>
      <c r="R328" s="694" t="inlineStr">
        <is>
          <t>3B</t>
        </is>
      </c>
      <c r="S328" s="694" t="inlineStr">
        <is>
          <t>3D</t>
        </is>
      </c>
      <c r="T328" s="694" t="inlineStr">
        <is>
          <t>3A</t>
        </is>
      </c>
      <c r="U328" s="694" t="inlineStr">
        <is>
          <t>3G</t>
        </is>
      </c>
      <c r="V328" s="694" t="inlineStr">
        <is>
          <t>3L</t>
        </is>
      </c>
      <c r="W328" s="694" t="inlineStr">
        <is>
          <t>3I</t>
        </is>
      </c>
    </row>
    <row r="329" ht="15" customHeight="1" s="650">
      <c r="A329" s="1049" t="inlineStr">
        <is>
          <t>ABDFGIJK</t>
        </is>
      </c>
      <c r="B329" s="1049">
        <f>+IF(A329=WORLDCUP!$BI$112,1,0)</f>
        <v/>
      </c>
      <c r="C329" s="1049">
        <f>+WORLDCUP!BD63</f>
        <v/>
      </c>
      <c r="D329" s="1049">
        <f>+WORLDCUP!BD67</f>
        <v/>
      </c>
      <c r="E329" s="1049">
        <f>+WORLDCUP!BD59</f>
        <v/>
      </c>
      <c r="F329" s="1049">
        <f>+WORLDCUP!BD61</f>
        <v/>
      </c>
      <c r="G329" s="1049">
        <f>+WORLDCUP!BD58</f>
        <v/>
      </c>
      <c r="H329" s="1049">
        <f>+WORLDCUP!BD64</f>
        <v/>
      </c>
      <c r="I329" s="1049">
        <f>+WORLDCUP!BD66</f>
        <v/>
      </c>
      <c r="J329" s="1049">
        <f>+WORLDCUP!BD68</f>
        <v/>
      </c>
      <c r="N329" s="694" t="inlineStr">
        <is>
          <t>ABDFGIJK</t>
        </is>
      </c>
      <c r="O329" s="694" t="n">
        <v>328</v>
      </c>
      <c r="P329" s="694" t="inlineStr">
        <is>
          <t>3F</t>
        </is>
      </c>
      <c r="Q329" s="694" t="inlineStr">
        <is>
          <t>3J</t>
        </is>
      </c>
      <c r="R329" s="694" t="inlineStr">
        <is>
          <t>3B</t>
        </is>
      </c>
      <c r="S329" s="694" t="inlineStr">
        <is>
          <t>3D</t>
        </is>
      </c>
      <c r="T329" s="694" t="inlineStr">
        <is>
          <t>3A</t>
        </is>
      </c>
      <c r="U329" s="694" t="inlineStr">
        <is>
          <t>3G</t>
        </is>
      </c>
      <c r="V329" s="694" t="inlineStr">
        <is>
          <t>3I</t>
        </is>
      </c>
      <c r="W329" s="694" t="inlineStr">
        <is>
          <t>3K</t>
        </is>
      </c>
    </row>
    <row r="330" ht="15" customHeight="1" s="650">
      <c r="A330" s="1049" t="inlineStr">
        <is>
          <t>ABDFGHKL</t>
        </is>
      </c>
      <c r="B330" s="1049">
        <f>+IF(A330=WORLDCUP!$BI$112,1,0)</f>
        <v/>
      </c>
      <c r="C330" s="1049">
        <f>+WORLDCUP!BD65</f>
        <v/>
      </c>
      <c r="D330" s="1049">
        <f>+WORLDCUP!BD64</f>
        <v/>
      </c>
      <c r="E330" s="1049">
        <f>+WORLDCUP!BD59</f>
        <v/>
      </c>
      <c r="F330" s="1049">
        <f>+WORLDCUP!BD61</f>
        <v/>
      </c>
      <c r="G330" s="1049">
        <f>+WORLDCUP!BD58</f>
        <v/>
      </c>
      <c r="H330" s="1049">
        <f>+WORLDCUP!BD63</f>
        <v/>
      </c>
      <c r="I330" s="1049">
        <f>+WORLDCUP!BD69</f>
        <v/>
      </c>
      <c r="J330" s="1049">
        <f>+WORLDCUP!BD68</f>
        <v/>
      </c>
      <c r="N330" s="694" t="inlineStr">
        <is>
          <t>ABDFGHKL</t>
        </is>
      </c>
      <c r="O330" s="694" t="n">
        <v>329</v>
      </c>
      <c r="P330" s="694" t="inlineStr">
        <is>
          <t>3H</t>
        </is>
      </c>
      <c r="Q330" s="694" t="inlineStr">
        <is>
          <t>3G</t>
        </is>
      </c>
      <c r="R330" s="694" t="inlineStr">
        <is>
          <t>3B</t>
        </is>
      </c>
      <c r="S330" s="694" t="inlineStr">
        <is>
          <t>3D</t>
        </is>
      </c>
      <c r="T330" s="694" t="inlineStr">
        <is>
          <t>3A</t>
        </is>
      </c>
      <c r="U330" s="694" t="inlineStr">
        <is>
          <t>3F</t>
        </is>
      </c>
      <c r="V330" s="694" t="inlineStr">
        <is>
          <t>3L</t>
        </is>
      </c>
      <c r="W330" s="694" t="inlineStr">
        <is>
          <t>3K</t>
        </is>
      </c>
    </row>
    <row r="331" ht="15" customHeight="1" s="650">
      <c r="A331" s="1049" t="inlineStr">
        <is>
          <t>ABDFGHJL</t>
        </is>
      </c>
      <c r="B331" s="1049">
        <f>+IF(A331=WORLDCUP!$BI$112,1,0)</f>
        <v/>
      </c>
      <c r="C331" s="1049">
        <f>+WORLDCUP!BD65</f>
        <v/>
      </c>
      <c r="D331" s="1049">
        <f>+WORLDCUP!BD64</f>
        <v/>
      </c>
      <c r="E331" s="1049">
        <f>+WORLDCUP!BD59</f>
        <v/>
      </c>
      <c r="F331" s="1049">
        <f>+WORLDCUP!BD61</f>
        <v/>
      </c>
      <c r="G331" s="1049">
        <f>+WORLDCUP!BD58</f>
        <v/>
      </c>
      <c r="H331" s="1049">
        <f>+WORLDCUP!BD63</f>
        <v/>
      </c>
      <c r="I331" s="1049">
        <f>+WORLDCUP!BD69</f>
        <v/>
      </c>
      <c r="J331" s="1049">
        <f>+WORLDCUP!BD67</f>
        <v/>
      </c>
      <c r="N331" s="694" t="inlineStr">
        <is>
          <t>ABDFGHJL</t>
        </is>
      </c>
      <c r="O331" s="694" t="n">
        <v>330</v>
      </c>
      <c r="P331" s="694" t="inlineStr">
        <is>
          <t>3H</t>
        </is>
      </c>
      <c r="Q331" s="694" t="inlineStr">
        <is>
          <t>3G</t>
        </is>
      </c>
      <c r="R331" s="694" t="inlineStr">
        <is>
          <t>3B</t>
        </is>
      </c>
      <c r="S331" s="694" t="inlineStr">
        <is>
          <t>3D</t>
        </is>
      </c>
      <c r="T331" s="694" t="inlineStr">
        <is>
          <t>3A</t>
        </is>
      </c>
      <c r="U331" s="694" t="inlineStr">
        <is>
          <t>3F</t>
        </is>
      </c>
      <c r="V331" s="694" t="inlineStr">
        <is>
          <t>3L</t>
        </is>
      </c>
      <c r="W331" s="694" t="inlineStr">
        <is>
          <t>3J</t>
        </is>
      </c>
    </row>
    <row r="332" ht="15" customHeight="1" s="650">
      <c r="A332" s="1049" t="inlineStr">
        <is>
          <t>ABDFGHJK</t>
        </is>
      </c>
      <c r="B332" s="1049">
        <f>+IF(A332=WORLDCUP!$BI$112,1,0)</f>
        <v/>
      </c>
      <c r="C332" s="1049">
        <f>+WORLDCUP!BD65</f>
        <v/>
      </c>
      <c r="D332" s="1049">
        <f>+WORLDCUP!BD64</f>
        <v/>
      </c>
      <c r="E332" s="1049">
        <f>+WORLDCUP!BD59</f>
        <v/>
      </c>
      <c r="F332" s="1049">
        <f>+WORLDCUP!BD61</f>
        <v/>
      </c>
      <c r="G332" s="1049">
        <f>+WORLDCUP!BD58</f>
        <v/>
      </c>
      <c r="H332" s="1049">
        <f>+WORLDCUP!BD63</f>
        <v/>
      </c>
      <c r="I332" s="1049">
        <f>+WORLDCUP!BD67</f>
        <v/>
      </c>
      <c r="J332" s="1049">
        <f>+WORLDCUP!BD68</f>
        <v/>
      </c>
      <c r="N332" s="694" t="inlineStr">
        <is>
          <t>ABDFGHJK</t>
        </is>
      </c>
      <c r="O332" s="694" t="n">
        <v>331</v>
      </c>
      <c r="P332" s="694" t="inlineStr">
        <is>
          <t>3H</t>
        </is>
      </c>
      <c r="Q332" s="694" t="inlineStr">
        <is>
          <t>3G</t>
        </is>
      </c>
      <c r="R332" s="694" t="inlineStr">
        <is>
          <t>3B</t>
        </is>
      </c>
      <c r="S332" s="694" t="inlineStr">
        <is>
          <t>3D</t>
        </is>
      </c>
      <c r="T332" s="694" t="inlineStr">
        <is>
          <t>3A</t>
        </is>
      </c>
      <c r="U332" s="694" t="inlineStr">
        <is>
          <t>3F</t>
        </is>
      </c>
      <c r="V332" s="694" t="inlineStr">
        <is>
          <t>3J</t>
        </is>
      </c>
      <c r="W332" s="694" t="inlineStr">
        <is>
          <t>3K</t>
        </is>
      </c>
    </row>
    <row r="333" ht="15" customHeight="1" s="650">
      <c r="A333" s="1049" t="inlineStr">
        <is>
          <t>ABDFGHIL</t>
        </is>
      </c>
      <c r="B333" s="1049">
        <f>+IF(A333=WORLDCUP!$BI$112,1,0)</f>
        <v/>
      </c>
      <c r="C333" s="1049">
        <f>+WORLDCUP!BD65</f>
        <v/>
      </c>
      <c r="D333" s="1049">
        <f>+WORLDCUP!BD64</f>
        <v/>
      </c>
      <c r="E333" s="1049">
        <f>+WORLDCUP!BD59</f>
        <v/>
      </c>
      <c r="F333" s="1049">
        <f>+WORLDCUP!BD61</f>
        <v/>
      </c>
      <c r="G333" s="1049">
        <f>+WORLDCUP!BD58</f>
        <v/>
      </c>
      <c r="H333" s="1049">
        <f>+WORLDCUP!BD63</f>
        <v/>
      </c>
      <c r="I333" s="1049">
        <f>+WORLDCUP!BD69</f>
        <v/>
      </c>
      <c r="J333" s="1049">
        <f>+WORLDCUP!BD66</f>
        <v/>
      </c>
      <c r="N333" s="694" t="inlineStr">
        <is>
          <t>ABDFGHIL</t>
        </is>
      </c>
      <c r="O333" s="694" t="n">
        <v>332</v>
      </c>
      <c r="P333" s="694" t="inlineStr">
        <is>
          <t>3H</t>
        </is>
      </c>
      <c r="Q333" s="694" t="inlineStr">
        <is>
          <t>3G</t>
        </is>
      </c>
      <c r="R333" s="694" t="inlineStr">
        <is>
          <t>3B</t>
        </is>
      </c>
      <c r="S333" s="694" t="inlineStr">
        <is>
          <t>3D</t>
        </is>
      </c>
      <c r="T333" s="694" t="inlineStr">
        <is>
          <t>3A</t>
        </is>
      </c>
      <c r="U333" s="694" t="inlineStr">
        <is>
          <t>3F</t>
        </is>
      </c>
      <c r="V333" s="694" t="inlineStr">
        <is>
          <t>3L</t>
        </is>
      </c>
      <c r="W333" s="694" t="inlineStr">
        <is>
          <t>3I</t>
        </is>
      </c>
    </row>
    <row r="334" ht="15" customHeight="1" s="650">
      <c r="A334" s="1049" t="inlineStr">
        <is>
          <t>ABDFGHIK</t>
        </is>
      </c>
      <c r="B334" s="1049">
        <f>+IF(A334=WORLDCUP!$BI$112,1,0)</f>
        <v/>
      </c>
      <c r="C334" s="1049">
        <f>+WORLDCUP!BD65</f>
        <v/>
      </c>
      <c r="D334" s="1049">
        <f>+WORLDCUP!BD64</f>
        <v/>
      </c>
      <c r="E334" s="1049">
        <f>+WORLDCUP!BD59</f>
        <v/>
      </c>
      <c r="F334" s="1049">
        <f>+WORLDCUP!BD61</f>
        <v/>
      </c>
      <c r="G334" s="1049">
        <f>+WORLDCUP!BD58</f>
        <v/>
      </c>
      <c r="H334" s="1049">
        <f>+WORLDCUP!BD63</f>
        <v/>
      </c>
      <c r="I334" s="1049">
        <f>+WORLDCUP!BD66</f>
        <v/>
      </c>
      <c r="J334" s="1049">
        <f>+WORLDCUP!BD68</f>
        <v/>
      </c>
      <c r="N334" s="694" t="inlineStr">
        <is>
          <t>ABDFGHIK</t>
        </is>
      </c>
      <c r="O334" s="694" t="n">
        <v>333</v>
      </c>
      <c r="P334" s="694" t="inlineStr">
        <is>
          <t>3H</t>
        </is>
      </c>
      <c r="Q334" s="694" t="inlineStr">
        <is>
          <t>3G</t>
        </is>
      </c>
      <c r="R334" s="694" t="inlineStr">
        <is>
          <t>3B</t>
        </is>
      </c>
      <c r="S334" s="694" t="inlineStr">
        <is>
          <t>3D</t>
        </is>
      </c>
      <c r="T334" s="694" t="inlineStr">
        <is>
          <t>3A</t>
        </is>
      </c>
      <c r="U334" s="694" t="inlineStr">
        <is>
          <t>3F</t>
        </is>
      </c>
      <c r="V334" s="694" t="inlineStr">
        <is>
          <t>3I</t>
        </is>
      </c>
      <c r="W334" s="694" t="inlineStr">
        <is>
          <t>3K</t>
        </is>
      </c>
    </row>
    <row r="335" ht="15" customHeight="1" s="650">
      <c r="A335" s="1049" t="inlineStr">
        <is>
          <t>ABDFGHIJ</t>
        </is>
      </c>
      <c r="B335" s="1049">
        <f>+IF(A335=WORLDCUP!$BI$112,1,0)</f>
        <v/>
      </c>
      <c r="C335" s="1049">
        <f>+WORLDCUP!BD65</f>
        <v/>
      </c>
      <c r="D335" s="1049">
        <f>+WORLDCUP!BD64</f>
        <v/>
      </c>
      <c r="E335" s="1049">
        <f>+WORLDCUP!BD59</f>
        <v/>
      </c>
      <c r="F335" s="1049">
        <f>+WORLDCUP!BD61</f>
        <v/>
      </c>
      <c r="G335" s="1049">
        <f>+WORLDCUP!BD58</f>
        <v/>
      </c>
      <c r="H335" s="1049">
        <f>+WORLDCUP!BD63</f>
        <v/>
      </c>
      <c r="I335" s="1049">
        <f>+WORLDCUP!BD66</f>
        <v/>
      </c>
      <c r="J335" s="1049">
        <f>+WORLDCUP!BD67</f>
        <v/>
      </c>
      <c r="N335" s="694" t="inlineStr">
        <is>
          <t>ABDFGHIJ</t>
        </is>
      </c>
      <c r="O335" s="694" t="n">
        <v>334</v>
      </c>
      <c r="P335" s="694" t="inlineStr">
        <is>
          <t>3H</t>
        </is>
      </c>
      <c r="Q335" s="694" t="inlineStr">
        <is>
          <t>3G</t>
        </is>
      </c>
      <c r="R335" s="694" t="inlineStr">
        <is>
          <t>3B</t>
        </is>
      </c>
      <c r="S335" s="694" t="inlineStr">
        <is>
          <t>3D</t>
        </is>
      </c>
      <c r="T335" s="694" t="inlineStr">
        <is>
          <t>3A</t>
        </is>
      </c>
      <c r="U335" s="694" t="inlineStr">
        <is>
          <t>3F</t>
        </is>
      </c>
      <c r="V335" s="694" t="inlineStr">
        <is>
          <t>3I</t>
        </is>
      </c>
      <c r="W335" s="694" t="inlineStr">
        <is>
          <t>3J</t>
        </is>
      </c>
    </row>
    <row r="336" ht="15" customHeight="1" s="650">
      <c r="A336" s="1049" t="inlineStr">
        <is>
          <t>ABDEIJKL</t>
        </is>
      </c>
      <c r="B336" s="1049">
        <f>+IF(A336=WORLDCUP!$BI$112,1,0)</f>
        <v/>
      </c>
      <c r="C336" s="1049">
        <f>+WORLDCUP!BD62</f>
        <v/>
      </c>
      <c r="D336" s="1049">
        <f>+WORLDCUP!BD67</f>
        <v/>
      </c>
      <c r="E336" s="1049">
        <f>+WORLDCUP!BD59</f>
        <v/>
      </c>
      <c r="F336" s="1049">
        <f>+WORLDCUP!BD58</f>
        <v/>
      </c>
      <c r="G336" s="1049">
        <f>+WORLDCUP!BD66</f>
        <v/>
      </c>
      <c r="H336" s="1049">
        <f>+WORLDCUP!BD61</f>
        <v/>
      </c>
      <c r="I336" s="1049">
        <f>+WORLDCUP!BD69</f>
        <v/>
      </c>
      <c r="J336" s="1049">
        <f>+WORLDCUP!BD68</f>
        <v/>
      </c>
      <c r="N336" s="694" t="inlineStr">
        <is>
          <t>ABDEIJKL</t>
        </is>
      </c>
      <c r="O336" s="694" t="n">
        <v>335</v>
      </c>
      <c r="P336" s="694" t="inlineStr">
        <is>
          <t>3E</t>
        </is>
      </c>
      <c r="Q336" s="694" t="inlineStr">
        <is>
          <t>3J</t>
        </is>
      </c>
      <c r="R336" s="694" t="inlineStr">
        <is>
          <t>3B</t>
        </is>
      </c>
      <c r="S336" s="694" t="inlineStr">
        <is>
          <t>3A</t>
        </is>
      </c>
      <c r="T336" s="694" t="inlineStr">
        <is>
          <t>3I</t>
        </is>
      </c>
      <c r="U336" s="694" t="inlineStr">
        <is>
          <t>3D</t>
        </is>
      </c>
      <c r="V336" s="694" t="inlineStr">
        <is>
          <t>3L</t>
        </is>
      </c>
      <c r="W336" s="694" t="inlineStr">
        <is>
          <t>3K</t>
        </is>
      </c>
    </row>
    <row r="337" ht="15" customHeight="1" s="650">
      <c r="A337" s="1049" t="inlineStr">
        <is>
          <t>ABDEHJKL</t>
        </is>
      </c>
      <c r="B337" s="1049">
        <f>+IF(A337=WORLDCUP!$BI$112,1,0)</f>
        <v/>
      </c>
      <c r="C337" s="1049">
        <f>+WORLDCUP!BD62</f>
        <v/>
      </c>
      <c r="D337" s="1049">
        <f>+WORLDCUP!BD67</f>
        <v/>
      </c>
      <c r="E337" s="1049">
        <f>+WORLDCUP!BD59</f>
        <v/>
      </c>
      <c r="F337" s="1049">
        <f>+WORLDCUP!BD61</f>
        <v/>
      </c>
      <c r="G337" s="1049">
        <f>+WORLDCUP!BD58</f>
        <v/>
      </c>
      <c r="H337" s="1049">
        <f>+WORLDCUP!BD65</f>
        <v/>
      </c>
      <c r="I337" s="1049">
        <f>+WORLDCUP!BD69</f>
        <v/>
      </c>
      <c r="J337" s="1049">
        <f>+WORLDCUP!BD68</f>
        <v/>
      </c>
      <c r="N337" s="694" t="inlineStr">
        <is>
          <t>ABDEHJKL</t>
        </is>
      </c>
      <c r="O337" s="694" t="n">
        <v>336</v>
      </c>
      <c r="P337" s="694" t="inlineStr">
        <is>
          <t>3E</t>
        </is>
      </c>
      <c r="Q337" s="694" t="inlineStr">
        <is>
          <t>3J</t>
        </is>
      </c>
      <c r="R337" s="694" t="inlineStr">
        <is>
          <t>3B</t>
        </is>
      </c>
      <c r="S337" s="694" t="inlineStr">
        <is>
          <t>3D</t>
        </is>
      </c>
      <c r="T337" s="694" t="inlineStr">
        <is>
          <t>3A</t>
        </is>
      </c>
      <c r="U337" s="694" t="inlineStr">
        <is>
          <t>3H</t>
        </is>
      </c>
      <c r="V337" s="694" t="inlineStr">
        <is>
          <t>3L</t>
        </is>
      </c>
      <c r="W337" s="694" t="inlineStr">
        <is>
          <t>3K</t>
        </is>
      </c>
    </row>
    <row r="338" ht="15" customHeight="1" s="650">
      <c r="A338" s="1049" t="inlineStr">
        <is>
          <t>ABDEHIKL</t>
        </is>
      </c>
      <c r="B338" s="1049">
        <f>+IF(A338=WORLDCUP!$BI$112,1,0)</f>
        <v/>
      </c>
      <c r="C338" s="1049">
        <f>+WORLDCUP!BD62</f>
        <v/>
      </c>
      <c r="D338" s="1049">
        <f>+WORLDCUP!BD66</f>
        <v/>
      </c>
      <c r="E338" s="1049">
        <f>+WORLDCUP!BD59</f>
        <v/>
      </c>
      <c r="F338" s="1049">
        <f>+WORLDCUP!BD61</f>
        <v/>
      </c>
      <c r="G338" s="1049">
        <f>+WORLDCUP!BD58</f>
        <v/>
      </c>
      <c r="H338" s="1049">
        <f>+WORLDCUP!BD65</f>
        <v/>
      </c>
      <c r="I338" s="1049">
        <f>+WORLDCUP!BD69</f>
        <v/>
      </c>
      <c r="J338" s="1049">
        <f>+WORLDCUP!BD68</f>
        <v/>
      </c>
      <c r="N338" s="694" t="inlineStr">
        <is>
          <t>ABDEHIKL</t>
        </is>
      </c>
      <c r="O338" s="694" t="n">
        <v>337</v>
      </c>
      <c r="P338" s="694" t="inlineStr">
        <is>
          <t>3E</t>
        </is>
      </c>
      <c r="Q338" s="694" t="inlineStr">
        <is>
          <t>3I</t>
        </is>
      </c>
      <c r="R338" s="694" t="inlineStr">
        <is>
          <t>3B</t>
        </is>
      </c>
      <c r="S338" s="694" t="inlineStr">
        <is>
          <t>3D</t>
        </is>
      </c>
      <c r="T338" s="694" t="inlineStr">
        <is>
          <t>3A</t>
        </is>
      </c>
      <c r="U338" s="694" t="inlineStr">
        <is>
          <t>3H</t>
        </is>
      </c>
      <c r="V338" s="694" t="inlineStr">
        <is>
          <t>3L</t>
        </is>
      </c>
      <c r="W338" s="694" t="inlineStr">
        <is>
          <t>3K</t>
        </is>
      </c>
    </row>
    <row r="339" ht="15" customHeight="1" s="650">
      <c r="A339" s="1049" t="inlineStr">
        <is>
          <t>ABDEHIJL</t>
        </is>
      </c>
      <c r="B339" s="1049">
        <f>+IF(A339=WORLDCUP!$BI$112,1,0)</f>
        <v/>
      </c>
      <c r="C339" s="1049">
        <f>+WORLDCUP!BD62</f>
        <v/>
      </c>
      <c r="D339" s="1049">
        <f>+WORLDCUP!BD67</f>
        <v/>
      </c>
      <c r="E339" s="1049">
        <f>+WORLDCUP!BD59</f>
        <v/>
      </c>
      <c r="F339" s="1049">
        <f>+WORLDCUP!BD61</f>
        <v/>
      </c>
      <c r="G339" s="1049">
        <f>+WORLDCUP!BD58</f>
        <v/>
      </c>
      <c r="H339" s="1049">
        <f>+WORLDCUP!BD65</f>
        <v/>
      </c>
      <c r="I339" s="1049">
        <f>+WORLDCUP!BD69</f>
        <v/>
      </c>
      <c r="J339" s="1049">
        <f>+WORLDCUP!BD66</f>
        <v/>
      </c>
      <c r="N339" s="694" t="inlineStr">
        <is>
          <t>ABDEHIJL</t>
        </is>
      </c>
      <c r="O339" s="694" t="n">
        <v>338</v>
      </c>
      <c r="P339" s="694" t="inlineStr">
        <is>
          <t>3E</t>
        </is>
      </c>
      <c r="Q339" s="694" t="inlineStr">
        <is>
          <t>3J</t>
        </is>
      </c>
      <c r="R339" s="694" t="inlineStr">
        <is>
          <t>3B</t>
        </is>
      </c>
      <c r="S339" s="694" t="inlineStr">
        <is>
          <t>3D</t>
        </is>
      </c>
      <c r="T339" s="694" t="inlineStr">
        <is>
          <t>3A</t>
        </is>
      </c>
      <c r="U339" s="694" t="inlineStr">
        <is>
          <t>3H</t>
        </is>
      </c>
      <c r="V339" s="694" t="inlineStr">
        <is>
          <t>3L</t>
        </is>
      </c>
      <c r="W339" s="694" t="inlineStr">
        <is>
          <t>3I</t>
        </is>
      </c>
    </row>
    <row r="340" ht="15" customHeight="1" s="650">
      <c r="A340" s="1049" t="inlineStr">
        <is>
          <t>ABDEHIJK</t>
        </is>
      </c>
      <c r="B340" s="1049">
        <f>+IF(A340=WORLDCUP!$BI$112,1,0)</f>
        <v/>
      </c>
      <c r="C340" s="1049">
        <f>+WORLDCUP!BD62</f>
        <v/>
      </c>
      <c r="D340" s="1049">
        <f>+WORLDCUP!BD67</f>
        <v/>
      </c>
      <c r="E340" s="1049">
        <f>+WORLDCUP!BD59</f>
        <v/>
      </c>
      <c r="F340" s="1049">
        <f>+WORLDCUP!BD61</f>
        <v/>
      </c>
      <c r="G340" s="1049">
        <f>+WORLDCUP!BD58</f>
        <v/>
      </c>
      <c r="H340" s="1049">
        <f>+WORLDCUP!BD65</f>
        <v/>
      </c>
      <c r="I340" s="1049">
        <f>+WORLDCUP!BD66</f>
        <v/>
      </c>
      <c r="J340" s="1049">
        <f>+WORLDCUP!BD68</f>
        <v/>
      </c>
      <c r="N340" s="694" t="inlineStr">
        <is>
          <t>ABDEHIJK</t>
        </is>
      </c>
      <c r="O340" s="694" t="n">
        <v>339</v>
      </c>
      <c r="P340" s="694" t="inlineStr">
        <is>
          <t>3E</t>
        </is>
      </c>
      <c r="Q340" s="694" t="inlineStr">
        <is>
          <t>3J</t>
        </is>
      </c>
      <c r="R340" s="694" t="inlineStr">
        <is>
          <t>3B</t>
        </is>
      </c>
      <c r="S340" s="694" t="inlineStr">
        <is>
          <t>3D</t>
        </is>
      </c>
      <c r="T340" s="694" t="inlineStr">
        <is>
          <t>3A</t>
        </is>
      </c>
      <c r="U340" s="694" t="inlineStr">
        <is>
          <t>3H</t>
        </is>
      </c>
      <c r="V340" s="694" t="inlineStr">
        <is>
          <t>3I</t>
        </is>
      </c>
      <c r="W340" s="694" t="inlineStr">
        <is>
          <t>3K</t>
        </is>
      </c>
    </row>
    <row r="341" ht="15" customHeight="1" s="650">
      <c r="A341" s="1049" t="inlineStr">
        <is>
          <t>ABDEGJKL</t>
        </is>
      </c>
      <c r="B341" s="1049">
        <f>+IF(A341=WORLDCUP!$BI$112,1,0)</f>
        <v/>
      </c>
      <c r="C341" s="1049">
        <f>+WORLDCUP!BD62</f>
        <v/>
      </c>
      <c r="D341" s="1049">
        <f>+WORLDCUP!BD67</f>
        <v/>
      </c>
      <c r="E341" s="1049">
        <f>+WORLDCUP!BD59</f>
        <v/>
      </c>
      <c r="F341" s="1049">
        <f>+WORLDCUP!BD61</f>
        <v/>
      </c>
      <c r="G341" s="1049">
        <f>+WORLDCUP!BD58</f>
        <v/>
      </c>
      <c r="H341" s="1049">
        <f>+WORLDCUP!BD64</f>
        <v/>
      </c>
      <c r="I341" s="1049">
        <f>+WORLDCUP!BD69</f>
        <v/>
      </c>
      <c r="J341" s="1049">
        <f>+WORLDCUP!BD68</f>
        <v/>
      </c>
      <c r="N341" s="694" t="inlineStr">
        <is>
          <t>ABDEGJKL</t>
        </is>
      </c>
      <c r="O341" s="694" t="n">
        <v>340</v>
      </c>
      <c r="P341" s="694" t="inlineStr">
        <is>
          <t>3E</t>
        </is>
      </c>
      <c r="Q341" s="694" t="inlineStr">
        <is>
          <t>3J</t>
        </is>
      </c>
      <c r="R341" s="694" t="inlineStr">
        <is>
          <t>3B</t>
        </is>
      </c>
      <c r="S341" s="694" t="inlineStr">
        <is>
          <t>3D</t>
        </is>
      </c>
      <c r="T341" s="694" t="inlineStr">
        <is>
          <t>3A</t>
        </is>
      </c>
      <c r="U341" s="694" t="inlineStr">
        <is>
          <t>3G</t>
        </is>
      </c>
      <c r="V341" s="694" t="inlineStr">
        <is>
          <t>3L</t>
        </is>
      </c>
      <c r="W341" s="694" t="inlineStr">
        <is>
          <t>3K</t>
        </is>
      </c>
    </row>
    <row r="342" ht="15" customHeight="1" s="650">
      <c r="A342" s="1049" t="inlineStr">
        <is>
          <t>ABDEGIKL</t>
        </is>
      </c>
      <c r="B342" s="1049">
        <f>+IF(A342=WORLDCUP!$BI$112,1,0)</f>
        <v/>
      </c>
      <c r="C342" s="1049">
        <f>+WORLDCUP!BD62</f>
        <v/>
      </c>
      <c r="D342" s="1049">
        <f>+WORLDCUP!BD64</f>
        <v/>
      </c>
      <c r="E342" s="1049">
        <f>+WORLDCUP!BD59</f>
        <v/>
      </c>
      <c r="F342" s="1049">
        <f>+WORLDCUP!BD58</f>
        <v/>
      </c>
      <c r="G342" s="1049">
        <f>+WORLDCUP!BD66</f>
        <v/>
      </c>
      <c r="H342" s="1049">
        <f>+WORLDCUP!BD61</f>
        <v/>
      </c>
      <c r="I342" s="1049">
        <f>+WORLDCUP!BD69</f>
        <v/>
      </c>
      <c r="J342" s="1049">
        <f>+WORLDCUP!BD68</f>
        <v/>
      </c>
      <c r="N342" s="694" t="inlineStr">
        <is>
          <t>ABDEGIKL</t>
        </is>
      </c>
      <c r="O342" s="694" t="n">
        <v>341</v>
      </c>
      <c r="P342" s="694" t="inlineStr">
        <is>
          <t>3E</t>
        </is>
      </c>
      <c r="Q342" s="694" t="inlineStr">
        <is>
          <t>3G</t>
        </is>
      </c>
      <c r="R342" s="694" t="inlineStr">
        <is>
          <t>3B</t>
        </is>
      </c>
      <c r="S342" s="694" t="inlineStr">
        <is>
          <t>3A</t>
        </is>
      </c>
      <c r="T342" s="694" t="inlineStr">
        <is>
          <t>3I</t>
        </is>
      </c>
      <c r="U342" s="694" t="inlineStr">
        <is>
          <t>3D</t>
        </is>
      </c>
      <c r="V342" s="694" t="inlineStr">
        <is>
          <t>3L</t>
        </is>
      </c>
      <c r="W342" s="694" t="inlineStr">
        <is>
          <t>3K</t>
        </is>
      </c>
    </row>
    <row r="343" ht="15" customHeight="1" s="650">
      <c r="A343" s="1049" t="inlineStr">
        <is>
          <t>ABDEGIJL</t>
        </is>
      </c>
      <c r="B343" s="1049">
        <f>+IF(A343=WORLDCUP!$BI$112,1,0)</f>
        <v/>
      </c>
      <c r="C343" s="1049">
        <f>+WORLDCUP!BD62</f>
        <v/>
      </c>
      <c r="D343" s="1049">
        <f>+WORLDCUP!BD67</f>
        <v/>
      </c>
      <c r="E343" s="1049">
        <f>+WORLDCUP!BD59</f>
        <v/>
      </c>
      <c r="F343" s="1049">
        <f>+WORLDCUP!BD61</f>
        <v/>
      </c>
      <c r="G343" s="1049">
        <f>+WORLDCUP!BD58</f>
        <v/>
      </c>
      <c r="H343" s="1049">
        <f>+WORLDCUP!BD64</f>
        <v/>
      </c>
      <c r="I343" s="1049">
        <f>+WORLDCUP!BD69</f>
        <v/>
      </c>
      <c r="J343" s="1049">
        <f>+WORLDCUP!BD66</f>
        <v/>
      </c>
      <c r="N343" s="694" t="inlineStr">
        <is>
          <t>ABDEGIJL</t>
        </is>
      </c>
      <c r="O343" s="694" t="n">
        <v>342</v>
      </c>
      <c r="P343" s="694" t="inlineStr">
        <is>
          <t>3E</t>
        </is>
      </c>
      <c r="Q343" s="694" t="inlineStr">
        <is>
          <t>3J</t>
        </is>
      </c>
      <c r="R343" s="694" t="inlineStr">
        <is>
          <t>3B</t>
        </is>
      </c>
      <c r="S343" s="694" t="inlineStr">
        <is>
          <t>3D</t>
        </is>
      </c>
      <c r="T343" s="694" t="inlineStr">
        <is>
          <t>3A</t>
        </is>
      </c>
      <c r="U343" s="694" t="inlineStr">
        <is>
          <t>3G</t>
        </is>
      </c>
      <c r="V343" s="694" t="inlineStr">
        <is>
          <t>3L</t>
        </is>
      </c>
      <c r="W343" s="694" t="inlineStr">
        <is>
          <t>3I</t>
        </is>
      </c>
    </row>
    <row r="344" ht="15" customHeight="1" s="650">
      <c r="A344" s="1049" t="inlineStr">
        <is>
          <t>ABDEGIJK</t>
        </is>
      </c>
      <c r="B344" s="1049">
        <f>+IF(A344=WORLDCUP!$BI$112,1,0)</f>
        <v/>
      </c>
      <c r="C344" s="1049">
        <f>+WORLDCUP!BD62</f>
        <v/>
      </c>
      <c r="D344" s="1049">
        <f>+WORLDCUP!BD67</f>
        <v/>
      </c>
      <c r="E344" s="1049">
        <f>+WORLDCUP!BD59</f>
        <v/>
      </c>
      <c r="F344" s="1049">
        <f>+WORLDCUP!BD61</f>
        <v/>
      </c>
      <c r="G344" s="1049">
        <f>+WORLDCUP!BD58</f>
        <v/>
      </c>
      <c r="H344" s="1049">
        <f>+WORLDCUP!BD64</f>
        <v/>
      </c>
      <c r="I344" s="1049">
        <f>+WORLDCUP!BD66</f>
        <v/>
      </c>
      <c r="J344" s="1049">
        <f>+WORLDCUP!BD68</f>
        <v/>
      </c>
      <c r="N344" s="694" t="inlineStr">
        <is>
          <t>ABDEGIJK</t>
        </is>
      </c>
      <c r="O344" s="694" t="n">
        <v>343</v>
      </c>
      <c r="P344" s="694" t="inlineStr">
        <is>
          <t>3E</t>
        </is>
      </c>
      <c r="Q344" s="694" t="inlineStr">
        <is>
          <t>3J</t>
        </is>
      </c>
      <c r="R344" s="694" t="inlineStr">
        <is>
          <t>3B</t>
        </is>
      </c>
      <c r="S344" s="694" t="inlineStr">
        <is>
          <t>3D</t>
        </is>
      </c>
      <c r="T344" s="694" t="inlineStr">
        <is>
          <t>3A</t>
        </is>
      </c>
      <c r="U344" s="694" t="inlineStr">
        <is>
          <t>3G</t>
        </is>
      </c>
      <c r="V344" s="694" t="inlineStr">
        <is>
          <t>3I</t>
        </is>
      </c>
      <c r="W344" s="694" t="inlineStr">
        <is>
          <t>3K</t>
        </is>
      </c>
    </row>
    <row r="345" ht="15" customHeight="1" s="650">
      <c r="A345" s="1049" t="inlineStr">
        <is>
          <t>ABDEGHKL</t>
        </is>
      </c>
      <c r="B345" s="1049">
        <f>+IF(A345=WORLDCUP!$BI$112,1,0)</f>
        <v/>
      </c>
      <c r="C345" s="1049">
        <f>+WORLDCUP!BD62</f>
        <v/>
      </c>
      <c r="D345" s="1049">
        <f>+WORLDCUP!BD64</f>
        <v/>
      </c>
      <c r="E345" s="1049">
        <f>+WORLDCUP!BD59</f>
        <v/>
      </c>
      <c r="F345" s="1049">
        <f>+WORLDCUP!BD61</f>
        <v/>
      </c>
      <c r="G345" s="1049">
        <f>+WORLDCUP!BD58</f>
        <v/>
      </c>
      <c r="H345" s="1049">
        <f>+WORLDCUP!BD65</f>
        <v/>
      </c>
      <c r="I345" s="1049">
        <f>+WORLDCUP!BD69</f>
        <v/>
      </c>
      <c r="J345" s="1049">
        <f>+WORLDCUP!BD68</f>
        <v/>
      </c>
      <c r="N345" s="694" t="inlineStr">
        <is>
          <t>ABDEGHKL</t>
        </is>
      </c>
      <c r="O345" s="694" t="n">
        <v>344</v>
      </c>
      <c r="P345" s="694" t="inlineStr">
        <is>
          <t>3E</t>
        </is>
      </c>
      <c r="Q345" s="694" t="inlineStr">
        <is>
          <t>3G</t>
        </is>
      </c>
      <c r="R345" s="694" t="inlineStr">
        <is>
          <t>3B</t>
        </is>
      </c>
      <c r="S345" s="694" t="inlineStr">
        <is>
          <t>3D</t>
        </is>
      </c>
      <c r="T345" s="694" t="inlineStr">
        <is>
          <t>3A</t>
        </is>
      </c>
      <c r="U345" s="694" t="inlineStr">
        <is>
          <t>3H</t>
        </is>
      </c>
      <c r="V345" s="694" t="inlineStr">
        <is>
          <t>3L</t>
        </is>
      </c>
      <c r="W345" s="694" t="inlineStr">
        <is>
          <t>3K</t>
        </is>
      </c>
    </row>
    <row r="346" ht="15" customHeight="1" s="650">
      <c r="A346" s="1049" t="inlineStr">
        <is>
          <t>ABDEGHJL</t>
        </is>
      </c>
      <c r="B346" s="1049">
        <f>+IF(A346=WORLDCUP!$BI$112,1,0)</f>
        <v/>
      </c>
      <c r="C346" s="1049">
        <f>+WORLDCUP!BD65</f>
        <v/>
      </c>
      <c r="D346" s="1049">
        <f>+WORLDCUP!BD67</f>
        <v/>
      </c>
      <c r="E346" s="1049">
        <f>+WORLDCUP!BD59</f>
        <v/>
      </c>
      <c r="F346" s="1049">
        <f>+WORLDCUP!BD61</f>
        <v/>
      </c>
      <c r="G346" s="1049">
        <f>+WORLDCUP!BD58</f>
        <v/>
      </c>
      <c r="H346" s="1049">
        <f>+WORLDCUP!BD64</f>
        <v/>
      </c>
      <c r="I346" s="1049">
        <f>+WORLDCUP!BD69</f>
        <v/>
      </c>
      <c r="J346" s="1049">
        <f>+WORLDCUP!BD62</f>
        <v/>
      </c>
      <c r="N346" s="694" t="inlineStr">
        <is>
          <t>ABDEGHJL</t>
        </is>
      </c>
      <c r="O346" s="694" t="n">
        <v>345</v>
      </c>
      <c r="P346" s="694" t="inlineStr">
        <is>
          <t>3H</t>
        </is>
      </c>
      <c r="Q346" s="694" t="inlineStr">
        <is>
          <t>3J</t>
        </is>
      </c>
      <c r="R346" s="694" t="inlineStr">
        <is>
          <t>3B</t>
        </is>
      </c>
      <c r="S346" s="694" t="inlineStr">
        <is>
          <t>3D</t>
        </is>
      </c>
      <c r="T346" s="694" t="inlineStr">
        <is>
          <t>3A</t>
        </is>
      </c>
      <c r="U346" s="694" t="inlineStr">
        <is>
          <t>3G</t>
        </is>
      </c>
      <c r="V346" s="694" t="inlineStr">
        <is>
          <t>3L</t>
        </is>
      </c>
      <c r="W346" s="694" t="inlineStr">
        <is>
          <t>3E</t>
        </is>
      </c>
    </row>
    <row r="347" ht="15" customHeight="1" s="650">
      <c r="A347" s="1049" t="inlineStr">
        <is>
          <t>ABDEGHJK</t>
        </is>
      </c>
      <c r="B347" s="1049">
        <f>+IF(A347=WORLDCUP!$BI$112,1,0)</f>
        <v/>
      </c>
      <c r="C347" s="1049">
        <f>+WORLDCUP!BD65</f>
        <v/>
      </c>
      <c r="D347" s="1049">
        <f>+WORLDCUP!BD67</f>
        <v/>
      </c>
      <c r="E347" s="1049">
        <f>+WORLDCUP!BD59</f>
        <v/>
      </c>
      <c r="F347" s="1049">
        <f>+WORLDCUP!BD61</f>
        <v/>
      </c>
      <c r="G347" s="1049">
        <f>+WORLDCUP!BD58</f>
        <v/>
      </c>
      <c r="H347" s="1049">
        <f>+WORLDCUP!BD64</f>
        <v/>
      </c>
      <c r="I347" s="1049">
        <f>+WORLDCUP!BD62</f>
        <v/>
      </c>
      <c r="J347" s="1049">
        <f>+WORLDCUP!BD68</f>
        <v/>
      </c>
      <c r="N347" s="694" t="inlineStr">
        <is>
          <t>ABDEGHJK</t>
        </is>
      </c>
      <c r="O347" s="694" t="n">
        <v>346</v>
      </c>
      <c r="P347" s="694" t="inlineStr">
        <is>
          <t>3H</t>
        </is>
      </c>
      <c r="Q347" s="694" t="inlineStr">
        <is>
          <t>3J</t>
        </is>
      </c>
      <c r="R347" s="694" t="inlineStr">
        <is>
          <t>3B</t>
        </is>
      </c>
      <c r="S347" s="694" t="inlineStr">
        <is>
          <t>3D</t>
        </is>
      </c>
      <c r="T347" s="694" t="inlineStr">
        <is>
          <t>3A</t>
        </is>
      </c>
      <c r="U347" s="694" t="inlineStr">
        <is>
          <t>3G</t>
        </is>
      </c>
      <c r="V347" s="694" t="inlineStr">
        <is>
          <t>3E</t>
        </is>
      </c>
      <c r="W347" s="694" t="inlineStr">
        <is>
          <t>3K</t>
        </is>
      </c>
    </row>
    <row r="348" ht="15" customHeight="1" s="650">
      <c r="A348" s="1049" t="inlineStr">
        <is>
          <t>ABDEGHIL</t>
        </is>
      </c>
      <c r="B348" s="1049">
        <f>+IF(A348=WORLDCUP!$BI$112,1,0)</f>
        <v/>
      </c>
      <c r="C348" s="1049">
        <f>+WORLDCUP!BD62</f>
        <v/>
      </c>
      <c r="D348" s="1049">
        <f>+WORLDCUP!BD64</f>
        <v/>
      </c>
      <c r="E348" s="1049">
        <f>+WORLDCUP!BD59</f>
        <v/>
      </c>
      <c r="F348" s="1049">
        <f>+WORLDCUP!BD61</f>
        <v/>
      </c>
      <c r="G348" s="1049">
        <f>+WORLDCUP!BD58</f>
        <v/>
      </c>
      <c r="H348" s="1049">
        <f>+WORLDCUP!BD65</f>
        <v/>
      </c>
      <c r="I348" s="1049">
        <f>+WORLDCUP!BD69</f>
        <v/>
      </c>
      <c r="J348" s="1049">
        <f>+WORLDCUP!BD66</f>
        <v/>
      </c>
      <c r="N348" s="694" t="inlineStr">
        <is>
          <t>ABDEGHIL</t>
        </is>
      </c>
      <c r="O348" s="694" t="n">
        <v>347</v>
      </c>
      <c r="P348" s="694" t="inlineStr">
        <is>
          <t>3E</t>
        </is>
      </c>
      <c r="Q348" s="694" t="inlineStr">
        <is>
          <t>3G</t>
        </is>
      </c>
      <c r="R348" s="694" t="inlineStr">
        <is>
          <t>3B</t>
        </is>
      </c>
      <c r="S348" s="694" t="inlineStr">
        <is>
          <t>3D</t>
        </is>
      </c>
      <c r="T348" s="694" t="inlineStr">
        <is>
          <t>3A</t>
        </is>
      </c>
      <c r="U348" s="694" t="inlineStr">
        <is>
          <t>3H</t>
        </is>
      </c>
      <c r="V348" s="694" t="inlineStr">
        <is>
          <t>3L</t>
        </is>
      </c>
      <c r="W348" s="694" t="inlineStr">
        <is>
          <t>3I</t>
        </is>
      </c>
    </row>
    <row r="349" ht="15" customHeight="1" s="650">
      <c r="A349" s="1049" t="inlineStr">
        <is>
          <t>ABDEGHIK</t>
        </is>
      </c>
      <c r="B349" s="1049">
        <f>+IF(A349=WORLDCUP!$BI$112,1,0)</f>
        <v/>
      </c>
      <c r="C349" s="1049">
        <f>+WORLDCUP!BD62</f>
        <v/>
      </c>
      <c r="D349" s="1049">
        <f>+WORLDCUP!BD64</f>
        <v/>
      </c>
      <c r="E349" s="1049">
        <f>+WORLDCUP!BD59</f>
        <v/>
      </c>
      <c r="F349" s="1049">
        <f>+WORLDCUP!BD61</f>
        <v/>
      </c>
      <c r="G349" s="1049">
        <f>+WORLDCUP!BD58</f>
        <v/>
      </c>
      <c r="H349" s="1049">
        <f>+WORLDCUP!BD65</f>
        <v/>
      </c>
      <c r="I349" s="1049">
        <f>+WORLDCUP!BD66</f>
        <v/>
      </c>
      <c r="J349" s="1049">
        <f>+WORLDCUP!BD68</f>
        <v/>
      </c>
      <c r="N349" s="694" t="inlineStr">
        <is>
          <t>ABDEGHIK</t>
        </is>
      </c>
      <c r="O349" s="694" t="n">
        <v>348</v>
      </c>
      <c r="P349" s="694" t="inlineStr">
        <is>
          <t>3E</t>
        </is>
      </c>
      <c r="Q349" s="694" t="inlineStr">
        <is>
          <t>3G</t>
        </is>
      </c>
      <c r="R349" s="694" t="inlineStr">
        <is>
          <t>3B</t>
        </is>
      </c>
      <c r="S349" s="694" t="inlineStr">
        <is>
          <t>3D</t>
        </is>
      </c>
      <c r="T349" s="694" t="inlineStr">
        <is>
          <t>3A</t>
        </is>
      </c>
      <c r="U349" s="694" t="inlineStr">
        <is>
          <t>3H</t>
        </is>
      </c>
      <c r="V349" s="694" t="inlineStr">
        <is>
          <t>3I</t>
        </is>
      </c>
      <c r="W349" s="694" t="inlineStr">
        <is>
          <t>3K</t>
        </is>
      </c>
    </row>
    <row r="350" ht="15" customHeight="1" s="650">
      <c r="A350" s="1049" t="inlineStr">
        <is>
          <t>ABDEGHIJ</t>
        </is>
      </c>
      <c r="B350" s="1049">
        <f>+IF(A350=WORLDCUP!$BI$112,1,0)</f>
        <v/>
      </c>
      <c r="C350" s="1049">
        <f>+WORLDCUP!BD65</f>
        <v/>
      </c>
      <c r="D350" s="1049">
        <f>+WORLDCUP!BD67</f>
        <v/>
      </c>
      <c r="E350" s="1049">
        <f>+WORLDCUP!BD59</f>
        <v/>
      </c>
      <c r="F350" s="1049">
        <f>+WORLDCUP!BD61</f>
        <v/>
      </c>
      <c r="G350" s="1049">
        <f>+WORLDCUP!BD58</f>
        <v/>
      </c>
      <c r="H350" s="1049">
        <f>+WORLDCUP!BD64</f>
        <v/>
      </c>
      <c r="I350" s="1049">
        <f>+WORLDCUP!BD62</f>
        <v/>
      </c>
      <c r="J350" s="1049">
        <f>+WORLDCUP!BD66</f>
        <v/>
      </c>
      <c r="N350" s="694" t="inlineStr">
        <is>
          <t>ABDEGHIJ</t>
        </is>
      </c>
      <c r="O350" s="694" t="n">
        <v>349</v>
      </c>
      <c r="P350" s="694" t="inlineStr">
        <is>
          <t>3H</t>
        </is>
      </c>
      <c r="Q350" s="694" t="inlineStr">
        <is>
          <t>3J</t>
        </is>
      </c>
      <c r="R350" s="694" t="inlineStr">
        <is>
          <t>3B</t>
        </is>
      </c>
      <c r="S350" s="694" t="inlineStr">
        <is>
          <t>3D</t>
        </is>
      </c>
      <c r="T350" s="694" t="inlineStr">
        <is>
          <t>3A</t>
        </is>
      </c>
      <c r="U350" s="694" t="inlineStr">
        <is>
          <t>3G</t>
        </is>
      </c>
      <c r="V350" s="694" t="inlineStr">
        <is>
          <t>3E</t>
        </is>
      </c>
      <c r="W350" s="694" t="inlineStr">
        <is>
          <t>3I</t>
        </is>
      </c>
    </row>
    <row r="351" ht="15" customHeight="1" s="650">
      <c r="A351" s="1049" t="inlineStr">
        <is>
          <t>ABDEFJKL</t>
        </is>
      </c>
      <c r="B351" s="1049">
        <f>+IF(A351=WORLDCUP!$BI$112,1,0)</f>
        <v/>
      </c>
      <c r="C351" s="1049">
        <f>+WORLDCUP!BD62</f>
        <v/>
      </c>
      <c r="D351" s="1049">
        <f>+WORLDCUP!BD67</f>
        <v/>
      </c>
      <c r="E351" s="1049">
        <f>+WORLDCUP!BD59</f>
        <v/>
      </c>
      <c r="F351" s="1049">
        <f>+WORLDCUP!BD61</f>
        <v/>
      </c>
      <c r="G351" s="1049">
        <f>+WORLDCUP!BD58</f>
        <v/>
      </c>
      <c r="H351" s="1049">
        <f>+WORLDCUP!BD63</f>
        <v/>
      </c>
      <c r="I351" s="1049">
        <f>+WORLDCUP!BD69</f>
        <v/>
      </c>
      <c r="J351" s="1049">
        <f>+WORLDCUP!BD68</f>
        <v/>
      </c>
      <c r="N351" s="694" t="inlineStr">
        <is>
          <t>ABDEFJKL</t>
        </is>
      </c>
      <c r="O351" s="694" t="n">
        <v>350</v>
      </c>
      <c r="P351" s="694" t="inlineStr">
        <is>
          <t>3E</t>
        </is>
      </c>
      <c r="Q351" s="694" t="inlineStr">
        <is>
          <t>3J</t>
        </is>
      </c>
      <c r="R351" s="694" t="inlineStr">
        <is>
          <t>3B</t>
        </is>
      </c>
      <c r="S351" s="694" t="inlineStr">
        <is>
          <t>3D</t>
        </is>
      </c>
      <c r="T351" s="694" t="inlineStr">
        <is>
          <t>3A</t>
        </is>
      </c>
      <c r="U351" s="694" t="inlineStr">
        <is>
          <t>3F</t>
        </is>
      </c>
      <c r="V351" s="694" t="inlineStr">
        <is>
          <t>3L</t>
        </is>
      </c>
      <c r="W351" s="694" t="inlineStr">
        <is>
          <t>3K</t>
        </is>
      </c>
    </row>
    <row r="352" ht="15" customHeight="1" s="650">
      <c r="A352" s="1049" t="inlineStr">
        <is>
          <t>ABDEFIKL</t>
        </is>
      </c>
      <c r="B352" s="1049">
        <f>+IF(A352=WORLDCUP!$BI$112,1,0)</f>
        <v/>
      </c>
      <c r="C352" s="1049">
        <f>+WORLDCUP!BD62</f>
        <v/>
      </c>
      <c r="D352" s="1049">
        <f>+WORLDCUP!BD66</f>
        <v/>
      </c>
      <c r="E352" s="1049">
        <f>+WORLDCUP!BD59</f>
        <v/>
      </c>
      <c r="F352" s="1049">
        <f>+WORLDCUP!BD61</f>
        <v/>
      </c>
      <c r="G352" s="1049">
        <f>+WORLDCUP!BD58</f>
        <v/>
      </c>
      <c r="H352" s="1049">
        <f>+WORLDCUP!BD63</f>
        <v/>
      </c>
      <c r="I352" s="1049">
        <f>+WORLDCUP!BD69</f>
        <v/>
      </c>
      <c r="J352" s="1049">
        <f>+WORLDCUP!BD68</f>
        <v/>
      </c>
      <c r="N352" s="694" t="inlineStr">
        <is>
          <t>ABDEFIKL</t>
        </is>
      </c>
      <c r="O352" s="694" t="n">
        <v>351</v>
      </c>
      <c r="P352" s="694" t="inlineStr">
        <is>
          <t>3E</t>
        </is>
      </c>
      <c r="Q352" s="694" t="inlineStr">
        <is>
          <t>3I</t>
        </is>
      </c>
      <c r="R352" s="694" t="inlineStr">
        <is>
          <t>3B</t>
        </is>
      </c>
      <c r="S352" s="694" t="inlineStr">
        <is>
          <t>3D</t>
        </is>
      </c>
      <c r="T352" s="694" t="inlineStr">
        <is>
          <t>3A</t>
        </is>
      </c>
      <c r="U352" s="694" t="inlineStr">
        <is>
          <t>3F</t>
        </is>
      </c>
      <c r="V352" s="694" t="inlineStr">
        <is>
          <t>3L</t>
        </is>
      </c>
      <c r="W352" s="694" t="inlineStr">
        <is>
          <t>3K</t>
        </is>
      </c>
    </row>
    <row r="353" ht="15" customHeight="1" s="650">
      <c r="A353" s="1049" t="inlineStr">
        <is>
          <t>ABDEFIJL</t>
        </is>
      </c>
      <c r="B353" s="1049">
        <f>+IF(A353=WORLDCUP!$BI$112,1,0)</f>
        <v/>
      </c>
      <c r="C353" s="1049">
        <f>+WORLDCUP!BD62</f>
        <v/>
      </c>
      <c r="D353" s="1049">
        <f>+WORLDCUP!BD67</f>
        <v/>
      </c>
      <c r="E353" s="1049">
        <f>+WORLDCUP!BD59</f>
        <v/>
      </c>
      <c r="F353" s="1049">
        <f>+WORLDCUP!BD61</f>
        <v/>
      </c>
      <c r="G353" s="1049">
        <f>+WORLDCUP!BD58</f>
        <v/>
      </c>
      <c r="H353" s="1049">
        <f>+WORLDCUP!BD63</f>
        <v/>
      </c>
      <c r="I353" s="1049">
        <f>+WORLDCUP!BD69</f>
        <v/>
      </c>
      <c r="J353" s="1049">
        <f>+WORLDCUP!BD66</f>
        <v/>
      </c>
      <c r="N353" s="694" t="inlineStr">
        <is>
          <t>ABDEFIJL</t>
        </is>
      </c>
      <c r="O353" s="694" t="n">
        <v>352</v>
      </c>
      <c r="P353" s="694" t="inlineStr">
        <is>
          <t>3E</t>
        </is>
      </c>
      <c r="Q353" s="694" t="inlineStr">
        <is>
          <t>3J</t>
        </is>
      </c>
      <c r="R353" s="694" t="inlineStr">
        <is>
          <t>3B</t>
        </is>
      </c>
      <c r="S353" s="694" t="inlineStr">
        <is>
          <t>3D</t>
        </is>
      </c>
      <c r="T353" s="694" t="inlineStr">
        <is>
          <t>3A</t>
        </is>
      </c>
      <c r="U353" s="694" t="inlineStr">
        <is>
          <t>3F</t>
        </is>
      </c>
      <c r="V353" s="694" t="inlineStr">
        <is>
          <t>3L</t>
        </is>
      </c>
      <c r="W353" s="694" t="inlineStr">
        <is>
          <t>3I</t>
        </is>
      </c>
    </row>
    <row r="354" ht="15" customHeight="1" s="650">
      <c r="A354" s="1049" t="inlineStr">
        <is>
          <t>ABDEFIJK</t>
        </is>
      </c>
      <c r="B354" s="1049">
        <f>+IF(A354=WORLDCUP!$BI$112,1,0)</f>
        <v/>
      </c>
      <c r="C354" s="1049">
        <f>+WORLDCUP!BD62</f>
        <v/>
      </c>
      <c r="D354" s="1049">
        <f>+WORLDCUP!BD67</f>
        <v/>
      </c>
      <c r="E354" s="1049">
        <f>+WORLDCUP!BD59</f>
        <v/>
      </c>
      <c r="F354" s="1049">
        <f>+WORLDCUP!BD61</f>
        <v/>
      </c>
      <c r="G354" s="1049">
        <f>+WORLDCUP!BD58</f>
        <v/>
      </c>
      <c r="H354" s="1049">
        <f>+WORLDCUP!BD63</f>
        <v/>
      </c>
      <c r="I354" s="1049">
        <f>+WORLDCUP!BD66</f>
        <v/>
      </c>
      <c r="J354" s="1049">
        <f>+WORLDCUP!BD68</f>
        <v/>
      </c>
      <c r="N354" s="694" t="inlineStr">
        <is>
          <t>ABDEFIJK</t>
        </is>
      </c>
      <c r="O354" s="694" t="n">
        <v>353</v>
      </c>
      <c r="P354" s="694" t="inlineStr">
        <is>
          <t>3E</t>
        </is>
      </c>
      <c r="Q354" s="694" t="inlineStr">
        <is>
          <t>3J</t>
        </is>
      </c>
      <c r="R354" s="694" t="inlineStr">
        <is>
          <t>3B</t>
        </is>
      </c>
      <c r="S354" s="694" t="inlineStr">
        <is>
          <t>3D</t>
        </is>
      </c>
      <c r="T354" s="694" t="inlineStr">
        <is>
          <t>3A</t>
        </is>
      </c>
      <c r="U354" s="694" t="inlineStr">
        <is>
          <t>3F</t>
        </is>
      </c>
      <c r="V354" s="694" t="inlineStr">
        <is>
          <t>3I</t>
        </is>
      </c>
      <c r="W354" s="694" t="inlineStr">
        <is>
          <t>3K</t>
        </is>
      </c>
    </row>
    <row r="355" ht="15" customHeight="1" s="650">
      <c r="A355" s="1049" t="inlineStr">
        <is>
          <t>ABDEFHKL</t>
        </is>
      </c>
      <c r="B355" s="1049">
        <f>+IF(A355=WORLDCUP!$BI$112,1,0)</f>
        <v/>
      </c>
      <c r="C355" s="1049">
        <f>+WORLDCUP!BD65</f>
        <v/>
      </c>
      <c r="D355" s="1049">
        <f>+WORLDCUP!BD62</f>
        <v/>
      </c>
      <c r="E355" s="1049">
        <f>+WORLDCUP!BD59</f>
        <v/>
      </c>
      <c r="F355" s="1049">
        <f>+WORLDCUP!BD61</f>
        <v/>
      </c>
      <c r="G355" s="1049">
        <f>+WORLDCUP!BD58</f>
        <v/>
      </c>
      <c r="H355" s="1049">
        <f>+WORLDCUP!BD63</f>
        <v/>
      </c>
      <c r="I355" s="1049">
        <f>+WORLDCUP!BD69</f>
        <v/>
      </c>
      <c r="J355" s="1049">
        <f>+WORLDCUP!BD68</f>
        <v/>
      </c>
      <c r="N355" s="694" t="inlineStr">
        <is>
          <t>ABDEFHKL</t>
        </is>
      </c>
      <c r="O355" s="694" t="n">
        <v>354</v>
      </c>
      <c r="P355" s="694" t="inlineStr">
        <is>
          <t>3H</t>
        </is>
      </c>
      <c r="Q355" s="694" t="inlineStr">
        <is>
          <t>3E</t>
        </is>
      </c>
      <c r="R355" s="694" t="inlineStr">
        <is>
          <t>3B</t>
        </is>
      </c>
      <c r="S355" s="694" t="inlineStr">
        <is>
          <t>3D</t>
        </is>
      </c>
      <c r="T355" s="694" t="inlineStr">
        <is>
          <t>3A</t>
        </is>
      </c>
      <c r="U355" s="694" t="inlineStr">
        <is>
          <t>3F</t>
        </is>
      </c>
      <c r="V355" s="694" t="inlineStr">
        <is>
          <t>3L</t>
        </is>
      </c>
      <c r="W355" s="694" t="inlineStr">
        <is>
          <t>3K</t>
        </is>
      </c>
    </row>
    <row r="356" ht="15" customHeight="1" s="650">
      <c r="A356" s="1049" t="inlineStr">
        <is>
          <t>ABDEFHJL</t>
        </is>
      </c>
      <c r="B356" s="1049">
        <f>+IF(A356=WORLDCUP!$BI$112,1,0)</f>
        <v/>
      </c>
      <c r="C356" s="1049">
        <f>+WORLDCUP!BD65</f>
        <v/>
      </c>
      <c r="D356" s="1049">
        <f>+WORLDCUP!BD67</f>
        <v/>
      </c>
      <c r="E356" s="1049">
        <f>+WORLDCUP!BD59</f>
        <v/>
      </c>
      <c r="F356" s="1049">
        <f>+WORLDCUP!BD61</f>
        <v/>
      </c>
      <c r="G356" s="1049">
        <f>+WORLDCUP!BD58</f>
        <v/>
      </c>
      <c r="H356" s="1049">
        <f>+WORLDCUP!BD63</f>
        <v/>
      </c>
      <c r="I356" s="1049">
        <f>+WORLDCUP!BD69</f>
        <v/>
      </c>
      <c r="J356" s="1049">
        <f>+WORLDCUP!BD62</f>
        <v/>
      </c>
      <c r="N356" s="694" t="inlineStr">
        <is>
          <t>ABDEFHJL</t>
        </is>
      </c>
      <c r="O356" s="694" t="n">
        <v>355</v>
      </c>
      <c r="P356" s="694" t="inlineStr">
        <is>
          <t>3H</t>
        </is>
      </c>
      <c r="Q356" s="694" t="inlineStr">
        <is>
          <t>3J</t>
        </is>
      </c>
      <c r="R356" s="694" t="inlineStr">
        <is>
          <t>3B</t>
        </is>
      </c>
      <c r="S356" s="694" t="inlineStr">
        <is>
          <t>3D</t>
        </is>
      </c>
      <c r="T356" s="694" t="inlineStr">
        <is>
          <t>3A</t>
        </is>
      </c>
      <c r="U356" s="694" t="inlineStr">
        <is>
          <t>3F</t>
        </is>
      </c>
      <c r="V356" s="694" t="inlineStr">
        <is>
          <t>3L</t>
        </is>
      </c>
      <c r="W356" s="694" t="inlineStr">
        <is>
          <t>3E</t>
        </is>
      </c>
    </row>
    <row r="357" ht="15" customHeight="1" s="650">
      <c r="A357" s="1049" t="inlineStr">
        <is>
          <t>ABDEFHJK</t>
        </is>
      </c>
      <c r="B357" s="1049">
        <f>+IF(A357=WORLDCUP!$BI$112,1,0)</f>
        <v/>
      </c>
      <c r="C357" s="1049">
        <f>+WORLDCUP!BD65</f>
        <v/>
      </c>
      <c r="D357" s="1049">
        <f>+WORLDCUP!BD67</f>
        <v/>
      </c>
      <c r="E357" s="1049">
        <f>+WORLDCUP!BD59</f>
        <v/>
      </c>
      <c r="F357" s="1049">
        <f>+WORLDCUP!BD61</f>
        <v/>
      </c>
      <c r="G357" s="1049">
        <f>+WORLDCUP!BD58</f>
        <v/>
      </c>
      <c r="H357" s="1049">
        <f>+WORLDCUP!BD63</f>
        <v/>
      </c>
      <c r="I357" s="1049">
        <f>+WORLDCUP!BD62</f>
        <v/>
      </c>
      <c r="J357" s="1049">
        <f>+WORLDCUP!BD68</f>
        <v/>
      </c>
      <c r="N357" s="694" t="inlineStr">
        <is>
          <t>ABDEFHJK</t>
        </is>
      </c>
      <c r="O357" s="694" t="n">
        <v>356</v>
      </c>
      <c r="P357" s="694" t="inlineStr">
        <is>
          <t>3H</t>
        </is>
      </c>
      <c r="Q357" s="694" t="inlineStr">
        <is>
          <t>3J</t>
        </is>
      </c>
      <c r="R357" s="694" t="inlineStr">
        <is>
          <t>3B</t>
        </is>
      </c>
      <c r="S357" s="694" t="inlineStr">
        <is>
          <t>3D</t>
        </is>
      </c>
      <c r="T357" s="694" t="inlineStr">
        <is>
          <t>3A</t>
        </is>
      </c>
      <c r="U357" s="694" t="inlineStr">
        <is>
          <t>3F</t>
        </is>
      </c>
      <c r="V357" s="694" t="inlineStr">
        <is>
          <t>3E</t>
        </is>
      </c>
      <c r="W357" s="694" t="inlineStr">
        <is>
          <t>3K</t>
        </is>
      </c>
    </row>
    <row r="358" ht="15" customHeight="1" s="650">
      <c r="A358" s="1049" t="inlineStr">
        <is>
          <t>ABDEFHIL</t>
        </is>
      </c>
      <c r="B358" s="1049">
        <f>+IF(A358=WORLDCUP!$BI$112,1,0)</f>
        <v/>
      </c>
      <c r="C358" s="1049">
        <f>+WORLDCUP!BD65</f>
        <v/>
      </c>
      <c r="D358" s="1049">
        <f>+WORLDCUP!BD62</f>
        <v/>
      </c>
      <c r="E358" s="1049">
        <f>+WORLDCUP!BD59</f>
        <v/>
      </c>
      <c r="F358" s="1049">
        <f>+WORLDCUP!BD61</f>
        <v/>
      </c>
      <c r="G358" s="1049">
        <f>+WORLDCUP!BD58</f>
        <v/>
      </c>
      <c r="H358" s="1049">
        <f>+WORLDCUP!BD63</f>
        <v/>
      </c>
      <c r="I358" s="1049">
        <f>+WORLDCUP!BD69</f>
        <v/>
      </c>
      <c r="J358" s="1049">
        <f>+WORLDCUP!BD66</f>
        <v/>
      </c>
      <c r="N358" s="694" t="inlineStr">
        <is>
          <t>ABDEFHIL</t>
        </is>
      </c>
      <c r="O358" s="694" t="n">
        <v>357</v>
      </c>
      <c r="P358" s="694" t="inlineStr">
        <is>
          <t>3H</t>
        </is>
      </c>
      <c r="Q358" s="694" t="inlineStr">
        <is>
          <t>3E</t>
        </is>
      </c>
      <c r="R358" s="694" t="inlineStr">
        <is>
          <t>3B</t>
        </is>
      </c>
      <c r="S358" s="694" t="inlineStr">
        <is>
          <t>3D</t>
        </is>
      </c>
      <c r="T358" s="694" t="inlineStr">
        <is>
          <t>3A</t>
        </is>
      </c>
      <c r="U358" s="694" t="inlineStr">
        <is>
          <t>3F</t>
        </is>
      </c>
      <c r="V358" s="694" t="inlineStr">
        <is>
          <t>3L</t>
        </is>
      </c>
      <c r="W358" s="694" t="inlineStr">
        <is>
          <t>3I</t>
        </is>
      </c>
    </row>
    <row r="359" ht="15" customHeight="1" s="650">
      <c r="A359" s="1049" t="inlineStr">
        <is>
          <t>ABDEFHIK</t>
        </is>
      </c>
      <c r="B359" s="1049">
        <f>+IF(A359=WORLDCUP!$BI$112,1,0)</f>
        <v/>
      </c>
      <c r="C359" s="1049">
        <f>+WORLDCUP!BD65</f>
        <v/>
      </c>
      <c r="D359" s="1049">
        <f>+WORLDCUP!BD62</f>
        <v/>
      </c>
      <c r="E359" s="1049">
        <f>+WORLDCUP!BD59</f>
        <v/>
      </c>
      <c r="F359" s="1049">
        <f>+WORLDCUP!BD61</f>
        <v/>
      </c>
      <c r="G359" s="1049">
        <f>+WORLDCUP!BD58</f>
        <v/>
      </c>
      <c r="H359" s="1049">
        <f>+WORLDCUP!BD63</f>
        <v/>
      </c>
      <c r="I359" s="1049">
        <f>+WORLDCUP!BD66</f>
        <v/>
      </c>
      <c r="J359" s="1049">
        <f>+WORLDCUP!BD68</f>
        <v/>
      </c>
      <c r="N359" s="694" t="inlineStr">
        <is>
          <t>ABDEFHIK</t>
        </is>
      </c>
      <c r="O359" s="694" t="n">
        <v>358</v>
      </c>
      <c r="P359" s="694" t="inlineStr">
        <is>
          <t>3H</t>
        </is>
      </c>
      <c r="Q359" s="694" t="inlineStr">
        <is>
          <t>3E</t>
        </is>
      </c>
      <c r="R359" s="694" t="inlineStr">
        <is>
          <t>3B</t>
        </is>
      </c>
      <c r="S359" s="694" t="inlineStr">
        <is>
          <t>3D</t>
        </is>
      </c>
      <c r="T359" s="694" t="inlineStr">
        <is>
          <t>3A</t>
        </is>
      </c>
      <c r="U359" s="694" t="inlineStr">
        <is>
          <t>3F</t>
        </is>
      </c>
      <c r="V359" s="694" t="inlineStr">
        <is>
          <t>3I</t>
        </is>
      </c>
      <c r="W359" s="694" t="inlineStr">
        <is>
          <t>3K</t>
        </is>
      </c>
    </row>
    <row r="360" ht="15" customHeight="1" s="650">
      <c r="A360" s="1049" t="inlineStr">
        <is>
          <t>ABDEFHIJ</t>
        </is>
      </c>
      <c r="B360" s="1049">
        <f>+IF(A360=WORLDCUP!$BI$112,1,0)</f>
        <v/>
      </c>
      <c r="C360" s="1049">
        <f>+WORLDCUP!BD65</f>
        <v/>
      </c>
      <c r="D360" s="1049">
        <f>+WORLDCUP!BD67</f>
        <v/>
      </c>
      <c r="E360" s="1049">
        <f>+WORLDCUP!BD59</f>
        <v/>
      </c>
      <c r="F360" s="1049">
        <f>+WORLDCUP!BD61</f>
        <v/>
      </c>
      <c r="G360" s="1049">
        <f>+WORLDCUP!BD58</f>
        <v/>
      </c>
      <c r="H360" s="1049">
        <f>+WORLDCUP!BD63</f>
        <v/>
      </c>
      <c r="I360" s="1049">
        <f>+WORLDCUP!BD62</f>
        <v/>
      </c>
      <c r="J360" s="1049">
        <f>+WORLDCUP!BD66</f>
        <v/>
      </c>
      <c r="N360" s="694" t="inlineStr">
        <is>
          <t>ABDEFHIJ</t>
        </is>
      </c>
      <c r="O360" s="694" t="n">
        <v>359</v>
      </c>
      <c r="P360" s="694" t="inlineStr">
        <is>
          <t>3H</t>
        </is>
      </c>
      <c r="Q360" s="694" t="inlineStr">
        <is>
          <t>3J</t>
        </is>
      </c>
      <c r="R360" s="694" t="inlineStr">
        <is>
          <t>3B</t>
        </is>
      </c>
      <c r="S360" s="694" t="inlineStr">
        <is>
          <t>3D</t>
        </is>
      </c>
      <c r="T360" s="694" t="inlineStr">
        <is>
          <t>3A</t>
        </is>
      </c>
      <c r="U360" s="694" t="inlineStr">
        <is>
          <t>3F</t>
        </is>
      </c>
      <c r="V360" s="694" t="inlineStr">
        <is>
          <t>3E</t>
        </is>
      </c>
      <c r="W360" s="694" t="inlineStr">
        <is>
          <t>3I</t>
        </is>
      </c>
    </row>
    <row r="361" ht="15" customHeight="1" s="650">
      <c r="A361" s="1049" t="inlineStr">
        <is>
          <t>ABDEFGKL</t>
        </is>
      </c>
      <c r="B361" s="1049">
        <f>+IF(A361=WORLDCUP!$BI$112,1,0)</f>
        <v/>
      </c>
      <c r="C361" s="1049">
        <f>+WORLDCUP!BD62</f>
        <v/>
      </c>
      <c r="D361" s="1049">
        <f>+WORLDCUP!BD64</f>
        <v/>
      </c>
      <c r="E361" s="1049">
        <f>+WORLDCUP!BD59</f>
        <v/>
      </c>
      <c r="F361" s="1049">
        <f>+WORLDCUP!BD61</f>
        <v/>
      </c>
      <c r="G361" s="1049">
        <f>+WORLDCUP!BD58</f>
        <v/>
      </c>
      <c r="H361" s="1049">
        <f>+WORLDCUP!BD63</f>
        <v/>
      </c>
      <c r="I361" s="1049">
        <f>+WORLDCUP!BD69</f>
        <v/>
      </c>
      <c r="J361" s="1049">
        <f>+WORLDCUP!BD68</f>
        <v/>
      </c>
      <c r="N361" s="694" t="inlineStr">
        <is>
          <t>ABDEFGKL</t>
        </is>
      </c>
      <c r="O361" s="694" t="n">
        <v>360</v>
      </c>
      <c r="P361" s="694" t="inlineStr">
        <is>
          <t>3E</t>
        </is>
      </c>
      <c r="Q361" s="694" t="inlineStr">
        <is>
          <t>3G</t>
        </is>
      </c>
      <c r="R361" s="694" t="inlineStr">
        <is>
          <t>3B</t>
        </is>
      </c>
      <c r="S361" s="694" t="inlineStr">
        <is>
          <t>3D</t>
        </is>
      </c>
      <c r="T361" s="694" t="inlineStr">
        <is>
          <t>3A</t>
        </is>
      </c>
      <c r="U361" s="694" t="inlineStr">
        <is>
          <t>3F</t>
        </is>
      </c>
      <c r="V361" s="694" t="inlineStr">
        <is>
          <t>3L</t>
        </is>
      </c>
      <c r="W361" s="694" t="inlineStr">
        <is>
          <t>3K</t>
        </is>
      </c>
    </row>
    <row r="362" ht="15" customHeight="1" s="650">
      <c r="A362" s="1049" t="inlineStr">
        <is>
          <t>ABDEFGJL</t>
        </is>
      </c>
      <c r="B362" s="1049">
        <f>+IF(A362=WORLDCUP!$BI$112,1,0)</f>
        <v/>
      </c>
      <c r="C362" s="1049">
        <f>+WORLDCUP!BD62</f>
        <v/>
      </c>
      <c r="D362" s="1049">
        <f>+WORLDCUP!BD64</f>
        <v/>
      </c>
      <c r="E362" s="1049">
        <f>+WORLDCUP!BD59</f>
        <v/>
      </c>
      <c r="F362" s="1049">
        <f>+WORLDCUP!BD61</f>
        <v/>
      </c>
      <c r="G362" s="1049">
        <f>+WORLDCUP!BD58</f>
        <v/>
      </c>
      <c r="H362" s="1049">
        <f>+WORLDCUP!BD63</f>
        <v/>
      </c>
      <c r="I362" s="1049">
        <f>+WORLDCUP!BD69</f>
        <v/>
      </c>
      <c r="J362" s="1049">
        <f>+WORLDCUP!BD67</f>
        <v/>
      </c>
      <c r="N362" s="694" t="inlineStr">
        <is>
          <t>ABDEFGJL</t>
        </is>
      </c>
      <c r="O362" s="694" t="n">
        <v>361</v>
      </c>
      <c r="P362" s="694" t="inlineStr">
        <is>
          <t>3E</t>
        </is>
      </c>
      <c r="Q362" s="694" t="inlineStr">
        <is>
          <t>3G</t>
        </is>
      </c>
      <c r="R362" s="694" t="inlineStr">
        <is>
          <t>3B</t>
        </is>
      </c>
      <c r="S362" s="694" t="inlineStr">
        <is>
          <t>3D</t>
        </is>
      </c>
      <c r="T362" s="694" t="inlineStr">
        <is>
          <t>3A</t>
        </is>
      </c>
      <c r="U362" s="694" t="inlineStr">
        <is>
          <t>3F</t>
        </is>
      </c>
      <c r="V362" s="694" t="inlineStr">
        <is>
          <t>3L</t>
        </is>
      </c>
      <c r="W362" s="694" t="inlineStr">
        <is>
          <t>3J</t>
        </is>
      </c>
    </row>
    <row r="363" ht="15" customHeight="1" s="650">
      <c r="A363" s="1049" t="inlineStr">
        <is>
          <t>ABDEFGJK</t>
        </is>
      </c>
      <c r="B363" s="1049">
        <f>+IF(A363=WORLDCUP!$BI$112,1,0)</f>
        <v/>
      </c>
      <c r="C363" s="1049">
        <f>+WORLDCUP!BD62</f>
        <v/>
      </c>
      <c r="D363" s="1049">
        <f>+WORLDCUP!BD64</f>
        <v/>
      </c>
      <c r="E363" s="1049">
        <f>+WORLDCUP!BD59</f>
        <v/>
      </c>
      <c r="F363" s="1049">
        <f>+WORLDCUP!BD61</f>
        <v/>
      </c>
      <c r="G363" s="1049">
        <f>+WORLDCUP!BD58</f>
        <v/>
      </c>
      <c r="H363" s="1049">
        <f>+WORLDCUP!BD63</f>
        <v/>
      </c>
      <c r="I363" s="1049">
        <f>+WORLDCUP!BD67</f>
        <v/>
      </c>
      <c r="J363" s="1049">
        <f>+WORLDCUP!BD68</f>
        <v/>
      </c>
      <c r="N363" s="694" t="inlineStr">
        <is>
          <t>ABDEFGJK</t>
        </is>
      </c>
      <c r="O363" s="694" t="n">
        <v>362</v>
      </c>
      <c r="P363" s="694" t="inlineStr">
        <is>
          <t>3E</t>
        </is>
      </c>
      <c r="Q363" s="694" t="inlineStr">
        <is>
          <t>3G</t>
        </is>
      </c>
      <c r="R363" s="694" t="inlineStr">
        <is>
          <t>3B</t>
        </is>
      </c>
      <c r="S363" s="694" t="inlineStr">
        <is>
          <t>3D</t>
        </is>
      </c>
      <c r="T363" s="694" t="inlineStr">
        <is>
          <t>3A</t>
        </is>
      </c>
      <c r="U363" s="694" t="inlineStr">
        <is>
          <t>3F</t>
        </is>
      </c>
      <c r="V363" s="694" t="inlineStr">
        <is>
          <t>3J</t>
        </is>
      </c>
      <c r="W363" s="694" t="inlineStr">
        <is>
          <t>3K</t>
        </is>
      </c>
    </row>
    <row r="364" ht="15" customHeight="1" s="650">
      <c r="A364" s="1049" t="inlineStr">
        <is>
          <t>ABDEFGIL</t>
        </is>
      </c>
      <c r="B364" s="1049">
        <f>+IF(A364=WORLDCUP!$BI$112,1,0)</f>
        <v/>
      </c>
      <c r="C364" s="1049">
        <f>+WORLDCUP!BD62</f>
        <v/>
      </c>
      <c r="D364" s="1049">
        <f>+WORLDCUP!BD64</f>
        <v/>
      </c>
      <c r="E364" s="1049">
        <f>+WORLDCUP!BD59</f>
        <v/>
      </c>
      <c r="F364" s="1049">
        <f>+WORLDCUP!BD61</f>
        <v/>
      </c>
      <c r="G364" s="1049">
        <f>+WORLDCUP!BD58</f>
        <v/>
      </c>
      <c r="H364" s="1049">
        <f>+WORLDCUP!BD63</f>
        <v/>
      </c>
      <c r="I364" s="1049">
        <f>+WORLDCUP!BD69</f>
        <v/>
      </c>
      <c r="J364" s="1049">
        <f>+WORLDCUP!BD66</f>
        <v/>
      </c>
      <c r="N364" s="694" t="inlineStr">
        <is>
          <t>ABDEFGIL</t>
        </is>
      </c>
      <c r="O364" s="694" t="n">
        <v>363</v>
      </c>
      <c r="P364" s="694" t="inlineStr">
        <is>
          <t>3E</t>
        </is>
      </c>
      <c r="Q364" s="694" t="inlineStr">
        <is>
          <t>3G</t>
        </is>
      </c>
      <c r="R364" s="694" t="inlineStr">
        <is>
          <t>3B</t>
        </is>
      </c>
      <c r="S364" s="694" t="inlineStr">
        <is>
          <t>3D</t>
        </is>
      </c>
      <c r="T364" s="694" t="inlineStr">
        <is>
          <t>3A</t>
        </is>
      </c>
      <c r="U364" s="694" t="inlineStr">
        <is>
          <t>3F</t>
        </is>
      </c>
      <c r="V364" s="694" t="inlineStr">
        <is>
          <t>3L</t>
        </is>
      </c>
      <c r="W364" s="694" t="inlineStr">
        <is>
          <t>3I</t>
        </is>
      </c>
    </row>
    <row r="365" ht="15" customHeight="1" s="650">
      <c r="A365" s="1049" t="inlineStr">
        <is>
          <t>ABDEFGIK</t>
        </is>
      </c>
      <c r="B365" s="1049">
        <f>+IF(A365=WORLDCUP!$BI$112,1,0)</f>
        <v/>
      </c>
      <c r="C365" s="1049">
        <f>+WORLDCUP!BD62</f>
        <v/>
      </c>
      <c r="D365" s="1049">
        <f>+WORLDCUP!BD64</f>
        <v/>
      </c>
      <c r="E365" s="1049">
        <f>+WORLDCUP!BD59</f>
        <v/>
      </c>
      <c r="F365" s="1049">
        <f>+WORLDCUP!BD61</f>
        <v/>
      </c>
      <c r="G365" s="1049">
        <f>+WORLDCUP!BD58</f>
        <v/>
      </c>
      <c r="H365" s="1049">
        <f>+WORLDCUP!BD63</f>
        <v/>
      </c>
      <c r="I365" s="1049">
        <f>+WORLDCUP!BD66</f>
        <v/>
      </c>
      <c r="J365" s="1049">
        <f>+WORLDCUP!BD68</f>
        <v/>
      </c>
      <c r="N365" s="694" t="inlineStr">
        <is>
          <t>ABDEFGIK</t>
        </is>
      </c>
      <c r="O365" s="694" t="n">
        <v>364</v>
      </c>
      <c r="P365" s="694" t="inlineStr">
        <is>
          <t>3E</t>
        </is>
      </c>
      <c r="Q365" s="694" t="inlineStr">
        <is>
          <t>3G</t>
        </is>
      </c>
      <c r="R365" s="694" t="inlineStr">
        <is>
          <t>3B</t>
        </is>
      </c>
      <c r="S365" s="694" t="inlineStr">
        <is>
          <t>3D</t>
        </is>
      </c>
      <c r="T365" s="694" t="inlineStr">
        <is>
          <t>3A</t>
        </is>
      </c>
      <c r="U365" s="694" t="inlineStr">
        <is>
          <t>3F</t>
        </is>
      </c>
      <c r="V365" s="694" t="inlineStr">
        <is>
          <t>3I</t>
        </is>
      </c>
      <c r="W365" s="694" t="inlineStr">
        <is>
          <t>3K</t>
        </is>
      </c>
    </row>
    <row r="366" ht="15" customHeight="1" s="650">
      <c r="A366" s="1049" t="inlineStr">
        <is>
          <t>ABDEFGIJ</t>
        </is>
      </c>
      <c r="B366" s="1049">
        <f>+IF(A366=WORLDCUP!$BI$112,1,0)</f>
        <v/>
      </c>
      <c r="C366" s="1049">
        <f>+WORLDCUP!BD62</f>
        <v/>
      </c>
      <c r="D366" s="1049">
        <f>+WORLDCUP!BD64</f>
        <v/>
      </c>
      <c r="E366" s="1049">
        <f>+WORLDCUP!BD59</f>
        <v/>
      </c>
      <c r="F366" s="1049">
        <f>+WORLDCUP!BD61</f>
        <v/>
      </c>
      <c r="G366" s="1049">
        <f>+WORLDCUP!BD58</f>
        <v/>
      </c>
      <c r="H366" s="1049">
        <f>+WORLDCUP!BD63</f>
        <v/>
      </c>
      <c r="I366" s="1049">
        <f>+WORLDCUP!BD66</f>
        <v/>
      </c>
      <c r="J366" s="1049">
        <f>+WORLDCUP!BD67</f>
        <v/>
      </c>
      <c r="N366" s="694" t="inlineStr">
        <is>
          <t>ABDEFGIJ</t>
        </is>
      </c>
      <c r="O366" s="694" t="n">
        <v>365</v>
      </c>
      <c r="P366" s="694" t="inlineStr">
        <is>
          <t>3E</t>
        </is>
      </c>
      <c r="Q366" s="694" t="inlineStr">
        <is>
          <t>3G</t>
        </is>
      </c>
      <c r="R366" s="694" t="inlineStr">
        <is>
          <t>3B</t>
        </is>
      </c>
      <c r="S366" s="694" t="inlineStr">
        <is>
          <t>3D</t>
        </is>
      </c>
      <c r="T366" s="694" t="inlineStr">
        <is>
          <t>3A</t>
        </is>
      </c>
      <c r="U366" s="694" t="inlineStr">
        <is>
          <t>3F</t>
        </is>
      </c>
      <c r="V366" s="694" t="inlineStr">
        <is>
          <t>3I</t>
        </is>
      </c>
      <c r="W366" s="694" t="inlineStr">
        <is>
          <t>3J</t>
        </is>
      </c>
    </row>
    <row r="367" ht="15" customHeight="1" s="650">
      <c r="A367" s="1049" t="inlineStr">
        <is>
          <t>ABDEFGHL</t>
        </is>
      </c>
      <c r="B367" s="1049">
        <f>+IF(A367=WORLDCUP!$BI$112,1,0)</f>
        <v/>
      </c>
      <c r="C367" s="1049">
        <f>+WORLDCUP!BD65</f>
        <v/>
      </c>
      <c r="D367" s="1049">
        <f>+WORLDCUP!BD64</f>
        <v/>
      </c>
      <c r="E367" s="1049">
        <f>+WORLDCUP!BD59</f>
        <v/>
      </c>
      <c r="F367" s="1049">
        <f>+WORLDCUP!BD61</f>
        <v/>
      </c>
      <c r="G367" s="1049">
        <f>+WORLDCUP!BD58</f>
        <v/>
      </c>
      <c r="H367" s="1049">
        <f>+WORLDCUP!BD63</f>
        <v/>
      </c>
      <c r="I367" s="1049">
        <f>+WORLDCUP!BD69</f>
        <v/>
      </c>
      <c r="J367" s="1049">
        <f>+WORLDCUP!BD62</f>
        <v/>
      </c>
      <c r="N367" s="694" t="inlineStr">
        <is>
          <t>ABDEFGHL</t>
        </is>
      </c>
      <c r="O367" s="694" t="n">
        <v>366</v>
      </c>
      <c r="P367" s="694" t="inlineStr">
        <is>
          <t>3H</t>
        </is>
      </c>
      <c r="Q367" s="694" t="inlineStr">
        <is>
          <t>3G</t>
        </is>
      </c>
      <c r="R367" s="694" t="inlineStr">
        <is>
          <t>3B</t>
        </is>
      </c>
      <c r="S367" s="694" t="inlineStr">
        <is>
          <t>3D</t>
        </is>
      </c>
      <c r="T367" s="694" t="inlineStr">
        <is>
          <t>3A</t>
        </is>
      </c>
      <c r="U367" s="694" t="inlineStr">
        <is>
          <t>3F</t>
        </is>
      </c>
      <c r="V367" s="694" t="inlineStr">
        <is>
          <t>3L</t>
        </is>
      </c>
      <c r="W367" s="694" t="inlineStr">
        <is>
          <t>3E</t>
        </is>
      </c>
    </row>
    <row r="368" ht="15" customHeight="1" s="650">
      <c r="A368" s="1049" t="inlineStr">
        <is>
          <t>ABDEFGHK</t>
        </is>
      </c>
      <c r="B368" s="1049">
        <f>+IF(A368=WORLDCUP!$BI$112,1,0)</f>
        <v/>
      </c>
      <c r="C368" s="1049">
        <f>+WORLDCUP!BD65</f>
        <v/>
      </c>
      <c r="D368" s="1049">
        <f>+WORLDCUP!BD64</f>
        <v/>
      </c>
      <c r="E368" s="1049">
        <f>+WORLDCUP!BD59</f>
        <v/>
      </c>
      <c r="F368" s="1049">
        <f>+WORLDCUP!BD61</f>
        <v/>
      </c>
      <c r="G368" s="1049">
        <f>+WORLDCUP!BD58</f>
        <v/>
      </c>
      <c r="H368" s="1049">
        <f>+WORLDCUP!BD63</f>
        <v/>
      </c>
      <c r="I368" s="1049">
        <f>+WORLDCUP!BD62</f>
        <v/>
      </c>
      <c r="J368" s="1049">
        <f>+WORLDCUP!BD68</f>
        <v/>
      </c>
      <c r="N368" s="694" t="inlineStr">
        <is>
          <t>ABDEFGHK</t>
        </is>
      </c>
      <c r="O368" s="694" t="n">
        <v>367</v>
      </c>
      <c r="P368" s="694" t="inlineStr">
        <is>
          <t>3H</t>
        </is>
      </c>
      <c r="Q368" s="694" t="inlineStr">
        <is>
          <t>3G</t>
        </is>
      </c>
      <c r="R368" s="694" t="inlineStr">
        <is>
          <t>3B</t>
        </is>
      </c>
      <c r="S368" s="694" t="inlineStr">
        <is>
          <t>3D</t>
        </is>
      </c>
      <c r="T368" s="694" t="inlineStr">
        <is>
          <t>3A</t>
        </is>
      </c>
      <c r="U368" s="694" t="inlineStr">
        <is>
          <t>3F</t>
        </is>
      </c>
      <c r="V368" s="694" t="inlineStr">
        <is>
          <t>3E</t>
        </is>
      </c>
      <c r="W368" s="694" t="inlineStr">
        <is>
          <t>3K</t>
        </is>
      </c>
    </row>
    <row r="369" ht="15" customHeight="1" s="650">
      <c r="A369" s="1049" t="inlineStr">
        <is>
          <t>ABDEFGHJ</t>
        </is>
      </c>
      <c r="B369" s="1049">
        <f>+IF(A369=WORLDCUP!$BI$112,1,0)</f>
        <v/>
      </c>
      <c r="C369" s="1049">
        <f>+WORLDCUP!BD65</f>
        <v/>
      </c>
      <c r="D369" s="1049">
        <f>+WORLDCUP!BD64</f>
        <v/>
      </c>
      <c r="E369" s="1049">
        <f>+WORLDCUP!BD59</f>
        <v/>
      </c>
      <c r="F369" s="1049">
        <f>+WORLDCUP!BD61</f>
        <v/>
      </c>
      <c r="G369" s="1049">
        <f>+WORLDCUP!BD58</f>
        <v/>
      </c>
      <c r="H369" s="1049">
        <f>+WORLDCUP!BD63</f>
        <v/>
      </c>
      <c r="I369" s="1049">
        <f>+WORLDCUP!BD62</f>
        <v/>
      </c>
      <c r="J369" s="1049">
        <f>+WORLDCUP!BD67</f>
        <v/>
      </c>
      <c r="N369" s="694" t="inlineStr">
        <is>
          <t>ABDEFGHJ</t>
        </is>
      </c>
      <c r="O369" s="694" t="n">
        <v>368</v>
      </c>
      <c r="P369" s="694" t="inlineStr">
        <is>
          <t>3H</t>
        </is>
      </c>
      <c r="Q369" s="694" t="inlineStr">
        <is>
          <t>3G</t>
        </is>
      </c>
      <c r="R369" s="694" t="inlineStr">
        <is>
          <t>3B</t>
        </is>
      </c>
      <c r="S369" s="694" t="inlineStr">
        <is>
          <t>3D</t>
        </is>
      </c>
      <c r="T369" s="694" t="inlineStr">
        <is>
          <t>3A</t>
        </is>
      </c>
      <c r="U369" s="694" t="inlineStr">
        <is>
          <t>3F</t>
        </is>
      </c>
      <c r="V369" s="694" t="inlineStr">
        <is>
          <t>3E</t>
        </is>
      </c>
      <c r="W369" s="694" t="inlineStr">
        <is>
          <t>3J</t>
        </is>
      </c>
    </row>
    <row r="370" ht="15" customHeight="1" s="650">
      <c r="A370" s="1049" t="inlineStr">
        <is>
          <t>ABDEFGHI</t>
        </is>
      </c>
      <c r="B370" s="1049">
        <f>+IF(A370=WORLDCUP!$BI$112,1,0)</f>
        <v/>
      </c>
      <c r="C370" s="1049">
        <f>+WORLDCUP!BD65</f>
        <v/>
      </c>
      <c r="D370" s="1049">
        <f>+WORLDCUP!BD64</f>
        <v/>
      </c>
      <c r="E370" s="1049">
        <f>+WORLDCUP!BD59</f>
        <v/>
      </c>
      <c r="F370" s="1049">
        <f>+WORLDCUP!BD61</f>
        <v/>
      </c>
      <c r="G370" s="1049">
        <f>+WORLDCUP!BD58</f>
        <v/>
      </c>
      <c r="H370" s="1049">
        <f>+WORLDCUP!BD63</f>
        <v/>
      </c>
      <c r="I370" s="1049">
        <f>+WORLDCUP!BD62</f>
        <v/>
      </c>
      <c r="J370" s="1049">
        <f>+WORLDCUP!BD66</f>
        <v/>
      </c>
      <c r="N370" s="694" t="inlineStr">
        <is>
          <t>ABDEFGHI</t>
        </is>
      </c>
      <c r="O370" s="694" t="n">
        <v>369</v>
      </c>
      <c r="P370" s="694" t="inlineStr">
        <is>
          <t>3H</t>
        </is>
      </c>
      <c r="Q370" s="694" t="inlineStr">
        <is>
          <t>3G</t>
        </is>
      </c>
      <c r="R370" s="694" t="inlineStr">
        <is>
          <t>3B</t>
        </is>
      </c>
      <c r="S370" s="694" t="inlineStr">
        <is>
          <t>3D</t>
        </is>
      </c>
      <c r="T370" s="694" t="inlineStr">
        <is>
          <t>3A</t>
        </is>
      </c>
      <c r="U370" s="694" t="inlineStr">
        <is>
          <t>3F</t>
        </is>
      </c>
      <c r="V370" s="694" t="inlineStr">
        <is>
          <t>3E</t>
        </is>
      </c>
      <c r="W370" s="694" t="inlineStr">
        <is>
          <t>3I</t>
        </is>
      </c>
    </row>
    <row r="371" ht="15" customHeight="1" s="650">
      <c r="A371" s="1049" t="inlineStr">
        <is>
          <t>ABCHIJKL</t>
        </is>
      </c>
      <c r="B371" s="1049">
        <f>+IF(A371=WORLDCUP!$BI$112,1,0)</f>
        <v/>
      </c>
      <c r="C371" s="1049">
        <f>+WORLDCUP!BD66</f>
        <v/>
      </c>
      <c r="D371" s="1049">
        <f>+WORLDCUP!BD67</f>
        <v/>
      </c>
      <c r="E371" s="1049">
        <f>+WORLDCUP!BD59</f>
        <v/>
      </c>
      <c r="F371" s="1049">
        <f>+WORLDCUP!BD60</f>
        <v/>
      </c>
      <c r="G371" s="1049">
        <f>+WORLDCUP!BD58</f>
        <v/>
      </c>
      <c r="H371" s="1049">
        <f>+WORLDCUP!BD65</f>
        <v/>
      </c>
      <c r="I371" s="1049">
        <f>+WORLDCUP!BD69</f>
        <v/>
      </c>
      <c r="J371" s="1049">
        <f>+WORLDCUP!BD68</f>
        <v/>
      </c>
      <c r="N371" s="694" t="inlineStr">
        <is>
          <t>ABCHIJKL</t>
        </is>
      </c>
      <c r="O371" s="694" t="n">
        <v>370</v>
      </c>
      <c r="P371" s="694" t="inlineStr">
        <is>
          <t>3I</t>
        </is>
      </c>
      <c r="Q371" s="694" t="inlineStr">
        <is>
          <t>3J</t>
        </is>
      </c>
      <c r="R371" s="694" t="inlineStr">
        <is>
          <t>3B</t>
        </is>
      </c>
      <c r="S371" s="694" t="inlineStr">
        <is>
          <t>3C</t>
        </is>
      </c>
      <c r="T371" s="694" t="inlineStr">
        <is>
          <t>3A</t>
        </is>
      </c>
      <c r="U371" s="694" t="inlineStr">
        <is>
          <t>3H</t>
        </is>
      </c>
      <c r="V371" s="694" t="inlineStr">
        <is>
          <t>3L</t>
        </is>
      </c>
      <c r="W371" s="694" t="inlineStr">
        <is>
          <t>3K</t>
        </is>
      </c>
    </row>
    <row r="372" ht="15" customHeight="1" s="650">
      <c r="A372" s="1049" t="inlineStr">
        <is>
          <t>ABCGIJKL</t>
        </is>
      </c>
      <c r="B372" s="1049">
        <f>+IF(A372=WORLDCUP!$BI$112,1,0)</f>
        <v/>
      </c>
      <c r="C372" s="1049">
        <f>+WORLDCUP!BD66</f>
        <v/>
      </c>
      <c r="D372" s="1049">
        <f>+WORLDCUP!BD67</f>
        <v/>
      </c>
      <c r="E372" s="1049">
        <f>+WORLDCUP!BD59</f>
        <v/>
      </c>
      <c r="F372" s="1049">
        <f>+WORLDCUP!BD60</f>
        <v/>
      </c>
      <c r="G372" s="1049">
        <f>+WORLDCUP!BD58</f>
        <v/>
      </c>
      <c r="H372" s="1049">
        <f>+WORLDCUP!BD64</f>
        <v/>
      </c>
      <c r="I372" s="1049">
        <f>+WORLDCUP!BD69</f>
        <v/>
      </c>
      <c r="J372" s="1049">
        <f>+WORLDCUP!BD68</f>
        <v/>
      </c>
      <c r="N372" s="694" t="inlineStr">
        <is>
          <t>ABCGIJKL</t>
        </is>
      </c>
      <c r="O372" s="694" t="n">
        <v>371</v>
      </c>
      <c r="P372" s="694" t="inlineStr">
        <is>
          <t>3I</t>
        </is>
      </c>
      <c r="Q372" s="694" t="inlineStr">
        <is>
          <t>3J</t>
        </is>
      </c>
      <c r="R372" s="694" t="inlineStr">
        <is>
          <t>3B</t>
        </is>
      </c>
      <c r="S372" s="694" t="inlineStr">
        <is>
          <t>3C</t>
        </is>
      </c>
      <c r="T372" s="694" t="inlineStr">
        <is>
          <t>3A</t>
        </is>
      </c>
      <c r="U372" s="694" t="inlineStr">
        <is>
          <t>3G</t>
        </is>
      </c>
      <c r="V372" s="694" t="inlineStr">
        <is>
          <t>3L</t>
        </is>
      </c>
      <c r="W372" s="694" t="inlineStr">
        <is>
          <t>3K</t>
        </is>
      </c>
    </row>
    <row r="373" ht="15" customHeight="1" s="650">
      <c r="A373" s="1049" t="inlineStr">
        <is>
          <t>ABCGHJKL</t>
        </is>
      </c>
      <c r="B373" s="1049">
        <f>+IF(A373=WORLDCUP!$BI$112,1,0)</f>
        <v/>
      </c>
      <c r="C373" s="1049">
        <f>+WORLDCUP!BD65</f>
        <v/>
      </c>
      <c r="D373" s="1049">
        <f>+WORLDCUP!BD67</f>
        <v/>
      </c>
      <c r="E373" s="1049">
        <f>+WORLDCUP!BD59</f>
        <v/>
      </c>
      <c r="F373" s="1049">
        <f>+WORLDCUP!BD60</f>
        <v/>
      </c>
      <c r="G373" s="1049">
        <f>+WORLDCUP!BD58</f>
        <v/>
      </c>
      <c r="H373" s="1049">
        <f>+WORLDCUP!BD64</f>
        <v/>
      </c>
      <c r="I373" s="1049">
        <f>+WORLDCUP!BD69</f>
        <v/>
      </c>
      <c r="J373" s="1049">
        <f>+WORLDCUP!BD68</f>
        <v/>
      </c>
      <c r="N373" s="694" t="inlineStr">
        <is>
          <t>ABCGHJKL</t>
        </is>
      </c>
      <c r="O373" s="694" t="n">
        <v>372</v>
      </c>
      <c r="P373" s="694" t="inlineStr">
        <is>
          <t>3H</t>
        </is>
      </c>
      <c r="Q373" s="694" t="inlineStr">
        <is>
          <t>3J</t>
        </is>
      </c>
      <c r="R373" s="694" t="inlineStr">
        <is>
          <t>3B</t>
        </is>
      </c>
      <c r="S373" s="694" t="inlineStr">
        <is>
          <t>3C</t>
        </is>
      </c>
      <c r="T373" s="694" t="inlineStr">
        <is>
          <t>3A</t>
        </is>
      </c>
      <c r="U373" s="694" t="inlineStr">
        <is>
          <t>3G</t>
        </is>
      </c>
      <c r="V373" s="694" t="inlineStr">
        <is>
          <t>3L</t>
        </is>
      </c>
      <c r="W373" s="694" t="inlineStr">
        <is>
          <t>3K</t>
        </is>
      </c>
    </row>
    <row r="374" ht="15" customHeight="1" s="650">
      <c r="A374" s="1049" t="inlineStr">
        <is>
          <t>ABCGHIKL</t>
        </is>
      </c>
      <c r="B374" s="1049">
        <f>+IF(A374=WORLDCUP!$BI$112,1,0)</f>
        <v/>
      </c>
      <c r="C374" s="1049">
        <f>+WORLDCUP!BD66</f>
        <v/>
      </c>
      <c r="D374" s="1049">
        <f>+WORLDCUP!BD64</f>
        <v/>
      </c>
      <c r="E374" s="1049">
        <f>+WORLDCUP!BD59</f>
        <v/>
      </c>
      <c r="F374" s="1049">
        <f>+WORLDCUP!BD60</f>
        <v/>
      </c>
      <c r="G374" s="1049">
        <f>+WORLDCUP!BD58</f>
        <v/>
      </c>
      <c r="H374" s="1049">
        <f>+WORLDCUP!BD65</f>
        <v/>
      </c>
      <c r="I374" s="1049">
        <f>+WORLDCUP!BD69</f>
        <v/>
      </c>
      <c r="J374" s="1049">
        <f>+WORLDCUP!BD68</f>
        <v/>
      </c>
      <c r="N374" s="694" t="inlineStr">
        <is>
          <t>ABCGHIKL</t>
        </is>
      </c>
      <c r="O374" s="694" t="n">
        <v>373</v>
      </c>
      <c r="P374" s="694" t="inlineStr">
        <is>
          <t>3I</t>
        </is>
      </c>
      <c r="Q374" s="694" t="inlineStr">
        <is>
          <t>3G</t>
        </is>
      </c>
      <c r="R374" s="694" t="inlineStr">
        <is>
          <t>3B</t>
        </is>
      </c>
      <c r="S374" s="694" t="inlineStr">
        <is>
          <t>3C</t>
        </is>
      </c>
      <c r="T374" s="694" t="inlineStr">
        <is>
          <t>3A</t>
        </is>
      </c>
      <c r="U374" s="694" t="inlineStr">
        <is>
          <t>3H</t>
        </is>
      </c>
      <c r="V374" s="694" t="inlineStr">
        <is>
          <t>3L</t>
        </is>
      </c>
      <c r="W374" s="694" t="inlineStr">
        <is>
          <t>3K</t>
        </is>
      </c>
    </row>
    <row r="375" ht="15" customHeight="1" s="650">
      <c r="A375" s="1049" t="inlineStr">
        <is>
          <t>ABCGHIJL</t>
        </is>
      </c>
      <c r="B375" s="1049">
        <f>+IF(A375=WORLDCUP!$BI$112,1,0)</f>
        <v/>
      </c>
      <c r="C375" s="1049">
        <f>+WORLDCUP!BD65</f>
        <v/>
      </c>
      <c r="D375" s="1049">
        <f>+WORLDCUP!BD67</f>
        <v/>
      </c>
      <c r="E375" s="1049">
        <f>+WORLDCUP!BD59</f>
        <v/>
      </c>
      <c r="F375" s="1049">
        <f>+WORLDCUP!BD60</f>
        <v/>
      </c>
      <c r="G375" s="1049">
        <f>+WORLDCUP!BD58</f>
        <v/>
      </c>
      <c r="H375" s="1049">
        <f>+WORLDCUP!BD64</f>
        <v/>
      </c>
      <c r="I375" s="1049">
        <f>+WORLDCUP!BD69</f>
        <v/>
      </c>
      <c r="J375" s="1049">
        <f>+WORLDCUP!BD66</f>
        <v/>
      </c>
      <c r="N375" s="694" t="inlineStr">
        <is>
          <t>ABCGHIJL</t>
        </is>
      </c>
      <c r="O375" s="694" t="n">
        <v>374</v>
      </c>
      <c r="P375" s="694" t="inlineStr">
        <is>
          <t>3H</t>
        </is>
      </c>
      <c r="Q375" s="694" t="inlineStr">
        <is>
          <t>3J</t>
        </is>
      </c>
      <c r="R375" s="694" t="inlineStr">
        <is>
          <t>3B</t>
        </is>
      </c>
      <c r="S375" s="694" t="inlineStr">
        <is>
          <t>3C</t>
        </is>
      </c>
      <c r="T375" s="694" t="inlineStr">
        <is>
          <t>3A</t>
        </is>
      </c>
      <c r="U375" s="694" t="inlineStr">
        <is>
          <t>3G</t>
        </is>
      </c>
      <c r="V375" s="694" t="inlineStr">
        <is>
          <t>3L</t>
        </is>
      </c>
      <c r="W375" s="694" t="inlineStr">
        <is>
          <t>3I</t>
        </is>
      </c>
    </row>
    <row r="376" ht="15" customHeight="1" s="650">
      <c r="A376" s="1049" t="inlineStr">
        <is>
          <t>ABCGHIJK</t>
        </is>
      </c>
      <c r="B376" s="1049">
        <f>+IF(A376=WORLDCUP!$BI$112,1,0)</f>
        <v/>
      </c>
      <c r="C376" s="1049">
        <f>+WORLDCUP!BD65</f>
        <v/>
      </c>
      <c r="D376" s="1049">
        <f>+WORLDCUP!BD67</f>
        <v/>
      </c>
      <c r="E376" s="1049">
        <f>+WORLDCUP!BD59</f>
        <v/>
      </c>
      <c r="F376" s="1049">
        <f>+WORLDCUP!BD60</f>
        <v/>
      </c>
      <c r="G376" s="1049">
        <f>+WORLDCUP!BD58</f>
        <v/>
      </c>
      <c r="H376" s="1049">
        <f>+WORLDCUP!BD64</f>
        <v/>
      </c>
      <c r="I376" s="1049">
        <f>+WORLDCUP!BD66</f>
        <v/>
      </c>
      <c r="J376" s="1049">
        <f>+WORLDCUP!BD68</f>
        <v/>
      </c>
      <c r="N376" s="694" t="inlineStr">
        <is>
          <t>ABCGHIJK</t>
        </is>
      </c>
      <c r="O376" s="694" t="n">
        <v>375</v>
      </c>
      <c r="P376" s="694" t="inlineStr">
        <is>
          <t>3H</t>
        </is>
      </c>
      <c r="Q376" s="694" t="inlineStr">
        <is>
          <t>3J</t>
        </is>
      </c>
      <c r="R376" s="694" t="inlineStr">
        <is>
          <t>3B</t>
        </is>
      </c>
      <c r="S376" s="694" t="inlineStr">
        <is>
          <t>3C</t>
        </is>
      </c>
      <c r="T376" s="694" t="inlineStr">
        <is>
          <t>3A</t>
        </is>
      </c>
      <c r="U376" s="694" t="inlineStr">
        <is>
          <t>3G</t>
        </is>
      </c>
      <c r="V376" s="694" t="inlineStr">
        <is>
          <t>3I</t>
        </is>
      </c>
      <c r="W376" s="694" t="inlineStr">
        <is>
          <t>3K</t>
        </is>
      </c>
    </row>
    <row r="377" ht="15" customHeight="1" s="650">
      <c r="A377" s="1049" t="inlineStr">
        <is>
          <t>ABCFIJKL</t>
        </is>
      </c>
      <c r="B377" s="1049">
        <f>+IF(A377=WORLDCUP!$BI$112,1,0)</f>
        <v/>
      </c>
      <c r="C377" s="1049">
        <f>+WORLDCUP!BD66</f>
        <v/>
      </c>
      <c r="D377" s="1049">
        <f>+WORLDCUP!BD67</f>
        <v/>
      </c>
      <c r="E377" s="1049">
        <f>+WORLDCUP!BD59</f>
        <v/>
      </c>
      <c r="F377" s="1049">
        <f>+WORLDCUP!BD60</f>
        <v/>
      </c>
      <c r="G377" s="1049">
        <f>+WORLDCUP!BD58</f>
        <v/>
      </c>
      <c r="H377" s="1049">
        <f>+WORLDCUP!BD63</f>
        <v/>
      </c>
      <c r="I377" s="1049">
        <f>+WORLDCUP!BD69</f>
        <v/>
      </c>
      <c r="J377" s="1049">
        <f>+WORLDCUP!BD68</f>
        <v/>
      </c>
      <c r="N377" s="694" t="inlineStr">
        <is>
          <t>ABCFIJKL</t>
        </is>
      </c>
      <c r="O377" s="694" t="n">
        <v>376</v>
      </c>
      <c r="P377" s="694" t="inlineStr">
        <is>
          <t>3I</t>
        </is>
      </c>
      <c r="Q377" s="694" t="inlineStr">
        <is>
          <t>3J</t>
        </is>
      </c>
      <c r="R377" s="694" t="inlineStr">
        <is>
          <t>3B</t>
        </is>
      </c>
      <c r="S377" s="694" t="inlineStr">
        <is>
          <t>3C</t>
        </is>
      </c>
      <c r="T377" s="694" t="inlineStr">
        <is>
          <t>3A</t>
        </is>
      </c>
      <c r="U377" s="694" t="inlineStr">
        <is>
          <t>3F</t>
        </is>
      </c>
      <c r="V377" s="694" t="inlineStr">
        <is>
          <t>3L</t>
        </is>
      </c>
      <c r="W377" s="694" t="inlineStr">
        <is>
          <t>3K</t>
        </is>
      </c>
    </row>
    <row r="378" ht="15" customHeight="1" s="650">
      <c r="A378" s="1049" t="inlineStr">
        <is>
          <t>ABCFHJKL</t>
        </is>
      </c>
      <c r="B378" s="1049">
        <f>+IF(A378=WORLDCUP!$BI$112,1,0)</f>
        <v/>
      </c>
      <c r="C378" s="1049">
        <f>+WORLDCUP!BD65</f>
        <v/>
      </c>
      <c r="D378" s="1049">
        <f>+WORLDCUP!BD67</f>
        <v/>
      </c>
      <c r="E378" s="1049">
        <f>+WORLDCUP!BD59</f>
        <v/>
      </c>
      <c r="F378" s="1049">
        <f>+WORLDCUP!BD60</f>
        <v/>
      </c>
      <c r="G378" s="1049">
        <f>+WORLDCUP!BD58</f>
        <v/>
      </c>
      <c r="H378" s="1049">
        <f>+WORLDCUP!BD63</f>
        <v/>
      </c>
      <c r="I378" s="1049">
        <f>+WORLDCUP!BD69</f>
        <v/>
      </c>
      <c r="J378" s="1049">
        <f>+WORLDCUP!BD68</f>
        <v/>
      </c>
      <c r="N378" s="694" t="inlineStr">
        <is>
          <t>ABCFHJKL</t>
        </is>
      </c>
      <c r="O378" s="694" t="n">
        <v>377</v>
      </c>
      <c r="P378" s="694" t="inlineStr">
        <is>
          <t>3H</t>
        </is>
      </c>
      <c r="Q378" s="694" t="inlineStr">
        <is>
          <t>3J</t>
        </is>
      </c>
      <c r="R378" s="694" t="inlineStr">
        <is>
          <t>3B</t>
        </is>
      </c>
      <c r="S378" s="694" t="inlineStr">
        <is>
          <t>3C</t>
        </is>
      </c>
      <c r="T378" s="694" t="inlineStr">
        <is>
          <t>3A</t>
        </is>
      </c>
      <c r="U378" s="694" t="inlineStr">
        <is>
          <t>3F</t>
        </is>
      </c>
      <c r="V378" s="694" t="inlineStr">
        <is>
          <t>3L</t>
        </is>
      </c>
      <c r="W378" s="694" t="inlineStr">
        <is>
          <t>3K</t>
        </is>
      </c>
    </row>
    <row r="379" ht="15" customHeight="1" s="650">
      <c r="A379" s="1049" t="inlineStr">
        <is>
          <t>ABCFHIKL</t>
        </is>
      </c>
      <c r="B379" s="1049">
        <f>+IF(A379=WORLDCUP!$BI$112,1,0)</f>
        <v/>
      </c>
      <c r="C379" s="1049">
        <f>+WORLDCUP!BD65</f>
        <v/>
      </c>
      <c r="D379" s="1049">
        <f>+WORLDCUP!BD66</f>
        <v/>
      </c>
      <c r="E379" s="1049">
        <f>+WORLDCUP!BD59</f>
        <v/>
      </c>
      <c r="F379" s="1049">
        <f>+WORLDCUP!BD60</f>
        <v/>
      </c>
      <c r="G379" s="1049">
        <f>+WORLDCUP!BD58</f>
        <v/>
      </c>
      <c r="H379" s="1049">
        <f>+WORLDCUP!BD63</f>
        <v/>
      </c>
      <c r="I379" s="1049">
        <f>+WORLDCUP!BD69</f>
        <v/>
      </c>
      <c r="J379" s="1049">
        <f>+WORLDCUP!BD68</f>
        <v/>
      </c>
      <c r="N379" s="694" t="inlineStr">
        <is>
          <t>ABCFHIKL</t>
        </is>
      </c>
      <c r="O379" s="694" t="n">
        <v>378</v>
      </c>
      <c r="P379" s="694" t="inlineStr">
        <is>
          <t>3H</t>
        </is>
      </c>
      <c r="Q379" s="694" t="inlineStr">
        <is>
          <t>3I</t>
        </is>
      </c>
      <c r="R379" s="694" t="inlineStr">
        <is>
          <t>3B</t>
        </is>
      </c>
      <c r="S379" s="694" t="inlineStr">
        <is>
          <t>3C</t>
        </is>
      </c>
      <c r="T379" s="694" t="inlineStr">
        <is>
          <t>3A</t>
        </is>
      </c>
      <c r="U379" s="694" t="inlineStr">
        <is>
          <t>3F</t>
        </is>
      </c>
      <c r="V379" s="694" t="inlineStr">
        <is>
          <t>3L</t>
        </is>
      </c>
      <c r="W379" s="694" t="inlineStr">
        <is>
          <t>3K</t>
        </is>
      </c>
    </row>
    <row r="380" ht="15" customHeight="1" s="650">
      <c r="A380" s="1049" t="inlineStr">
        <is>
          <t>ABCFHIJL</t>
        </is>
      </c>
      <c r="B380" s="1049">
        <f>+IF(A380=WORLDCUP!$BI$112,1,0)</f>
        <v/>
      </c>
      <c r="C380" s="1049">
        <f>+WORLDCUP!BD65</f>
        <v/>
      </c>
      <c r="D380" s="1049">
        <f>+WORLDCUP!BD67</f>
        <v/>
      </c>
      <c r="E380" s="1049">
        <f>+WORLDCUP!BD59</f>
        <v/>
      </c>
      <c r="F380" s="1049">
        <f>+WORLDCUP!BD60</f>
        <v/>
      </c>
      <c r="G380" s="1049">
        <f>+WORLDCUP!BD58</f>
        <v/>
      </c>
      <c r="H380" s="1049">
        <f>+WORLDCUP!BD63</f>
        <v/>
      </c>
      <c r="I380" s="1049">
        <f>+WORLDCUP!BD69</f>
        <v/>
      </c>
      <c r="J380" s="1049">
        <f>+WORLDCUP!BD66</f>
        <v/>
      </c>
      <c r="N380" s="694" t="inlineStr">
        <is>
          <t>ABCFHIJL</t>
        </is>
      </c>
      <c r="O380" s="694" t="n">
        <v>379</v>
      </c>
      <c r="P380" s="694" t="inlineStr">
        <is>
          <t>3H</t>
        </is>
      </c>
      <c r="Q380" s="694" t="inlineStr">
        <is>
          <t>3J</t>
        </is>
      </c>
      <c r="R380" s="694" t="inlineStr">
        <is>
          <t>3B</t>
        </is>
      </c>
      <c r="S380" s="694" t="inlineStr">
        <is>
          <t>3C</t>
        </is>
      </c>
      <c r="T380" s="694" t="inlineStr">
        <is>
          <t>3A</t>
        </is>
      </c>
      <c r="U380" s="694" t="inlineStr">
        <is>
          <t>3F</t>
        </is>
      </c>
      <c r="V380" s="694" t="inlineStr">
        <is>
          <t>3L</t>
        </is>
      </c>
      <c r="W380" s="694" t="inlineStr">
        <is>
          <t>3I</t>
        </is>
      </c>
    </row>
    <row r="381" ht="15" customHeight="1" s="650">
      <c r="A381" s="1049" t="inlineStr">
        <is>
          <t>ABCFHIJK</t>
        </is>
      </c>
      <c r="B381" s="1049">
        <f>+IF(A381=WORLDCUP!$BI$112,1,0)</f>
        <v/>
      </c>
      <c r="C381" s="1049">
        <f>+WORLDCUP!BD65</f>
        <v/>
      </c>
      <c r="D381" s="1049">
        <f>+WORLDCUP!BD67</f>
        <v/>
      </c>
      <c r="E381" s="1049">
        <f>+WORLDCUP!BD59</f>
        <v/>
      </c>
      <c r="F381" s="1049">
        <f>+WORLDCUP!BD60</f>
        <v/>
      </c>
      <c r="G381" s="1049">
        <f>+WORLDCUP!BD58</f>
        <v/>
      </c>
      <c r="H381" s="1049">
        <f>+WORLDCUP!BD63</f>
        <v/>
      </c>
      <c r="I381" s="1049">
        <f>+WORLDCUP!BD66</f>
        <v/>
      </c>
      <c r="J381" s="1049">
        <f>+WORLDCUP!BD68</f>
        <v/>
      </c>
      <c r="N381" s="694" t="inlineStr">
        <is>
          <t>ABCFHIJK</t>
        </is>
      </c>
      <c r="O381" s="694" t="n">
        <v>380</v>
      </c>
      <c r="P381" s="694" t="inlineStr">
        <is>
          <t>3H</t>
        </is>
      </c>
      <c r="Q381" s="694" t="inlineStr">
        <is>
          <t>3J</t>
        </is>
      </c>
      <c r="R381" s="694" t="inlineStr">
        <is>
          <t>3B</t>
        </is>
      </c>
      <c r="S381" s="694" t="inlineStr">
        <is>
          <t>3C</t>
        </is>
      </c>
      <c r="T381" s="694" t="inlineStr">
        <is>
          <t>3A</t>
        </is>
      </c>
      <c r="U381" s="694" t="inlineStr">
        <is>
          <t>3F</t>
        </is>
      </c>
      <c r="V381" s="694" t="inlineStr">
        <is>
          <t>3I</t>
        </is>
      </c>
      <c r="W381" s="694" t="inlineStr">
        <is>
          <t>3K</t>
        </is>
      </c>
    </row>
    <row r="382" ht="15" customHeight="1" s="650">
      <c r="A382" s="1049" t="inlineStr">
        <is>
          <t>ABCFGJKL</t>
        </is>
      </c>
      <c r="B382" s="1049">
        <f>+IF(A382=WORLDCUP!$BI$112,1,0)</f>
        <v/>
      </c>
      <c r="C382" s="1049">
        <f>+WORLDCUP!BD60</f>
        <v/>
      </c>
      <c r="D382" s="1049">
        <f>+WORLDCUP!BD67</f>
        <v/>
      </c>
      <c r="E382" s="1049">
        <f>+WORLDCUP!BD59</f>
        <v/>
      </c>
      <c r="F382" s="1049">
        <f>+WORLDCUP!BD63</f>
        <v/>
      </c>
      <c r="G382" s="1049">
        <f>+WORLDCUP!BD58</f>
        <v/>
      </c>
      <c r="H382" s="1049">
        <f>+WORLDCUP!BD64</f>
        <v/>
      </c>
      <c r="I382" s="1049">
        <f>+WORLDCUP!BD69</f>
        <v/>
      </c>
      <c r="J382" s="1049">
        <f>+WORLDCUP!BD68</f>
        <v/>
      </c>
      <c r="N382" s="694" t="inlineStr">
        <is>
          <t>ABCFGJKL</t>
        </is>
      </c>
      <c r="O382" s="694" t="n">
        <v>381</v>
      </c>
      <c r="P382" s="694" t="inlineStr">
        <is>
          <t>3C</t>
        </is>
      </c>
      <c r="Q382" s="694" t="inlineStr">
        <is>
          <t>3J</t>
        </is>
      </c>
      <c r="R382" s="694" t="inlineStr">
        <is>
          <t>3B</t>
        </is>
      </c>
      <c r="S382" s="694" t="inlineStr">
        <is>
          <t>3F</t>
        </is>
      </c>
      <c r="T382" s="694" t="inlineStr">
        <is>
          <t>3A</t>
        </is>
      </c>
      <c r="U382" s="694" t="inlineStr">
        <is>
          <t>3G</t>
        </is>
      </c>
      <c r="V382" s="694" t="inlineStr">
        <is>
          <t>3L</t>
        </is>
      </c>
      <c r="W382" s="694" t="inlineStr">
        <is>
          <t>3K</t>
        </is>
      </c>
    </row>
    <row r="383" ht="15" customHeight="1" s="650">
      <c r="A383" s="1049" t="inlineStr">
        <is>
          <t>ABCFGIKL</t>
        </is>
      </c>
      <c r="B383" s="1049">
        <f>+IF(A383=WORLDCUP!$BI$112,1,0)</f>
        <v/>
      </c>
      <c r="C383" s="1049">
        <f>+WORLDCUP!BD66</f>
        <v/>
      </c>
      <c r="D383" s="1049">
        <f>+WORLDCUP!BD64</f>
        <v/>
      </c>
      <c r="E383" s="1049">
        <f>+WORLDCUP!BD59</f>
        <v/>
      </c>
      <c r="F383" s="1049">
        <f>+WORLDCUP!BD60</f>
        <v/>
      </c>
      <c r="G383" s="1049">
        <f>+WORLDCUP!BD58</f>
        <v/>
      </c>
      <c r="H383" s="1049">
        <f>+WORLDCUP!BD63</f>
        <v/>
      </c>
      <c r="I383" s="1049">
        <f>+WORLDCUP!BD69</f>
        <v/>
      </c>
      <c r="J383" s="1049">
        <f>+WORLDCUP!BD68</f>
        <v/>
      </c>
      <c r="N383" s="694" t="inlineStr">
        <is>
          <t>ABCFGIKL</t>
        </is>
      </c>
      <c r="O383" s="694" t="n">
        <v>382</v>
      </c>
      <c r="P383" s="694" t="inlineStr">
        <is>
          <t>3I</t>
        </is>
      </c>
      <c r="Q383" s="694" t="inlineStr">
        <is>
          <t>3G</t>
        </is>
      </c>
      <c r="R383" s="694" t="inlineStr">
        <is>
          <t>3B</t>
        </is>
      </c>
      <c r="S383" s="694" t="inlineStr">
        <is>
          <t>3C</t>
        </is>
      </c>
      <c r="T383" s="694" t="inlineStr">
        <is>
          <t>3A</t>
        </is>
      </c>
      <c r="U383" s="694" t="inlineStr">
        <is>
          <t>3F</t>
        </is>
      </c>
      <c r="V383" s="694" t="inlineStr">
        <is>
          <t>3L</t>
        </is>
      </c>
      <c r="W383" s="694" t="inlineStr">
        <is>
          <t>3K</t>
        </is>
      </c>
    </row>
    <row r="384" ht="15" customHeight="1" s="650">
      <c r="A384" s="1049" t="inlineStr">
        <is>
          <t>ABCFGIJL</t>
        </is>
      </c>
      <c r="B384" s="1049">
        <f>+IF(A384=WORLDCUP!$BI$112,1,0)</f>
        <v/>
      </c>
      <c r="C384" s="1049">
        <f>+WORLDCUP!BD60</f>
        <v/>
      </c>
      <c r="D384" s="1049">
        <f>+WORLDCUP!BD67</f>
        <v/>
      </c>
      <c r="E384" s="1049">
        <f>+WORLDCUP!BD59</f>
        <v/>
      </c>
      <c r="F384" s="1049">
        <f>+WORLDCUP!BD63</f>
        <v/>
      </c>
      <c r="G384" s="1049">
        <f>+WORLDCUP!BD58</f>
        <v/>
      </c>
      <c r="H384" s="1049">
        <f>+WORLDCUP!BD64</f>
        <v/>
      </c>
      <c r="I384" s="1049">
        <f>+WORLDCUP!BD69</f>
        <v/>
      </c>
      <c r="J384" s="1049">
        <f>+WORLDCUP!BD66</f>
        <v/>
      </c>
      <c r="N384" s="694" t="inlineStr">
        <is>
          <t>ABCFGIJL</t>
        </is>
      </c>
      <c r="O384" s="694" t="n">
        <v>383</v>
      </c>
      <c r="P384" s="694" t="inlineStr">
        <is>
          <t>3C</t>
        </is>
      </c>
      <c r="Q384" s="694" t="inlineStr">
        <is>
          <t>3J</t>
        </is>
      </c>
      <c r="R384" s="694" t="inlineStr">
        <is>
          <t>3B</t>
        </is>
      </c>
      <c r="S384" s="694" t="inlineStr">
        <is>
          <t>3F</t>
        </is>
      </c>
      <c r="T384" s="694" t="inlineStr">
        <is>
          <t>3A</t>
        </is>
      </c>
      <c r="U384" s="694" t="inlineStr">
        <is>
          <t>3G</t>
        </is>
      </c>
      <c r="V384" s="694" t="inlineStr">
        <is>
          <t>3L</t>
        </is>
      </c>
      <c r="W384" s="694" t="inlineStr">
        <is>
          <t>3I</t>
        </is>
      </c>
    </row>
    <row r="385" ht="15" customHeight="1" s="650">
      <c r="A385" s="1049" t="inlineStr">
        <is>
          <t>ABCFGIJK</t>
        </is>
      </c>
      <c r="B385" s="1049">
        <f>+IF(A385=WORLDCUP!$BI$112,1,0)</f>
        <v/>
      </c>
      <c r="C385" s="1049">
        <f>+WORLDCUP!BD60</f>
        <v/>
      </c>
      <c r="D385" s="1049">
        <f>+WORLDCUP!BD67</f>
        <v/>
      </c>
      <c r="E385" s="1049">
        <f>+WORLDCUP!BD59</f>
        <v/>
      </c>
      <c r="F385" s="1049">
        <f>+WORLDCUP!BD63</f>
        <v/>
      </c>
      <c r="G385" s="1049">
        <f>+WORLDCUP!BD58</f>
        <v/>
      </c>
      <c r="H385" s="1049">
        <f>+WORLDCUP!BD64</f>
        <v/>
      </c>
      <c r="I385" s="1049">
        <f>+WORLDCUP!BD66</f>
        <v/>
      </c>
      <c r="J385" s="1049">
        <f>+WORLDCUP!BD68</f>
        <v/>
      </c>
      <c r="N385" s="694" t="inlineStr">
        <is>
          <t>ABCFGIJK</t>
        </is>
      </c>
      <c r="O385" s="694" t="n">
        <v>384</v>
      </c>
      <c r="P385" s="694" t="inlineStr">
        <is>
          <t>3C</t>
        </is>
      </c>
      <c r="Q385" s="694" t="inlineStr">
        <is>
          <t>3J</t>
        </is>
      </c>
      <c r="R385" s="694" t="inlineStr">
        <is>
          <t>3B</t>
        </is>
      </c>
      <c r="S385" s="694" t="inlineStr">
        <is>
          <t>3F</t>
        </is>
      </c>
      <c r="T385" s="694" t="inlineStr">
        <is>
          <t>3A</t>
        </is>
      </c>
      <c r="U385" s="694" t="inlineStr">
        <is>
          <t>3G</t>
        </is>
      </c>
      <c r="V385" s="694" t="inlineStr">
        <is>
          <t>3I</t>
        </is>
      </c>
      <c r="W385" s="694" t="inlineStr">
        <is>
          <t>3K</t>
        </is>
      </c>
    </row>
    <row r="386" ht="15" customHeight="1" s="650">
      <c r="A386" s="1049" t="inlineStr">
        <is>
          <t>ABCFGHKL</t>
        </is>
      </c>
      <c r="B386" s="1049">
        <f>+IF(A386=WORLDCUP!$BI$112,1,0)</f>
        <v/>
      </c>
      <c r="C386" s="1049">
        <f>+WORLDCUP!BD65</f>
        <v/>
      </c>
      <c r="D386" s="1049">
        <f>+WORLDCUP!BD64</f>
        <v/>
      </c>
      <c r="E386" s="1049">
        <f>+WORLDCUP!BD59</f>
        <v/>
      </c>
      <c r="F386" s="1049">
        <f>+WORLDCUP!BD60</f>
        <v/>
      </c>
      <c r="G386" s="1049">
        <f>+WORLDCUP!BD58</f>
        <v/>
      </c>
      <c r="H386" s="1049">
        <f>+WORLDCUP!BD63</f>
        <v/>
      </c>
      <c r="I386" s="1049">
        <f>+WORLDCUP!BD69</f>
        <v/>
      </c>
      <c r="J386" s="1049">
        <f>+WORLDCUP!BD68</f>
        <v/>
      </c>
      <c r="N386" s="694" t="inlineStr">
        <is>
          <t>ABCFGHKL</t>
        </is>
      </c>
      <c r="O386" s="694" t="n">
        <v>385</v>
      </c>
      <c r="P386" s="694" t="inlineStr">
        <is>
          <t>3H</t>
        </is>
      </c>
      <c r="Q386" s="694" t="inlineStr">
        <is>
          <t>3G</t>
        </is>
      </c>
      <c r="R386" s="694" t="inlineStr">
        <is>
          <t>3B</t>
        </is>
      </c>
      <c r="S386" s="694" t="inlineStr">
        <is>
          <t>3C</t>
        </is>
      </c>
      <c r="T386" s="694" t="inlineStr">
        <is>
          <t>3A</t>
        </is>
      </c>
      <c r="U386" s="694" t="inlineStr">
        <is>
          <t>3F</t>
        </is>
      </c>
      <c r="V386" s="694" t="inlineStr">
        <is>
          <t>3L</t>
        </is>
      </c>
      <c r="W386" s="694" t="inlineStr">
        <is>
          <t>3K</t>
        </is>
      </c>
    </row>
    <row r="387" ht="15" customHeight="1" s="650">
      <c r="A387" s="1049" t="inlineStr">
        <is>
          <t>ABCFGHJL</t>
        </is>
      </c>
      <c r="B387" s="1049">
        <f>+IF(A387=WORLDCUP!$BI$112,1,0)</f>
        <v/>
      </c>
      <c r="C387" s="1049">
        <f>+WORLDCUP!BD65</f>
        <v/>
      </c>
      <c r="D387" s="1049">
        <f>+WORLDCUP!BD64</f>
        <v/>
      </c>
      <c r="E387" s="1049">
        <f>+WORLDCUP!BD59</f>
        <v/>
      </c>
      <c r="F387" s="1049">
        <f>+WORLDCUP!BD60</f>
        <v/>
      </c>
      <c r="G387" s="1049">
        <f>+WORLDCUP!BD58</f>
        <v/>
      </c>
      <c r="H387" s="1049">
        <f>+WORLDCUP!BD63</f>
        <v/>
      </c>
      <c r="I387" s="1049">
        <f>+WORLDCUP!BD69</f>
        <v/>
      </c>
      <c r="J387" s="1049">
        <f>+WORLDCUP!BD67</f>
        <v/>
      </c>
      <c r="N387" s="694" t="inlineStr">
        <is>
          <t>ABCFGHJL</t>
        </is>
      </c>
      <c r="O387" s="694" t="n">
        <v>386</v>
      </c>
      <c r="P387" s="694" t="inlineStr">
        <is>
          <t>3H</t>
        </is>
      </c>
      <c r="Q387" s="694" t="inlineStr">
        <is>
          <t>3G</t>
        </is>
      </c>
      <c r="R387" s="694" t="inlineStr">
        <is>
          <t>3B</t>
        </is>
      </c>
      <c r="S387" s="694" t="inlineStr">
        <is>
          <t>3C</t>
        </is>
      </c>
      <c r="T387" s="694" t="inlineStr">
        <is>
          <t>3A</t>
        </is>
      </c>
      <c r="U387" s="694" t="inlineStr">
        <is>
          <t>3F</t>
        </is>
      </c>
      <c r="V387" s="694" t="inlineStr">
        <is>
          <t>3L</t>
        </is>
      </c>
      <c r="W387" s="694" t="inlineStr">
        <is>
          <t>3J</t>
        </is>
      </c>
    </row>
    <row r="388" ht="15" customHeight="1" s="650">
      <c r="A388" s="1049" t="inlineStr">
        <is>
          <t>ABCFGHJK</t>
        </is>
      </c>
      <c r="B388" s="1049">
        <f>+IF(A388=WORLDCUP!$BI$112,1,0)</f>
        <v/>
      </c>
      <c r="C388" s="1049">
        <f>+WORLDCUP!BD65</f>
        <v/>
      </c>
      <c r="D388" s="1049">
        <f>+WORLDCUP!BD64</f>
        <v/>
      </c>
      <c r="E388" s="1049">
        <f>+WORLDCUP!BD59</f>
        <v/>
      </c>
      <c r="F388" s="1049">
        <f>+WORLDCUP!BD60</f>
        <v/>
      </c>
      <c r="G388" s="1049">
        <f>+WORLDCUP!BD58</f>
        <v/>
      </c>
      <c r="H388" s="1049">
        <f>+WORLDCUP!BD63</f>
        <v/>
      </c>
      <c r="I388" s="1049">
        <f>+WORLDCUP!BD67</f>
        <v/>
      </c>
      <c r="J388" s="1049">
        <f>+WORLDCUP!BD68</f>
        <v/>
      </c>
      <c r="N388" s="694" t="inlineStr">
        <is>
          <t>ABCFGHJK</t>
        </is>
      </c>
      <c r="O388" s="694" t="n">
        <v>387</v>
      </c>
      <c r="P388" s="694" t="inlineStr">
        <is>
          <t>3H</t>
        </is>
      </c>
      <c r="Q388" s="694" t="inlineStr">
        <is>
          <t>3G</t>
        </is>
      </c>
      <c r="R388" s="694" t="inlineStr">
        <is>
          <t>3B</t>
        </is>
      </c>
      <c r="S388" s="694" t="inlineStr">
        <is>
          <t>3C</t>
        </is>
      </c>
      <c r="T388" s="694" t="inlineStr">
        <is>
          <t>3A</t>
        </is>
      </c>
      <c r="U388" s="694" t="inlineStr">
        <is>
          <t>3F</t>
        </is>
      </c>
      <c r="V388" s="694" t="inlineStr">
        <is>
          <t>3J</t>
        </is>
      </c>
      <c r="W388" s="694" t="inlineStr">
        <is>
          <t>3K</t>
        </is>
      </c>
    </row>
    <row r="389" ht="15" customHeight="1" s="650">
      <c r="A389" s="1049" t="inlineStr">
        <is>
          <t>ABCFGHIL</t>
        </is>
      </c>
      <c r="B389" s="1049">
        <f>+IF(A389=WORLDCUP!$BI$112,1,0)</f>
        <v/>
      </c>
      <c r="C389" s="1049">
        <f>+WORLDCUP!BD65</f>
        <v/>
      </c>
      <c r="D389" s="1049">
        <f>+WORLDCUP!BD64</f>
        <v/>
      </c>
      <c r="E389" s="1049">
        <f>+WORLDCUP!BD59</f>
        <v/>
      </c>
      <c r="F389" s="1049">
        <f>+WORLDCUP!BD60</f>
        <v/>
      </c>
      <c r="G389" s="1049">
        <f>+WORLDCUP!BD58</f>
        <v/>
      </c>
      <c r="H389" s="1049">
        <f>+WORLDCUP!BD63</f>
        <v/>
      </c>
      <c r="I389" s="1049">
        <f>+WORLDCUP!BD69</f>
        <v/>
      </c>
      <c r="J389" s="1049">
        <f>+WORLDCUP!BD66</f>
        <v/>
      </c>
      <c r="N389" s="694" t="inlineStr">
        <is>
          <t>ABCFGHIL</t>
        </is>
      </c>
      <c r="O389" s="694" t="n">
        <v>388</v>
      </c>
      <c r="P389" s="694" t="inlineStr">
        <is>
          <t>3H</t>
        </is>
      </c>
      <c r="Q389" s="694" t="inlineStr">
        <is>
          <t>3G</t>
        </is>
      </c>
      <c r="R389" s="694" t="inlineStr">
        <is>
          <t>3B</t>
        </is>
      </c>
      <c r="S389" s="694" t="inlineStr">
        <is>
          <t>3C</t>
        </is>
      </c>
      <c r="T389" s="694" t="inlineStr">
        <is>
          <t>3A</t>
        </is>
      </c>
      <c r="U389" s="694" t="inlineStr">
        <is>
          <t>3F</t>
        </is>
      </c>
      <c r="V389" s="694" t="inlineStr">
        <is>
          <t>3L</t>
        </is>
      </c>
      <c r="W389" s="694" t="inlineStr">
        <is>
          <t>3I</t>
        </is>
      </c>
    </row>
    <row r="390" ht="15" customHeight="1" s="650">
      <c r="A390" s="1049" t="inlineStr">
        <is>
          <t>ABCFGHIK</t>
        </is>
      </c>
      <c r="B390" s="1049">
        <f>+IF(A390=WORLDCUP!$BI$112,1,0)</f>
        <v/>
      </c>
      <c r="C390" s="1049">
        <f>+WORLDCUP!BD65</f>
        <v/>
      </c>
      <c r="D390" s="1049">
        <f>+WORLDCUP!BD64</f>
        <v/>
      </c>
      <c r="E390" s="1049">
        <f>+WORLDCUP!BD59</f>
        <v/>
      </c>
      <c r="F390" s="1049">
        <f>+WORLDCUP!BD60</f>
        <v/>
      </c>
      <c r="G390" s="1049">
        <f>+WORLDCUP!BD58</f>
        <v/>
      </c>
      <c r="H390" s="1049">
        <f>+WORLDCUP!BD63</f>
        <v/>
      </c>
      <c r="I390" s="1049">
        <f>+WORLDCUP!BD66</f>
        <v/>
      </c>
      <c r="J390" s="1049">
        <f>+WORLDCUP!BD68</f>
        <v/>
      </c>
      <c r="N390" s="694" t="inlineStr">
        <is>
          <t>ABCFGHIK</t>
        </is>
      </c>
      <c r="O390" s="694" t="n">
        <v>389</v>
      </c>
      <c r="P390" s="694" t="inlineStr">
        <is>
          <t>3H</t>
        </is>
      </c>
      <c r="Q390" s="694" t="inlineStr">
        <is>
          <t>3G</t>
        </is>
      </c>
      <c r="R390" s="694" t="inlineStr">
        <is>
          <t>3B</t>
        </is>
      </c>
      <c r="S390" s="694" t="inlineStr">
        <is>
          <t>3C</t>
        </is>
      </c>
      <c r="T390" s="694" t="inlineStr">
        <is>
          <t>3A</t>
        </is>
      </c>
      <c r="U390" s="694" t="inlineStr">
        <is>
          <t>3F</t>
        </is>
      </c>
      <c r="V390" s="694" t="inlineStr">
        <is>
          <t>3I</t>
        </is>
      </c>
      <c r="W390" s="694" t="inlineStr">
        <is>
          <t>3K</t>
        </is>
      </c>
    </row>
    <row r="391" ht="15" customHeight="1" s="650">
      <c r="A391" s="1049" t="inlineStr">
        <is>
          <t>ABCFGHIJ</t>
        </is>
      </c>
      <c r="B391" s="1049">
        <f>+IF(A391=WORLDCUP!$BI$112,1,0)</f>
        <v/>
      </c>
      <c r="C391" s="1049">
        <f>+WORLDCUP!BD65</f>
        <v/>
      </c>
      <c r="D391" s="1049">
        <f>+WORLDCUP!BD64</f>
        <v/>
      </c>
      <c r="E391" s="1049">
        <f>+WORLDCUP!BD59</f>
        <v/>
      </c>
      <c r="F391" s="1049">
        <f>+WORLDCUP!BD60</f>
        <v/>
      </c>
      <c r="G391" s="1049">
        <f>+WORLDCUP!BD58</f>
        <v/>
      </c>
      <c r="H391" s="1049">
        <f>+WORLDCUP!BD63</f>
        <v/>
      </c>
      <c r="I391" s="1049">
        <f>+WORLDCUP!BD66</f>
        <v/>
      </c>
      <c r="J391" s="1049">
        <f>+WORLDCUP!BD67</f>
        <v/>
      </c>
      <c r="N391" s="694" t="inlineStr">
        <is>
          <t>ABCFGHIJ</t>
        </is>
      </c>
      <c r="O391" s="694" t="n">
        <v>390</v>
      </c>
      <c r="P391" s="694" t="inlineStr">
        <is>
          <t>3H</t>
        </is>
      </c>
      <c r="Q391" s="694" t="inlineStr">
        <is>
          <t>3G</t>
        </is>
      </c>
      <c r="R391" s="694" t="inlineStr">
        <is>
          <t>3B</t>
        </is>
      </c>
      <c r="S391" s="694" t="inlineStr">
        <is>
          <t>3C</t>
        </is>
      </c>
      <c r="T391" s="694" t="inlineStr">
        <is>
          <t>3A</t>
        </is>
      </c>
      <c r="U391" s="694" t="inlineStr">
        <is>
          <t>3F</t>
        </is>
      </c>
      <c r="V391" s="694" t="inlineStr">
        <is>
          <t>3I</t>
        </is>
      </c>
      <c r="W391" s="694" t="inlineStr">
        <is>
          <t>3J</t>
        </is>
      </c>
    </row>
    <row r="392" ht="15" customHeight="1" s="650">
      <c r="A392" s="1049" t="inlineStr">
        <is>
          <t>ABCEIJKL</t>
        </is>
      </c>
      <c r="B392" s="1049">
        <f>+IF(A392=WORLDCUP!$BI$112,1,0)</f>
        <v/>
      </c>
      <c r="C392" s="1049">
        <f>+WORLDCUP!BD62</f>
        <v/>
      </c>
      <c r="D392" s="1049">
        <f>+WORLDCUP!BD67</f>
        <v/>
      </c>
      <c r="E392" s="1049">
        <f>+WORLDCUP!BD59</f>
        <v/>
      </c>
      <c r="F392" s="1049">
        <f>+WORLDCUP!BD58</f>
        <v/>
      </c>
      <c r="G392" s="1049">
        <f>+WORLDCUP!BD66</f>
        <v/>
      </c>
      <c r="H392" s="1049">
        <f>+WORLDCUP!BD60</f>
        <v/>
      </c>
      <c r="I392" s="1049">
        <f>+WORLDCUP!BD69</f>
        <v/>
      </c>
      <c r="J392" s="1049">
        <f>+WORLDCUP!BD68</f>
        <v/>
      </c>
      <c r="N392" s="694" t="inlineStr">
        <is>
          <t>ABCEIJKL</t>
        </is>
      </c>
      <c r="O392" s="694" t="n">
        <v>391</v>
      </c>
      <c r="P392" s="694" t="inlineStr">
        <is>
          <t>3E</t>
        </is>
      </c>
      <c r="Q392" s="694" t="inlineStr">
        <is>
          <t>3J</t>
        </is>
      </c>
      <c r="R392" s="694" t="inlineStr">
        <is>
          <t>3B</t>
        </is>
      </c>
      <c r="S392" s="694" t="inlineStr">
        <is>
          <t>3A</t>
        </is>
      </c>
      <c r="T392" s="694" t="inlineStr">
        <is>
          <t>3I</t>
        </is>
      </c>
      <c r="U392" s="694" t="inlineStr">
        <is>
          <t>3C</t>
        </is>
      </c>
      <c r="V392" s="694" t="inlineStr">
        <is>
          <t>3L</t>
        </is>
      </c>
      <c r="W392" s="694" t="inlineStr">
        <is>
          <t>3K</t>
        </is>
      </c>
    </row>
    <row r="393" ht="15" customHeight="1" s="650">
      <c r="A393" s="1049" t="inlineStr">
        <is>
          <t>ABCEHJKL</t>
        </is>
      </c>
      <c r="B393" s="1049">
        <f>+IF(A393=WORLDCUP!$BI$112,1,0)</f>
        <v/>
      </c>
      <c r="C393" s="1049">
        <f>+WORLDCUP!BD62</f>
        <v/>
      </c>
      <c r="D393" s="1049">
        <f>+WORLDCUP!BD67</f>
        <v/>
      </c>
      <c r="E393" s="1049">
        <f>+WORLDCUP!BD59</f>
        <v/>
      </c>
      <c r="F393" s="1049">
        <f>+WORLDCUP!BD60</f>
        <v/>
      </c>
      <c r="G393" s="1049">
        <f>+WORLDCUP!BD58</f>
        <v/>
      </c>
      <c r="H393" s="1049">
        <f>+WORLDCUP!BD65</f>
        <v/>
      </c>
      <c r="I393" s="1049">
        <f>+WORLDCUP!BD69</f>
        <v/>
      </c>
      <c r="J393" s="1049">
        <f>+WORLDCUP!BD68</f>
        <v/>
      </c>
      <c r="N393" s="694" t="inlineStr">
        <is>
          <t>ABCEHJKL</t>
        </is>
      </c>
      <c r="O393" s="694" t="n">
        <v>392</v>
      </c>
      <c r="P393" s="694" t="inlineStr">
        <is>
          <t>3E</t>
        </is>
      </c>
      <c r="Q393" s="694" t="inlineStr">
        <is>
          <t>3J</t>
        </is>
      </c>
      <c r="R393" s="694" t="inlineStr">
        <is>
          <t>3B</t>
        </is>
      </c>
      <c r="S393" s="694" t="inlineStr">
        <is>
          <t>3C</t>
        </is>
      </c>
      <c r="T393" s="694" t="inlineStr">
        <is>
          <t>3A</t>
        </is>
      </c>
      <c r="U393" s="694" t="inlineStr">
        <is>
          <t>3H</t>
        </is>
      </c>
      <c r="V393" s="694" t="inlineStr">
        <is>
          <t>3L</t>
        </is>
      </c>
      <c r="W393" s="694" t="inlineStr">
        <is>
          <t>3K</t>
        </is>
      </c>
    </row>
    <row r="394" ht="15" customHeight="1" s="650">
      <c r="A394" s="1049" t="inlineStr">
        <is>
          <t>ABCEHIKL</t>
        </is>
      </c>
      <c r="B394" s="1049">
        <f>+IF(A394=WORLDCUP!$BI$112,1,0)</f>
        <v/>
      </c>
      <c r="C394" s="1049">
        <f>+WORLDCUP!BD62</f>
        <v/>
      </c>
      <c r="D394" s="1049">
        <f>+WORLDCUP!BD66</f>
        <v/>
      </c>
      <c r="E394" s="1049">
        <f>+WORLDCUP!BD59</f>
        <v/>
      </c>
      <c r="F394" s="1049">
        <f>+WORLDCUP!BD60</f>
        <v/>
      </c>
      <c r="G394" s="1049">
        <f>+WORLDCUP!BD58</f>
        <v/>
      </c>
      <c r="H394" s="1049">
        <f>+WORLDCUP!BD65</f>
        <v/>
      </c>
      <c r="I394" s="1049">
        <f>+WORLDCUP!BD69</f>
        <v/>
      </c>
      <c r="J394" s="1049">
        <f>+WORLDCUP!BD68</f>
        <v/>
      </c>
      <c r="N394" s="694" t="inlineStr">
        <is>
          <t>ABCEHIKL</t>
        </is>
      </c>
      <c r="O394" s="694" t="n">
        <v>393</v>
      </c>
      <c r="P394" s="694" t="inlineStr">
        <is>
          <t>3E</t>
        </is>
      </c>
      <c r="Q394" s="694" t="inlineStr">
        <is>
          <t>3I</t>
        </is>
      </c>
      <c r="R394" s="694" t="inlineStr">
        <is>
          <t>3B</t>
        </is>
      </c>
      <c r="S394" s="694" t="inlineStr">
        <is>
          <t>3C</t>
        </is>
      </c>
      <c r="T394" s="694" t="inlineStr">
        <is>
          <t>3A</t>
        </is>
      </c>
      <c r="U394" s="694" t="inlineStr">
        <is>
          <t>3H</t>
        </is>
      </c>
      <c r="V394" s="694" t="inlineStr">
        <is>
          <t>3L</t>
        </is>
      </c>
      <c r="W394" s="694" t="inlineStr">
        <is>
          <t>3K</t>
        </is>
      </c>
    </row>
    <row r="395" ht="15" customHeight="1" s="650">
      <c r="A395" s="1049" t="inlineStr">
        <is>
          <t>ABCEHIJL</t>
        </is>
      </c>
      <c r="B395" s="1049">
        <f>+IF(A395=WORLDCUP!$BI$112,1,0)</f>
        <v/>
      </c>
      <c r="C395" s="1049">
        <f>+WORLDCUP!BD62</f>
        <v/>
      </c>
      <c r="D395" s="1049">
        <f>+WORLDCUP!BD67</f>
        <v/>
      </c>
      <c r="E395" s="1049">
        <f>+WORLDCUP!BD59</f>
        <v/>
      </c>
      <c r="F395" s="1049">
        <f>+WORLDCUP!BD60</f>
        <v/>
      </c>
      <c r="G395" s="1049">
        <f>+WORLDCUP!BD58</f>
        <v/>
      </c>
      <c r="H395" s="1049">
        <f>+WORLDCUP!BD65</f>
        <v/>
      </c>
      <c r="I395" s="1049">
        <f>+WORLDCUP!BD69</f>
        <v/>
      </c>
      <c r="J395" s="1049">
        <f>+WORLDCUP!BD66</f>
        <v/>
      </c>
      <c r="N395" s="694" t="inlineStr">
        <is>
          <t>ABCEHIJL</t>
        </is>
      </c>
      <c r="O395" s="694" t="n">
        <v>394</v>
      </c>
      <c r="P395" s="694" t="inlineStr">
        <is>
          <t>3E</t>
        </is>
      </c>
      <c r="Q395" s="694" t="inlineStr">
        <is>
          <t>3J</t>
        </is>
      </c>
      <c r="R395" s="694" t="inlineStr">
        <is>
          <t>3B</t>
        </is>
      </c>
      <c r="S395" s="694" t="inlineStr">
        <is>
          <t>3C</t>
        </is>
      </c>
      <c r="T395" s="694" t="inlineStr">
        <is>
          <t>3A</t>
        </is>
      </c>
      <c r="U395" s="694" t="inlineStr">
        <is>
          <t>3H</t>
        </is>
      </c>
      <c r="V395" s="694" t="inlineStr">
        <is>
          <t>3L</t>
        </is>
      </c>
      <c r="W395" s="694" t="inlineStr">
        <is>
          <t>3I</t>
        </is>
      </c>
    </row>
    <row r="396" ht="15" customHeight="1" s="650">
      <c r="A396" s="1049" t="inlineStr">
        <is>
          <t>ABCEHIJK</t>
        </is>
      </c>
      <c r="B396" s="1049">
        <f>+IF(A396=WORLDCUP!$BI$112,1,0)</f>
        <v/>
      </c>
      <c r="C396" s="1049">
        <f>+WORLDCUP!BD62</f>
        <v/>
      </c>
      <c r="D396" s="1049">
        <f>+WORLDCUP!BD67</f>
        <v/>
      </c>
      <c r="E396" s="1049">
        <f>+WORLDCUP!BD59</f>
        <v/>
      </c>
      <c r="F396" s="1049">
        <f>+WORLDCUP!BD60</f>
        <v/>
      </c>
      <c r="G396" s="1049">
        <f>+WORLDCUP!BD58</f>
        <v/>
      </c>
      <c r="H396" s="1049">
        <f>+WORLDCUP!BD65</f>
        <v/>
      </c>
      <c r="I396" s="1049">
        <f>+WORLDCUP!BD66</f>
        <v/>
      </c>
      <c r="J396" s="1049">
        <f>+WORLDCUP!BD68</f>
        <v/>
      </c>
      <c r="N396" s="694" t="inlineStr">
        <is>
          <t>ABCEHIJK</t>
        </is>
      </c>
      <c r="O396" s="694" t="n">
        <v>395</v>
      </c>
      <c r="P396" s="694" t="inlineStr">
        <is>
          <t>3E</t>
        </is>
      </c>
      <c r="Q396" s="694" t="inlineStr">
        <is>
          <t>3J</t>
        </is>
      </c>
      <c r="R396" s="694" t="inlineStr">
        <is>
          <t>3B</t>
        </is>
      </c>
      <c r="S396" s="694" t="inlineStr">
        <is>
          <t>3C</t>
        </is>
      </c>
      <c r="T396" s="694" t="inlineStr">
        <is>
          <t>3A</t>
        </is>
      </c>
      <c r="U396" s="694" t="inlineStr">
        <is>
          <t>3H</t>
        </is>
      </c>
      <c r="V396" s="694" t="inlineStr">
        <is>
          <t>3I</t>
        </is>
      </c>
      <c r="W396" s="694" t="inlineStr">
        <is>
          <t>3K</t>
        </is>
      </c>
    </row>
    <row r="397" ht="15" customHeight="1" s="650">
      <c r="A397" s="1049" t="inlineStr">
        <is>
          <t>ABCEGJKL</t>
        </is>
      </c>
      <c r="B397" s="1049">
        <f>+IF(A397=WORLDCUP!$BI$112,1,0)</f>
        <v/>
      </c>
      <c r="C397" s="1049">
        <f>+WORLDCUP!BD62</f>
        <v/>
      </c>
      <c r="D397" s="1049">
        <f>+WORLDCUP!BD67</f>
        <v/>
      </c>
      <c r="E397" s="1049">
        <f>+WORLDCUP!BD59</f>
        <v/>
      </c>
      <c r="F397" s="1049">
        <f>+WORLDCUP!BD60</f>
        <v/>
      </c>
      <c r="G397" s="1049">
        <f>+WORLDCUP!BD58</f>
        <v/>
      </c>
      <c r="H397" s="1049">
        <f>+WORLDCUP!BD64</f>
        <v/>
      </c>
      <c r="I397" s="1049">
        <f>+WORLDCUP!BD69</f>
        <v/>
      </c>
      <c r="J397" s="1049">
        <f>+WORLDCUP!BD68</f>
        <v/>
      </c>
      <c r="N397" s="694" t="inlineStr">
        <is>
          <t>ABCEGJKL</t>
        </is>
      </c>
      <c r="O397" s="694" t="n">
        <v>396</v>
      </c>
      <c r="P397" s="694" t="inlineStr">
        <is>
          <t>3E</t>
        </is>
      </c>
      <c r="Q397" s="694" t="inlineStr">
        <is>
          <t>3J</t>
        </is>
      </c>
      <c r="R397" s="694" t="inlineStr">
        <is>
          <t>3B</t>
        </is>
      </c>
      <c r="S397" s="694" t="inlineStr">
        <is>
          <t>3C</t>
        </is>
      </c>
      <c r="T397" s="694" t="inlineStr">
        <is>
          <t>3A</t>
        </is>
      </c>
      <c r="U397" s="694" t="inlineStr">
        <is>
          <t>3G</t>
        </is>
      </c>
      <c r="V397" s="694" t="inlineStr">
        <is>
          <t>3L</t>
        </is>
      </c>
      <c r="W397" s="694" t="inlineStr">
        <is>
          <t>3K</t>
        </is>
      </c>
    </row>
    <row r="398" ht="15" customHeight="1" s="650">
      <c r="A398" s="1049" t="inlineStr">
        <is>
          <t>ABCEGIKL</t>
        </is>
      </c>
      <c r="B398" s="1049">
        <f>+IF(A398=WORLDCUP!$BI$112,1,0)</f>
        <v/>
      </c>
      <c r="C398" s="1049">
        <f>+WORLDCUP!BD62</f>
        <v/>
      </c>
      <c r="D398" s="1049">
        <f>+WORLDCUP!BD64</f>
        <v/>
      </c>
      <c r="E398" s="1049">
        <f>+WORLDCUP!BD59</f>
        <v/>
      </c>
      <c r="F398" s="1049">
        <f>+WORLDCUP!BD58</f>
        <v/>
      </c>
      <c r="G398" s="1049">
        <f>+WORLDCUP!BD66</f>
        <v/>
      </c>
      <c r="H398" s="1049">
        <f>+WORLDCUP!BD60</f>
        <v/>
      </c>
      <c r="I398" s="1049">
        <f>+WORLDCUP!BD69</f>
        <v/>
      </c>
      <c r="J398" s="1049">
        <f>+WORLDCUP!BD68</f>
        <v/>
      </c>
      <c r="N398" s="694" t="inlineStr">
        <is>
          <t>ABCEGIKL</t>
        </is>
      </c>
      <c r="O398" s="694" t="n">
        <v>397</v>
      </c>
      <c r="P398" s="694" t="inlineStr">
        <is>
          <t>3E</t>
        </is>
      </c>
      <c r="Q398" s="694" t="inlineStr">
        <is>
          <t>3G</t>
        </is>
      </c>
      <c r="R398" s="694" t="inlineStr">
        <is>
          <t>3B</t>
        </is>
      </c>
      <c r="S398" s="694" t="inlineStr">
        <is>
          <t>3A</t>
        </is>
      </c>
      <c r="T398" s="694" t="inlineStr">
        <is>
          <t>3I</t>
        </is>
      </c>
      <c r="U398" s="694" t="inlineStr">
        <is>
          <t>3C</t>
        </is>
      </c>
      <c r="V398" s="694" t="inlineStr">
        <is>
          <t>3L</t>
        </is>
      </c>
      <c r="W398" s="694" t="inlineStr">
        <is>
          <t>3K</t>
        </is>
      </c>
    </row>
    <row r="399" ht="15" customHeight="1" s="650">
      <c r="A399" s="1049" t="inlineStr">
        <is>
          <t>ABCEGIJL</t>
        </is>
      </c>
      <c r="B399" s="1049">
        <f>+IF(A399=WORLDCUP!$BI$112,1,0)</f>
        <v/>
      </c>
      <c r="C399" s="1049">
        <f>+WORLDCUP!BD62</f>
        <v/>
      </c>
      <c r="D399" s="1049">
        <f>+WORLDCUP!BD67</f>
        <v/>
      </c>
      <c r="E399" s="1049">
        <f>+WORLDCUP!BD59</f>
        <v/>
      </c>
      <c r="F399" s="1049">
        <f>+WORLDCUP!BD60</f>
        <v/>
      </c>
      <c r="G399" s="1049">
        <f>+WORLDCUP!BD58</f>
        <v/>
      </c>
      <c r="H399" s="1049">
        <f>+WORLDCUP!BD64</f>
        <v/>
      </c>
      <c r="I399" s="1049">
        <f>+WORLDCUP!BD69</f>
        <v/>
      </c>
      <c r="J399" s="1049">
        <f>+WORLDCUP!BD66</f>
        <v/>
      </c>
      <c r="N399" s="694" t="inlineStr">
        <is>
          <t>ABCEGIJL</t>
        </is>
      </c>
      <c r="O399" s="694" t="n">
        <v>398</v>
      </c>
      <c r="P399" s="694" t="inlineStr">
        <is>
          <t>3E</t>
        </is>
      </c>
      <c r="Q399" s="694" t="inlineStr">
        <is>
          <t>3J</t>
        </is>
      </c>
      <c r="R399" s="694" t="inlineStr">
        <is>
          <t>3B</t>
        </is>
      </c>
      <c r="S399" s="694" t="inlineStr">
        <is>
          <t>3C</t>
        </is>
      </c>
      <c r="T399" s="694" t="inlineStr">
        <is>
          <t>3A</t>
        </is>
      </c>
      <c r="U399" s="694" t="inlineStr">
        <is>
          <t>3G</t>
        </is>
      </c>
      <c r="V399" s="694" t="inlineStr">
        <is>
          <t>3L</t>
        </is>
      </c>
      <c r="W399" s="694" t="inlineStr">
        <is>
          <t>3I</t>
        </is>
      </c>
    </row>
    <row r="400" ht="15" customHeight="1" s="650">
      <c r="A400" s="1049" t="inlineStr">
        <is>
          <t>ABCEGIJK</t>
        </is>
      </c>
      <c r="B400" s="1049">
        <f>+IF(A400=WORLDCUP!$BI$112,1,0)</f>
        <v/>
      </c>
      <c r="C400" s="1049">
        <f>+WORLDCUP!BD62</f>
        <v/>
      </c>
      <c r="D400" s="1049">
        <f>+WORLDCUP!BD67</f>
        <v/>
      </c>
      <c r="E400" s="1049">
        <f>+WORLDCUP!BD59</f>
        <v/>
      </c>
      <c r="F400" s="1049">
        <f>+WORLDCUP!BD60</f>
        <v/>
      </c>
      <c r="G400" s="1049">
        <f>+WORLDCUP!BD58</f>
        <v/>
      </c>
      <c r="H400" s="1049">
        <f>+WORLDCUP!BD64</f>
        <v/>
      </c>
      <c r="I400" s="1049">
        <f>+WORLDCUP!BD66</f>
        <v/>
      </c>
      <c r="J400" s="1049">
        <f>+WORLDCUP!BD68</f>
        <v/>
      </c>
      <c r="N400" s="694" t="inlineStr">
        <is>
          <t>ABCEGIJK</t>
        </is>
      </c>
      <c r="O400" s="694" t="n">
        <v>399</v>
      </c>
      <c r="P400" s="694" t="inlineStr">
        <is>
          <t>3E</t>
        </is>
      </c>
      <c r="Q400" s="694" t="inlineStr">
        <is>
          <t>3J</t>
        </is>
      </c>
      <c r="R400" s="694" t="inlineStr">
        <is>
          <t>3B</t>
        </is>
      </c>
      <c r="S400" s="694" t="inlineStr">
        <is>
          <t>3C</t>
        </is>
      </c>
      <c r="T400" s="694" t="inlineStr">
        <is>
          <t>3A</t>
        </is>
      </c>
      <c r="U400" s="694" t="inlineStr">
        <is>
          <t>3G</t>
        </is>
      </c>
      <c r="V400" s="694" t="inlineStr">
        <is>
          <t>3I</t>
        </is>
      </c>
      <c r="W400" s="694" t="inlineStr">
        <is>
          <t>3K</t>
        </is>
      </c>
    </row>
    <row r="401" ht="15" customHeight="1" s="650">
      <c r="A401" s="1049" t="inlineStr">
        <is>
          <t>ABCEGHKL</t>
        </is>
      </c>
      <c r="B401" s="1049">
        <f>+IF(A401=WORLDCUP!$BI$112,1,0)</f>
        <v/>
      </c>
      <c r="C401" s="1049">
        <f>+WORLDCUP!BD62</f>
        <v/>
      </c>
      <c r="D401" s="1049">
        <f>+WORLDCUP!BD64</f>
        <v/>
      </c>
      <c r="E401" s="1049">
        <f>+WORLDCUP!BD59</f>
        <v/>
      </c>
      <c r="F401" s="1049">
        <f>+WORLDCUP!BD60</f>
        <v/>
      </c>
      <c r="G401" s="1049">
        <f>+WORLDCUP!BD58</f>
        <v/>
      </c>
      <c r="H401" s="1049">
        <f>+WORLDCUP!BD65</f>
        <v/>
      </c>
      <c r="I401" s="1049">
        <f>+WORLDCUP!BD69</f>
        <v/>
      </c>
      <c r="J401" s="1049">
        <f>+WORLDCUP!BD68</f>
        <v/>
      </c>
      <c r="N401" s="694" t="inlineStr">
        <is>
          <t>ABCEGHKL</t>
        </is>
      </c>
      <c r="O401" s="694" t="n">
        <v>400</v>
      </c>
      <c r="P401" s="694" t="inlineStr">
        <is>
          <t>3E</t>
        </is>
      </c>
      <c r="Q401" s="694" t="inlineStr">
        <is>
          <t>3G</t>
        </is>
      </c>
      <c r="R401" s="694" t="inlineStr">
        <is>
          <t>3B</t>
        </is>
      </c>
      <c r="S401" s="694" t="inlineStr">
        <is>
          <t>3C</t>
        </is>
      </c>
      <c r="T401" s="694" t="inlineStr">
        <is>
          <t>3A</t>
        </is>
      </c>
      <c r="U401" s="694" t="inlineStr">
        <is>
          <t>3H</t>
        </is>
      </c>
      <c r="V401" s="694" t="inlineStr">
        <is>
          <t>3L</t>
        </is>
      </c>
      <c r="W401" s="694" t="inlineStr">
        <is>
          <t>3K</t>
        </is>
      </c>
    </row>
    <row r="402" ht="15" customHeight="1" s="650">
      <c r="A402" s="1049" t="inlineStr">
        <is>
          <t>ABCEGHJL</t>
        </is>
      </c>
      <c r="B402" s="1049">
        <f>+IF(A402=WORLDCUP!$BI$112,1,0)</f>
        <v/>
      </c>
      <c r="C402" s="1049">
        <f>+WORLDCUP!BD65</f>
        <v/>
      </c>
      <c r="D402" s="1049">
        <f>+WORLDCUP!BD67</f>
        <v/>
      </c>
      <c r="E402" s="1049">
        <f>+WORLDCUP!BD59</f>
        <v/>
      </c>
      <c r="F402" s="1049">
        <f>+WORLDCUP!BD60</f>
        <v/>
      </c>
      <c r="G402" s="1049">
        <f>+WORLDCUP!BD58</f>
        <v/>
      </c>
      <c r="H402" s="1049">
        <f>+WORLDCUP!BD64</f>
        <v/>
      </c>
      <c r="I402" s="1049">
        <f>+WORLDCUP!BD69</f>
        <v/>
      </c>
      <c r="J402" s="1049">
        <f>+WORLDCUP!BD62</f>
        <v/>
      </c>
      <c r="N402" s="694" t="inlineStr">
        <is>
          <t>ABCEGHJL</t>
        </is>
      </c>
      <c r="O402" s="694" t="n">
        <v>401</v>
      </c>
      <c r="P402" s="694" t="inlineStr">
        <is>
          <t>3H</t>
        </is>
      </c>
      <c r="Q402" s="694" t="inlineStr">
        <is>
          <t>3J</t>
        </is>
      </c>
      <c r="R402" s="694" t="inlineStr">
        <is>
          <t>3B</t>
        </is>
      </c>
      <c r="S402" s="694" t="inlineStr">
        <is>
          <t>3C</t>
        </is>
      </c>
      <c r="T402" s="694" t="inlineStr">
        <is>
          <t>3A</t>
        </is>
      </c>
      <c r="U402" s="694" t="inlineStr">
        <is>
          <t>3G</t>
        </is>
      </c>
      <c r="V402" s="694" t="inlineStr">
        <is>
          <t>3L</t>
        </is>
      </c>
      <c r="W402" s="694" t="inlineStr">
        <is>
          <t>3E</t>
        </is>
      </c>
    </row>
    <row r="403" ht="15" customHeight="1" s="650">
      <c r="A403" s="1049" t="inlineStr">
        <is>
          <t>ABCEGHJK</t>
        </is>
      </c>
      <c r="B403" s="1049">
        <f>+IF(A403=WORLDCUP!$BI$112,1,0)</f>
        <v/>
      </c>
      <c r="C403" s="1049">
        <f>+WORLDCUP!BD65</f>
        <v/>
      </c>
      <c r="D403" s="1049">
        <f>+WORLDCUP!BD67</f>
        <v/>
      </c>
      <c r="E403" s="1049">
        <f>+WORLDCUP!BD59</f>
        <v/>
      </c>
      <c r="F403" s="1049">
        <f>+WORLDCUP!BD60</f>
        <v/>
      </c>
      <c r="G403" s="1049">
        <f>+WORLDCUP!BD58</f>
        <v/>
      </c>
      <c r="H403" s="1049">
        <f>+WORLDCUP!BD64</f>
        <v/>
      </c>
      <c r="I403" s="1049">
        <f>+WORLDCUP!BD62</f>
        <v/>
      </c>
      <c r="J403" s="1049">
        <f>+WORLDCUP!BD68</f>
        <v/>
      </c>
      <c r="N403" s="694" t="inlineStr">
        <is>
          <t>ABCEGHJK</t>
        </is>
      </c>
      <c r="O403" s="694" t="n">
        <v>402</v>
      </c>
      <c r="P403" s="694" t="inlineStr">
        <is>
          <t>3H</t>
        </is>
      </c>
      <c r="Q403" s="694" t="inlineStr">
        <is>
          <t>3J</t>
        </is>
      </c>
      <c r="R403" s="694" t="inlineStr">
        <is>
          <t>3B</t>
        </is>
      </c>
      <c r="S403" s="694" t="inlineStr">
        <is>
          <t>3C</t>
        </is>
      </c>
      <c r="T403" s="694" t="inlineStr">
        <is>
          <t>3A</t>
        </is>
      </c>
      <c r="U403" s="694" t="inlineStr">
        <is>
          <t>3G</t>
        </is>
      </c>
      <c r="V403" s="694" t="inlineStr">
        <is>
          <t>3E</t>
        </is>
      </c>
      <c r="W403" s="694" t="inlineStr">
        <is>
          <t>3K</t>
        </is>
      </c>
    </row>
    <row r="404" ht="15" customHeight="1" s="650">
      <c r="A404" s="1049" t="inlineStr">
        <is>
          <t>ABCEGHIL</t>
        </is>
      </c>
      <c r="B404" s="1049">
        <f>+IF(A404=WORLDCUP!$BI$112,1,0)</f>
        <v/>
      </c>
      <c r="C404" s="1049">
        <f>+WORLDCUP!BD62</f>
        <v/>
      </c>
      <c r="D404" s="1049">
        <f>+WORLDCUP!BD64</f>
        <v/>
      </c>
      <c r="E404" s="1049">
        <f>+WORLDCUP!BD59</f>
        <v/>
      </c>
      <c r="F404" s="1049">
        <f>+WORLDCUP!BD60</f>
        <v/>
      </c>
      <c r="G404" s="1049">
        <f>+WORLDCUP!BD58</f>
        <v/>
      </c>
      <c r="H404" s="1049">
        <f>+WORLDCUP!BD65</f>
        <v/>
      </c>
      <c r="I404" s="1049">
        <f>+WORLDCUP!BD69</f>
        <v/>
      </c>
      <c r="J404" s="1049">
        <f>+WORLDCUP!BD66</f>
        <v/>
      </c>
      <c r="N404" s="694" t="inlineStr">
        <is>
          <t>ABCEGHIL</t>
        </is>
      </c>
      <c r="O404" s="694" t="n">
        <v>403</v>
      </c>
      <c r="P404" s="694" t="inlineStr">
        <is>
          <t>3E</t>
        </is>
      </c>
      <c r="Q404" s="694" t="inlineStr">
        <is>
          <t>3G</t>
        </is>
      </c>
      <c r="R404" s="694" t="inlineStr">
        <is>
          <t>3B</t>
        </is>
      </c>
      <c r="S404" s="694" t="inlineStr">
        <is>
          <t>3C</t>
        </is>
      </c>
      <c r="T404" s="694" t="inlineStr">
        <is>
          <t>3A</t>
        </is>
      </c>
      <c r="U404" s="694" t="inlineStr">
        <is>
          <t>3H</t>
        </is>
      </c>
      <c r="V404" s="694" t="inlineStr">
        <is>
          <t>3L</t>
        </is>
      </c>
      <c r="W404" s="694" t="inlineStr">
        <is>
          <t>3I</t>
        </is>
      </c>
    </row>
    <row r="405" ht="15" customHeight="1" s="650">
      <c r="A405" s="1049" t="inlineStr">
        <is>
          <t>ABCEGHIK</t>
        </is>
      </c>
      <c r="B405" s="1049">
        <f>+IF(A405=WORLDCUP!$BI$112,1,0)</f>
        <v/>
      </c>
      <c r="C405" s="1049">
        <f>+WORLDCUP!BD62</f>
        <v/>
      </c>
      <c r="D405" s="1049">
        <f>+WORLDCUP!BD64</f>
        <v/>
      </c>
      <c r="E405" s="1049">
        <f>+WORLDCUP!BD59</f>
        <v/>
      </c>
      <c r="F405" s="1049">
        <f>+WORLDCUP!BD60</f>
        <v/>
      </c>
      <c r="G405" s="1049">
        <f>+WORLDCUP!BD58</f>
        <v/>
      </c>
      <c r="H405" s="1049">
        <f>+WORLDCUP!BD65</f>
        <v/>
      </c>
      <c r="I405" s="1049">
        <f>+WORLDCUP!BD66</f>
        <v/>
      </c>
      <c r="J405" s="1049">
        <f>+WORLDCUP!BD68</f>
        <v/>
      </c>
      <c r="N405" s="694" t="inlineStr">
        <is>
          <t>ABCEGHIK</t>
        </is>
      </c>
      <c r="O405" s="694" t="n">
        <v>404</v>
      </c>
      <c r="P405" s="694" t="inlineStr">
        <is>
          <t>3E</t>
        </is>
      </c>
      <c r="Q405" s="694" t="inlineStr">
        <is>
          <t>3G</t>
        </is>
      </c>
      <c r="R405" s="694" t="inlineStr">
        <is>
          <t>3B</t>
        </is>
      </c>
      <c r="S405" s="694" t="inlineStr">
        <is>
          <t>3C</t>
        </is>
      </c>
      <c r="T405" s="694" t="inlineStr">
        <is>
          <t>3A</t>
        </is>
      </c>
      <c r="U405" s="694" t="inlineStr">
        <is>
          <t>3H</t>
        </is>
      </c>
      <c r="V405" s="694" t="inlineStr">
        <is>
          <t>3I</t>
        </is>
      </c>
      <c r="W405" s="694" t="inlineStr">
        <is>
          <t>3K</t>
        </is>
      </c>
    </row>
    <row r="406" ht="15" customHeight="1" s="650">
      <c r="A406" s="1049" t="inlineStr">
        <is>
          <t>ABCEGHIJ</t>
        </is>
      </c>
      <c r="B406" s="1049">
        <f>+IF(A406=WORLDCUP!$BI$112,1,0)</f>
        <v/>
      </c>
      <c r="C406" s="1049">
        <f>+WORLDCUP!BD65</f>
        <v/>
      </c>
      <c r="D406" s="1049">
        <f>+WORLDCUP!BD67</f>
        <v/>
      </c>
      <c r="E406" s="1049">
        <f>+WORLDCUP!BD59</f>
        <v/>
      </c>
      <c r="F406" s="1049">
        <f>+WORLDCUP!BD60</f>
        <v/>
      </c>
      <c r="G406" s="1049">
        <f>+WORLDCUP!BD58</f>
        <v/>
      </c>
      <c r="H406" s="1049">
        <f>+WORLDCUP!BD64</f>
        <v/>
      </c>
      <c r="I406" s="1049">
        <f>+WORLDCUP!BD62</f>
        <v/>
      </c>
      <c r="J406" s="1049">
        <f>+WORLDCUP!BD66</f>
        <v/>
      </c>
      <c r="N406" s="694" t="inlineStr">
        <is>
          <t>ABCEGHIJ</t>
        </is>
      </c>
      <c r="O406" s="694" t="n">
        <v>405</v>
      </c>
      <c r="P406" s="694" t="inlineStr">
        <is>
          <t>3H</t>
        </is>
      </c>
      <c r="Q406" s="694" t="inlineStr">
        <is>
          <t>3J</t>
        </is>
      </c>
      <c r="R406" s="694" t="inlineStr">
        <is>
          <t>3B</t>
        </is>
      </c>
      <c r="S406" s="694" t="inlineStr">
        <is>
          <t>3C</t>
        </is>
      </c>
      <c r="T406" s="694" t="inlineStr">
        <is>
          <t>3A</t>
        </is>
      </c>
      <c r="U406" s="694" t="inlineStr">
        <is>
          <t>3G</t>
        </is>
      </c>
      <c r="V406" s="694" t="inlineStr">
        <is>
          <t>3E</t>
        </is>
      </c>
      <c r="W406" s="694" t="inlineStr">
        <is>
          <t>3I</t>
        </is>
      </c>
    </row>
    <row r="407" ht="15" customHeight="1" s="650">
      <c r="A407" s="1049" t="inlineStr">
        <is>
          <t>ABCEFJKL</t>
        </is>
      </c>
      <c r="B407" s="1049">
        <f>+IF(A407=WORLDCUP!$BI$112,1,0)</f>
        <v/>
      </c>
      <c r="C407" s="1049">
        <f>+WORLDCUP!BD62</f>
        <v/>
      </c>
      <c r="D407" s="1049">
        <f>+WORLDCUP!BD67</f>
        <v/>
      </c>
      <c r="E407" s="1049">
        <f>+WORLDCUP!BD59</f>
        <v/>
      </c>
      <c r="F407" s="1049">
        <f>+WORLDCUP!BD60</f>
        <v/>
      </c>
      <c r="G407" s="1049">
        <f>+WORLDCUP!BD58</f>
        <v/>
      </c>
      <c r="H407" s="1049">
        <f>+WORLDCUP!BD63</f>
        <v/>
      </c>
      <c r="I407" s="1049">
        <f>+WORLDCUP!BD69</f>
        <v/>
      </c>
      <c r="J407" s="1049">
        <f>+WORLDCUP!BD68</f>
        <v/>
      </c>
      <c r="N407" s="694" t="inlineStr">
        <is>
          <t>ABCEFJKL</t>
        </is>
      </c>
      <c r="O407" s="694" t="n">
        <v>406</v>
      </c>
      <c r="P407" s="694" t="inlineStr">
        <is>
          <t>3E</t>
        </is>
      </c>
      <c r="Q407" s="694" t="inlineStr">
        <is>
          <t>3J</t>
        </is>
      </c>
      <c r="R407" s="694" t="inlineStr">
        <is>
          <t>3B</t>
        </is>
      </c>
      <c r="S407" s="694" t="inlineStr">
        <is>
          <t>3C</t>
        </is>
      </c>
      <c r="T407" s="694" t="inlineStr">
        <is>
          <t>3A</t>
        </is>
      </c>
      <c r="U407" s="694" t="inlineStr">
        <is>
          <t>3F</t>
        </is>
      </c>
      <c r="V407" s="694" t="inlineStr">
        <is>
          <t>3L</t>
        </is>
      </c>
      <c r="W407" s="694" t="inlineStr">
        <is>
          <t>3K</t>
        </is>
      </c>
    </row>
    <row r="408" ht="15" customHeight="1" s="650">
      <c r="A408" s="1049" t="inlineStr">
        <is>
          <t>ABCEFIKL</t>
        </is>
      </c>
      <c r="B408" s="1049">
        <f>+IF(A408=WORLDCUP!$BI$112,1,0)</f>
        <v/>
      </c>
      <c r="C408" s="1049">
        <f>+WORLDCUP!BD62</f>
        <v/>
      </c>
      <c r="D408" s="1049">
        <f>+WORLDCUP!BD66</f>
        <v/>
      </c>
      <c r="E408" s="1049">
        <f>+WORLDCUP!BD59</f>
        <v/>
      </c>
      <c r="F408" s="1049">
        <f>+WORLDCUP!BD60</f>
        <v/>
      </c>
      <c r="G408" s="1049">
        <f>+WORLDCUP!BD58</f>
        <v/>
      </c>
      <c r="H408" s="1049">
        <f>+WORLDCUP!BD63</f>
        <v/>
      </c>
      <c r="I408" s="1049">
        <f>+WORLDCUP!BD69</f>
        <v/>
      </c>
      <c r="J408" s="1049">
        <f>+WORLDCUP!BD68</f>
        <v/>
      </c>
      <c r="N408" s="694" t="inlineStr">
        <is>
          <t>ABCEFIKL</t>
        </is>
      </c>
      <c r="O408" s="694" t="n">
        <v>407</v>
      </c>
      <c r="P408" s="694" t="inlineStr">
        <is>
          <t>3E</t>
        </is>
      </c>
      <c r="Q408" s="694" t="inlineStr">
        <is>
          <t>3I</t>
        </is>
      </c>
      <c r="R408" s="694" t="inlineStr">
        <is>
          <t>3B</t>
        </is>
      </c>
      <c r="S408" s="694" t="inlineStr">
        <is>
          <t>3C</t>
        </is>
      </c>
      <c r="T408" s="694" t="inlineStr">
        <is>
          <t>3A</t>
        </is>
      </c>
      <c r="U408" s="694" t="inlineStr">
        <is>
          <t>3F</t>
        </is>
      </c>
      <c r="V408" s="694" t="inlineStr">
        <is>
          <t>3L</t>
        </is>
      </c>
      <c r="W408" s="694" t="inlineStr">
        <is>
          <t>3K</t>
        </is>
      </c>
    </row>
    <row r="409" ht="15" customHeight="1" s="650">
      <c r="A409" s="1049" t="inlineStr">
        <is>
          <t>ABCEFIJL</t>
        </is>
      </c>
      <c r="B409" s="1049">
        <f>+IF(A409=WORLDCUP!$BI$112,1,0)</f>
        <v/>
      </c>
      <c r="C409" s="1049">
        <f>+WORLDCUP!BD62</f>
        <v/>
      </c>
      <c r="D409" s="1049">
        <f>+WORLDCUP!BD67</f>
        <v/>
      </c>
      <c r="E409" s="1049">
        <f>+WORLDCUP!BD59</f>
        <v/>
      </c>
      <c r="F409" s="1049">
        <f>+WORLDCUP!BD60</f>
        <v/>
      </c>
      <c r="G409" s="1049">
        <f>+WORLDCUP!BD58</f>
        <v/>
      </c>
      <c r="H409" s="1049">
        <f>+WORLDCUP!BD63</f>
        <v/>
      </c>
      <c r="I409" s="1049">
        <f>+WORLDCUP!BD69</f>
        <v/>
      </c>
      <c r="J409" s="1049">
        <f>+WORLDCUP!BD66</f>
        <v/>
      </c>
      <c r="N409" s="694" t="inlineStr">
        <is>
          <t>ABCEFIJL</t>
        </is>
      </c>
      <c r="O409" s="694" t="n">
        <v>408</v>
      </c>
      <c r="P409" s="694" t="inlineStr">
        <is>
          <t>3E</t>
        </is>
      </c>
      <c r="Q409" s="694" t="inlineStr">
        <is>
          <t>3J</t>
        </is>
      </c>
      <c r="R409" s="694" t="inlineStr">
        <is>
          <t>3B</t>
        </is>
      </c>
      <c r="S409" s="694" t="inlineStr">
        <is>
          <t>3C</t>
        </is>
      </c>
      <c r="T409" s="694" t="inlineStr">
        <is>
          <t>3A</t>
        </is>
      </c>
      <c r="U409" s="694" t="inlineStr">
        <is>
          <t>3F</t>
        </is>
      </c>
      <c r="V409" s="694" t="inlineStr">
        <is>
          <t>3L</t>
        </is>
      </c>
      <c r="W409" s="694" t="inlineStr">
        <is>
          <t>3I</t>
        </is>
      </c>
    </row>
    <row r="410" ht="15" customHeight="1" s="650">
      <c r="A410" s="1049" t="inlineStr">
        <is>
          <t>ABCEFIJK</t>
        </is>
      </c>
      <c r="B410" s="1049">
        <f>+IF(A410=WORLDCUP!$BI$112,1,0)</f>
        <v/>
      </c>
      <c r="C410" s="1049">
        <f>+WORLDCUP!BD62</f>
        <v/>
      </c>
      <c r="D410" s="1049">
        <f>+WORLDCUP!BD67</f>
        <v/>
      </c>
      <c r="E410" s="1049">
        <f>+WORLDCUP!BD59</f>
        <v/>
      </c>
      <c r="F410" s="1049">
        <f>+WORLDCUP!BD60</f>
        <v/>
      </c>
      <c r="G410" s="1049">
        <f>+WORLDCUP!BD58</f>
        <v/>
      </c>
      <c r="H410" s="1049">
        <f>+WORLDCUP!BD63</f>
        <v/>
      </c>
      <c r="I410" s="1049">
        <f>+WORLDCUP!BD66</f>
        <v/>
      </c>
      <c r="J410" s="1049">
        <f>+WORLDCUP!BD68</f>
        <v/>
      </c>
      <c r="N410" s="694" t="inlineStr">
        <is>
          <t>ABCEFIJK</t>
        </is>
      </c>
      <c r="O410" s="694" t="n">
        <v>409</v>
      </c>
      <c r="P410" s="694" t="inlineStr">
        <is>
          <t>3E</t>
        </is>
      </c>
      <c r="Q410" s="694" t="inlineStr">
        <is>
          <t>3J</t>
        </is>
      </c>
      <c r="R410" s="694" t="inlineStr">
        <is>
          <t>3B</t>
        </is>
      </c>
      <c r="S410" s="694" t="inlineStr">
        <is>
          <t>3C</t>
        </is>
      </c>
      <c r="T410" s="694" t="inlineStr">
        <is>
          <t>3A</t>
        </is>
      </c>
      <c r="U410" s="694" t="inlineStr">
        <is>
          <t>3F</t>
        </is>
      </c>
      <c r="V410" s="694" t="inlineStr">
        <is>
          <t>3I</t>
        </is>
      </c>
      <c r="W410" s="694" t="inlineStr">
        <is>
          <t>3K</t>
        </is>
      </c>
    </row>
    <row r="411" ht="15" customHeight="1" s="650">
      <c r="A411" s="1049" t="inlineStr">
        <is>
          <t>ABCEFHKL</t>
        </is>
      </c>
      <c r="B411" s="1049">
        <f>+IF(A411=WORLDCUP!$BI$112,1,0)</f>
        <v/>
      </c>
      <c r="C411" s="1049">
        <f>+WORLDCUP!BD65</f>
        <v/>
      </c>
      <c r="D411" s="1049">
        <f>+WORLDCUP!BD62</f>
        <v/>
      </c>
      <c r="E411" s="1049">
        <f>+WORLDCUP!BD59</f>
        <v/>
      </c>
      <c r="F411" s="1049">
        <f>+WORLDCUP!BD60</f>
        <v/>
      </c>
      <c r="G411" s="1049">
        <f>+WORLDCUP!BD58</f>
        <v/>
      </c>
      <c r="H411" s="1049">
        <f>+WORLDCUP!BD63</f>
        <v/>
      </c>
      <c r="I411" s="1049">
        <f>+WORLDCUP!BD69</f>
        <v/>
      </c>
      <c r="J411" s="1049">
        <f>+WORLDCUP!BD68</f>
        <v/>
      </c>
      <c r="N411" s="694" t="inlineStr">
        <is>
          <t>ABCEFHKL</t>
        </is>
      </c>
      <c r="O411" s="694" t="n">
        <v>410</v>
      </c>
      <c r="P411" s="694" t="inlineStr">
        <is>
          <t>3H</t>
        </is>
      </c>
      <c r="Q411" s="694" t="inlineStr">
        <is>
          <t>3E</t>
        </is>
      </c>
      <c r="R411" s="694" t="inlineStr">
        <is>
          <t>3B</t>
        </is>
      </c>
      <c r="S411" s="694" t="inlineStr">
        <is>
          <t>3C</t>
        </is>
      </c>
      <c r="T411" s="694" t="inlineStr">
        <is>
          <t>3A</t>
        </is>
      </c>
      <c r="U411" s="694" t="inlineStr">
        <is>
          <t>3F</t>
        </is>
      </c>
      <c r="V411" s="694" t="inlineStr">
        <is>
          <t>3L</t>
        </is>
      </c>
      <c r="W411" s="694" t="inlineStr">
        <is>
          <t>3K</t>
        </is>
      </c>
    </row>
    <row r="412" ht="15" customHeight="1" s="650">
      <c r="A412" s="1049" t="inlineStr">
        <is>
          <t>ABCEFHJL</t>
        </is>
      </c>
      <c r="B412" s="1049">
        <f>+IF(A412=WORLDCUP!$BI$112,1,0)</f>
        <v/>
      </c>
      <c r="C412" s="1049">
        <f>+WORLDCUP!BD65</f>
        <v/>
      </c>
      <c r="D412" s="1049">
        <f>+WORLDCUP!BD67</f>
        <v/>
      </c>
      <c r="E412" s="1049">
        <f>+WORLDCUP!BD59</f>
        <v/>
      </c>
      <c r="F412" s="1049">
        <f>+WORLDCUP!BD60</f>
        <v/>
      </c>
      <c r="G412" s="1049">
        <f>+WORLDCUP!BD58</f>
        <v/>
      </c>
      <c r="H412" s="1049">
        <f>+WORLDCUP!BD63</f>
        <v/>
      </c>
      <c r="I412" s="1049">
        <f>+WORLDCUP!BD69</f>
        <v/>
      </c>
      <c r="J412" s="1049">
        <f>+WORLDCUP!BD62</f>
        <v/>
      </c>
      <c r="N412" s="694" t="inlineStr">
        <is>
          <t>ABCEFHJL</t>
        </is>
      </c>
      <c r="O412" s="694" t="n">
        <v>411</v>
      </c>
      <c r="P412" s="694" t="inlineStr">
        <is>
          <t>3H</t>
        </is>
      </c>
      <c r="Q412" s="694" t="inlineStr">
        <is>
          <t>3J</t>
        </is>
      </c>
      <c r="R412" s="694" t="inlineStr">
        <is>
          <t>3B</t>
        </is>
      </c>
      <c r="S412" s="694" t="inlineStr">
        <is>
          <t>3C</t>
        </is>
      </c>
      <c r="T412" s="694" t="inlineStr">
        <is>
          <t>3A</t>
        </is>
      </c>
      <c r="U412" s="694" t="inlineStr">
        <is>
          <t>3F</t>
        </is>
      </c>
      <c r="V412" s="694" t="inlineStr">
        <is>
          <t>3L</t>
        </is>
      </c>
      <c r="W412" s="694" t="inlineStr">
        <is>
          <t>3E</t>
        </is>
      </c>
    </row>
    <row r="413" ht="15" customHeight="1" s="650">
      <c r="A413" s="1049" t="inlineStr">
        <is>
          <t>ABCEFHJK</t>
        </is>
      </c>
      <c r="B413" s="1049">
        <f>+IF(A413=WORLDCUP!$BI$112,1,0)</f>
        <v/>
      </c>
      <c r="C413" s="1049">
        <f>+WORLDCUP!BD65</f>
        <v/>
      </c>
      <c r="D413" s="1049">
        <f>+WORLDCUP!BD67</f>
        <v/>
      </c>
      <c r="E413" s="1049">
        <f>+WORLDCUP!BD59</f>
        <v/>
      </c>
      <c r="F413" s="1049">
        <f>+WORLDCUP!BD60</f>
        <v/>
      </c>
      <c r="G413" s="1049">
        <f>+WORLDCUP!BD58</f>
        <v/>
      </c>
      <c r="H413" s="1049">
        <f>+WORLDCUP!BD63</f>
        <v/>
      </c>
      <c r="I413" s="1049">
        <f>+WORLDCUP!BD62</f>
        <v/>
      </c>
      <c r="J413" s="1049">
        <f>+WORLDCUP!BD68</f>
        <v/>
      </c>
      <c r="N413" s="694" t="inlineStr">
        <is>
          <t>ABCEFHJK</t>
        </is>
      </c>
      <c r="O413" s="694" t="n">
        <v>412</v>
      </c>
      <c r="P413" s="694" t="inlineStr">
        <is>
          <t>3H</t>
        </is>
      </c>
      <c r="Q413" s="694" t="inlineStr">
        <is>
          <t>3J</t>
        </is>
      </c>
      <c r="R413" s="694" t="inlineStr">
        <is>
          <t>3B</t>
        </is>
      </c>
      <c r="S413" s="694" t="inlineStr">
        <is>
          <t>3C</t>
        </is>
      </c>
      <c r="T413" s="694" t="inlineStr">
        <is>
          <t>3A</t>
        </is>
      </c>
      <c r="U413" s="694" t="inlineStr">
        <is>
          <t>3F</t>
        </is>
      </c>
      <c r="V413" s="694" t="inlineStr">
        <is>
          <t>3E</t>
        </is>
      </c>
      <c r="W413" s="694" t="inlineStr">
        <is>
          <t>3K</t>
        </is>
      </c>
    </row>
    <row r="414" ht="15" customHeight="1" s="650">
      <c r="A414" s="1049" t="inlineStr">
        <is>
          <t>ABCEFHIL</t>
        </is>
      </c>
      <c r="B414" s="1049">
        <f>+IF(A414=WORLDCUP!$BI$112,1,0)</f>
        <v/>
      </c>
      <c r="C414" s="1049">
        <f>+WORLDCUP!BD65</f>
        <v/>
      </c>
      <c r="D414" s="1049">
        <f>+WORLDCUP!BD62</f>
        <v/>
      </c>
      <c r="E414" s="1049">
        <f>+WORLDCUP!BD59</f>
        <v/>
      </c>
      <c r="F414" s="1049">
        <f>+WORLDCUP!BD60</f>
        <v/>
      </c>
      <c r="G414" s="1049">
        <f>+WORLDCUP!BD58</f>
        <v/>
      </c>
      <c r="H414" s="1049">
        <f>+WORLDCUP!BD63</f>
        <v/>
      </c>
      <c r="I414" s="1049">
        <f>+WORLDCUP!BD69</f>
        <v/>
      </c>
      <c r="J414" s="1049">
        <f>+WORLDCUP!BD66</f>
        <v/>
      </c>
      <c r="N414" s="694" t="inlineStr">
        <is>
          <t>ABCEFHIL</t>
        </is>
      </c>
      <c r="O414" s="694" t="n">
        <v>413</v>
      </c>
      <c r="P414" s="694" t="inlineStr">
        <is>
          <t>3H</t>
        </is>
      </c>
      <c r="Q414" s="694" t="inlineStr">
        <is>
          <t>3E</t>
        </is>
      </c>
      <c r="R414" s="694" t="inlineStr">
        <is>
          <t>3B</t>
        </is>
      </c>
      <c r="S414" s="694" t="inlineStr">
        <is>
          <t>3C</t>
        </is>
      </c>
      <c r="T414" s="694" t="inlineStr">
        <is>
          <t>3A</t>
        </is>
      </c>
      <c r="U414" s="694" t="inlineStr">
        <is>
          <t>3F</t>
        </is>
      </c>
      <c r="V414" s="694" t="inlineStr">
        <is>
          <t>3L</t>
        </is>
      </c>
      <c r="W414" s="694" t="inlineStr">
        <is>
          <t>3I</t>
        </is>
      </c>
    </row>
    <row r="415" ht="15" customHeight="1" s="650">
      <c r="A415" s="1049" t="inlineStr">
        <is>
          <t>ABCEFHIK</t>
        </is>
      </c>
      <c r="B415" s="1049">
        <f>+IF(A415=WORLDCUP!$BI$112,1,0)</f>
        <v/>
      </c>
      <c r="C415" s="1049">
        <f>+WORLDCUP!BD65</f>
        <v/>
      </c>
      <c r="D415" s="1049">
        <f>+WORLDCUP!BD62</f>
        <v/>
      </c>
      <c r="E415" s="1049">
        <f>+WORLDCUP!BD59</f>
        <v/>
      </c>
      <c r="F415" s="1049">
        <f>+WORLDCUP!BD60</f>
        <v/>
      </c>
      <c r="G415" s="1049">
        <f>+WORLDCUP!BD58</f>
        <v/>
      </c>
      <c r="H415" s="1049">
        <f>+WORLDCUP!BD63</f>
        <v/>
      </c>
      <c r="I415" s="1049">
        <f>+WORLDCUP!BD66</f>
        <v/>
      </c>
      <c r="J415" s="1049">
        <f>+WORLDCUP!BD68</f>
        <v/>
      </c>
      <c r="N415" s="694" t="inlineStr">
        <is>
          <t>ABCEFHIK</t>
        </is>
      </c>
      <c r="O415" s="694" t="n">
        <v>414</v>
      </c>
      <c r="P415" s="694" t="inlineStr">
        <is>
          <t>3H</t>
        </is>
      </c>
      <c r="Q415" s="694" t="inlineStr">
        <is>
          <t>3E</t>
        </is>
      </c>
      <c r="R415" s="694" t="inlineStr">
        <is>
          <t>3B</t>
        </is>
      </c>
      <c r="S415" s="694" t="inlineStr">
        <is>
          <t>3C</t>
        </is>
      </c>
      <c r="T415" s="694" t="inlineStr">
        <is>
          <t>3A</t>
        </is>
      </c>
      <c r="U415" s="694" t="inlineStr">
        <is>
          <t>3F</t>
        </is>
      </c>
      <c r="V415" s="694" t="inlineStr">
        <is>
          <t>3I</t>
        </is>
      </c>
      <c r="W415" s="694" t="inlineStr">
        <is>
          <t>3K</t>
        </is>
      </c>
    </row>
    <row r="416" ht="15" customHeight="1" s="650">
      <c r="A416" s="1049" t="inlineStr">
        <is>
          <t>ABCEFHIJ</t>
        </is>
      </c>
      <c r="B416" s="1049">
        <f>+IF(A416=WORLDCUP!$BI$112,1,0)</f>
        <v/>
      </c>
      <c r="C416" s="1049">
        <f>+WORLDCUP!BD65</f>
        <v/>
      </c>
      <c r="D416" s="1049">
        <f>+WORLDCUP!BD67</f>
        <v/>
      </c>
      <c r="E416" s="1049">
        <f>+WORLDCUP!BD59</f>
        <v/>
      </c>
      <c r="F416" s="1049">
        <f>+WORLDCUP!BD60</f>
        <v/>
      </c>
      <c r="G416" s="1049">
        <f>+WORLDCUP!BD58</f>
        <v/>
      </c>
      <c r="H416" s="1049">
        <f>+WORLDCUP!BD63</f>
        <v/>
      </c>
      <c r="I416" s="1049">
        <f>+WORLDCUP!BD62</f>
        <v/>
      </c>
      <c r="J416" s="1049">
        <f>+WORLDCUP!BD66</f>
        <v/>
      </c>
      <c r="N416" s="694" t="inlineStr">
        <is>
          <t>ABCEFHIJ</t>
        </is>
      </c>
      <c r="O416" s="694" t="n">
        <v>415</v>
      </c>
      <c r="P416" s="694" t="inlineStr">
        <is>
          <t>3H</t>
        </is>
      </c>
      <c r="Q416" s="694" t="inlineStr">
        <is>
          <t>3J</t>
        </is>
      </c>
      <c r="R416" s="694" t="inlineStr">
        <is>
          <t>3B</t>
        </is>
      </c>
      <c r="S416" s="694" t="inlineStr">
        <is>
          <t>3C</t>
        </is>
      </c>
      <c r="T416" s="694" t="inlineStr">
        <is>
          <t>3A</t>
        </is>
      </c>
      <c r="U416" s="694" t="inlineStr">
        <is>
          <t>3F</t>
        </is>
      </c>
      <c r="V416" s="694" t="inlineStr">
        <is>
          <t>3E</t>
        </is>
      </c>
      <c r="W416" s="694" t="inlineStr">
        <is>
          <t>3I</t>
        </is>
      </c>
    </row>
    <row r="417" ht="15" customHeight="1" s="650">
      <c r="A417" s="1049" t="inlineStr">
        <is>
          <t>ABCEFGKL</t>
        </is>
      </c>
      <c r="B417" s="1049">
        <f>+IF(A417=WORLDCUP!$BI$112,1,0)</f>
        <v/>
      </c>
      <c r="C417" s="1049">
        <f>+WORLDCUP!BD62</f>
        <v/>
      </c>
      <c r="D417" s="1049">
        <f>+WORLDCUP!BD64</f>
        <v/>
      </c>
      <c r="E417" s="1049">
        <f>+WORLDCUP!BD59</f>
        <v/>
      </c>
      <c r="F417" s="1049">
        <f>+WORLDCUP!BD60</f>
        <v/>
      </c>
      <c r="G417" s="1049">
        <f>+WORLDCUP!BD58</f>
        <v/>
      </c>
      <c r="H417" s="1049">
        <f>+WORLDCUP!BD63</f>
        <v/>
      </c>
      <c r="I417" s="1049">
        <f>+WORLDCUP!BD69</f>
        <v/>
      </c>
      <c r="J417" s="1049">
        <f>+WORLDCUP!BD68</f>
        <v/>
      </c>
      <c r="N417" s="694" t="inlineStr">
        <is>
          <t>ABCEFGKL</t>
        </is>
      </c>
      <c r="O417" s="694" t="n">
        <v>416</v>
      </c>
      <c r="P417" s="694" t="inlineStr">
        <is>
          <t>3E</t>
        </is>
      </c>
      <c r="Q417" s="694" t="inlineStr">
        <is>
          <t>3G</t>
        </is>
      </c>
      <c r="R417" s="694" t="inlineStr">
        <is>
          <t>3B</t>
        </is>
      </c>
      <c r="S417" s="694" t="inlineStr">
        <is>
          <t>3C</t>
        </is>
      </c>
      <c r="T417" s="694" t="inlineStr">
        <is>
          <t>3A</t>
        </is>
      </c>
      <c r="U417" s="694" t="inlineStr">
        <is>
          <t>3F</t>
        </is>
      </c>
      <c r="V417" s="694" t="inlineStr">
        <is>
          <t>3L</t>
        </is>
      </c>
      <c r="W417" s="694" t="inlineStr">
        <is>
          <t>3K</t>
        </is>
      </c>
    </row>
    <row r="418" ht="15" customHeight="1" s="650">
      <c r="A418" s="1049" t="inlineStr">
        <is>
          <t>ABCEFGJL</t>
        </is>
      </c>
      <c r="B418" s="1049">
        <f>+IF(A418=WORLDCUP!$BI$112,1,0)</f>
        <v/>
      </c>
      <c r="C418" s="1049">
        <f>+WORLDCUP!BD62</f>
        <v/>
      </c>
      <c r="D418" s="1049">
        <f>+WORLDCUP!BD64</f>
        <v/>
      </c>
      <c r="E418" s="1049">
        <f>+WORLDCUP!BD59</f>
        <v/>
      </c>
      <c r="F418" s="1049">
        <f>+WORLDCUP!BD60</f>
        <v/>
      </c>
      <c r="G418" s="1049">
        <f>+WORLDCUP!BD58</f>
        <v/>
      </c>
      <c r="H418" s="1049">
        <f>+WORLDCUP!BD63</f>
        <v/>
      </c>
      <c r="I418" s="1049">
        <f>+WORLDCUP!BD69</f>
        <v/>
      </c>
      <c r="J418" s="1049">
        <f>+WORLDCUP!BD67</f>
        <v/>
      </c>
      <c r="N418" s="694" t="inlineStr">
        <is>
          <t>ABCEFGJL</t>
        </is>
      </c>
      <c r="O418" s="694" t="n">
        <v>417</v>
      </c>
      <c r="P418" s="694" t="inlineStr">
        <is>
          <t>3E</t>
        </is>
      </c>
      <c r="Q418" s="694" t="inlineStr">
        <is>
          <t>3G</t>
        </is>
      </c>
      <c r="R418" s="694" t="inlineStr">
        <is>
          <t>3B</t>
        </is>
      </c>
      <c r="S418" s="694" t="inlineStr">
        <is>
          <t>3C</t>
        </is>
      </c>
      <c r="T418" s="694" t="inlineStr">
        <is>
          <t>3A</t>
        </is>
      </c>
      <c r="U418" s="694" t="inlineStr">
        <is>
          <t>3F</t>
        </is>
      </c>
      <c r="V418" s="694" t="inlineStr">
        <is>
          <t>3L</t>
        </is>
      </c>
      <c r="W418" s="694" t="inlineStr">
        <is>
          <t>3J</t>
        </is>
      </c>
    </row>
    <row r="419" ht="15" customHeight="1" s="650">
      <c r="A419" s="1049" t="inlineStr">
        <is>
          <t>ABCEFGJK</t>
        </is>
      </c>
      <c r="B419" s="1049">
        <f>+IF(A419=WORLDCUP!$BI$112,1,0)</f>
        <v/>
      </c>
      <c r="C419" s="1049">
        <f>+WORLDCUP!BD62</f>
        <v/>
      </c>
      <c r="D419" s="1049">
        <f>+WORLDCUP!BD64</f>
        <v/>
      </c>
      <c r="E419" s="1049">
        <f>+WORLDCUP!BD59</f>
        <v/>
      </c>
      <c r="F419" s="1049">
        <f>+WORLDCUP!BD60</f>
        <v/>
      </c>
      <c r="G419" s="1049">
        <f>+WORLDCUP!BD58</f>
        <v/>
      </c>
      <c r="H419" s="1049">
        <f>+WORLDCUP!BD63</f>
        <v/>
      </c>
      <c r="I419" s="1049">
        <f>+WORLDCUP!BD67</f>
        <v/>
      </c>
      <c r="J419" s="1049">
        <f>+WORLDCUP!BD68</f>
        <v/>
      </c>
      <c r="N419" s="694" t="inlineStr">
        <is>
          <t>ABCEFGJK</t>
        </is>
      </c>
      <c r="O419" s="694" t="n">
        <v>418</v>
      </c>
      <c r="P419" s="694" t="inlineStr">
        <is>
          <t>3E</t>
        </is>
      </c>
      <c r="Q419" s="694" t="inlineStr">
        <is>
          <t>3G</t>
        </is>
      </c>
      <c r="R419" s="694" t="inlineStr">
        <is>
          <t>3B</t>
        </is>
      </c>
      <c r="S419" s="694" t="inlineStr">
        <is>
          <t>3C</t>
        </is>
      </c>
      <c r="T419" s="694" t="inlineStr">
        <is>
          <t>3A</t>
        </is>
      </c>
      <c r="U419" s="694" t="inlineStr">
        <is>
          <t>3F</t>
        </is>
      </c>
      <c r="V419" s="694" t="inlineStr">
        <is>
          <t>3J</t>
        </is>
      </c>
      <c r="W419" s="694" t="inlineStr">
        <is>
          <t>3K</t>
        </is>
      </c>
    </row>
    <row r="420" ht="15" customHeight="1" s="650">
      <c r="A420" s="1049" t="inlineStr">
        <is>
          <t>ABCEFGIL</t>
        </is>
      </c>
      <c r="B420" s="1049">
        <f>+IF(A420=WORLDCUP!$BI$112,1,0)</f>
        <v/>
      </c>
      <c r="C420" s="1049">
        <f>+WORLDCUP!BD62</f>
        <v/>
      </c>
      <c r="D420" s="1049">
        <f>+WORLDCUP!BD64</f>
        <v/>
      </c>
      <c r="E420" s="1049">
        <f>+WORLDCUP!BD59</f>
        <v/>
      </c>
      <c r="F420" s="1049">
        <f>+WORLDCUP!BD60</f>
        <v/>
      </c>
      <c r="G420" s="1049">
        <f>+WORLDCUP!BD58</f>
        <v/>
      </c>
      <c r="H420" s="1049">
        <f>+WORLDCUP!BD63</f>
        <v/>
      </c>
      <c r="I420" s="1049">
        <f>+WORLDCUP!BD69</f>
        <v/>
      </c>
      <c r="J420" s="1049">
        <f>+WORLDCUP!BD66</f>
        <v/>
      </c>
      <c r="N420" s="694" t="inlineStr">
        <is>
          <t>ABCEFGIL</t>
        </is>
      </c>
      <c r="O420" s="694" t="n">
        <v>419</v>
      </c>
      <c r="P420" s="694" t="inlineStr">
        <is>
          <t>3E</t>
        </is>
      </c>
      <c r="Q420" s="694" t="inlineStr">
        <is>
          <t>3G</t>
        </is>
      </c>
      <c r="R420" s="694" t="inlineStr">
        <is>
          <t>3B</t>
        </is>
      </c>
      <c r="S420" s="694" t="inlineStr">
        <is>
          <t>3C</t>
        </is>
      </c>
      <c r="T420" s="694" t="inlineStr">
        <is>
          <t>3A</t>
        </is>
      </c>
      <c r="U420" s="694" t="inlineStr">
        <is>
          <t>3F</t>
        </is>
      </c>
      <c r="V420" s="694" t="inlineStr">
        <is>
          <t>3L</t>
        </is>
      </c>
      <c r="W420" s="694" t="inlineStr">
        <is>
          <t>3I</t>
        </is>
      </c>
    </row>
    <row r="421" ht="15" customHeight="1" s="650">
      <c r="A421" s="1049" t="inlineStr">
        <is>
          <t>ABCEFGIK</t>
        </is>
      </c>
      <c r="B421" s="1049">
        <f>+IF(A421=WORLDCUP!$BI$112,1,0)</f>
        <v/>
      </c>
      <c r="C421" s="1049">
        <f>+WORLDCUP!BD62</f>
        <v/>
      </c>
      <c r="D421" s="1049">
        <f>+WORLDCUP!BD64</f>
        <v/>
      </c>
      <c r="E421" s="1049">
        <f>+WORLDCUP!BD59</f>
        <v/>
      </c>
      <c r="F421" s="1049">
        <f>+WORLDCUP!BD60</f>
        <v/>
      </c>
      <c r="G421" s="1049">
        <f>+WORLDCUP!BD58</f>
        <v/>
      </c>
      <c r="H421" s="1049">
        <f>+WORLDCUP!BD63</f>
        <v/>
      </c>
      <c r="I421" s="1049">
        <f>+WORLDCUP!BD66</f>
        <v/>
      </c>
      <c r="J421" s="1049">
        <f>+WORLDCUP!BD68</f>
        <v/>
      </c>
      <c r="N421" s="694" t="inlineStr">
        <is>
          <t>ABCEFGIK</t>
        </is>
      </c>
      <c r="O421" s="694" t="n">
        <v>420</v>
      </c>
      <c r="P421" s="694" t="inlineStr">
        <is>
          <t>3E</t>
        </is>
      </c>
      <c r="Q421" s="694" t="inlineStr">
        <is>
          <t>3G</t>
        </is>
      </c>
      <c r="R421" s="694" t="inlineStr">
        <is>
          <t>3B</t>
        </is>
      </c>
      <c r="S421" s="694" t="inlineStr">
        <is>
          <t>3C</t>
        </is>
      </c>
      <c r="T421" s="694" t="inlineStr">
        <is>
          <t>3A</t>
        </is>
      </c>
      <c r="U421" s="694" t="inlineStr">
        <is>
          <t>3F</t>
        </is>
      </c>
      <c r="V421" s="694" t="inlineStr">
        <is>
          <t>3I</t>
        </is>
      </c>
      <c r="W421" s="694" t="inlineStr">
        <is>
          <t>3K</t>
        </is>
      </c>
    </row>
    <row r="422" ht="15" customHeight="1" s="650">
      <c r="A422" s="1049" t="inlineStr">
        <is>
          <t>ABCEFGIJ</t>
        </is>
      </c>
      <c r="B422" s="1049">
        <f>+IF(A422=WORLDCUP!$BI$112,1,0)</f>
        <v/>
      </c>
      <c r="C422" s="1049">
        <f>+WORLDCUP!BD62</f>
        <v/>
      </c>
      <c r="D422" s="1049">
        <f>+WORLDCUP!BD64</f>
        <v/>
      </c>
      <c r="E422" s="1049">
        <f>+WORLDCUP!BD59</f>
        <v/>
      </c>
      <c r="F422" s="1049">
        <f>+WORLDCUP!BD60</f>
        <v/>
      </c>
      <c r="G422" s="1049">
        <f>+WORLDCUP!BD58</f>
        <v/>
      </c>
      <c r="H422" s="1049">
        <f>+WORLDCUP!BD63</f>
        <v/>
      </c>
      <c r="I422" s="1049">
        <f>+WORLDCUP!BD66</f>
        <v/>
      </c>
      <c r="J422" s="1049">
        <f>+WORLDCUP!BD67</f>
        <v/>
      </c>
      <c r="N422" s="694" t="inlineStr">
        <is>
          <t>ABCEFGIJ</t>
        </is>
      </c>
      <c r="O422" s="694" t="n">
        <v>421</v>
      </c>
      <c r="P422" s="694" t="inlineStr">
        <is>
          <t>3E</t>
        </is>
      </c>
      <c r="Q422" s="694" t="inlineStr">
        <is>
          <t>3G</t>
        </is>
      </c>
      <c r="R422" s="694" t="inlineStr">
        <is>
          <t>3B</t>
        </is>
      </c>
      <c r="S422" s="694" t="inlineStr">
        <is>
          <t>3C</t>
        </is>
      </c>
      <c r="T422" s="694" t="inlineStr">
        <is>
          <t>3A</t>
        </is>
      </c>
      <c r="U422" s="694" t="inlineStr">
        <is>
          <t>3F</t>
        </is>
      </c>
      <c r="V422" s="694" t="inlineStr">
        <is>
          <t>3I</t>
        </is>
      </c>
      <c r="W422" s="694" t="inlineStr">
        <is>
          <t>3J</t>
        </is>
      </c>
    </row>
    <row r="423" ht="15" customHeight="1" s="650">
      <c r="A423" s="1049" t="inlineStr">
        <is>
          <t>ABCEFGHL</t>
        </is>
      </c>
      <c r="B423" s="1049">
        <f>+IF(A423=WORLDCUP!$BI$112,1,0)</f>
        <v/>
      </c>
      <c r="C423" s="1049">
        <f>+WORLDCUP!BD65</f>
        <v/>
      </c>
      <c r="D423" s="1049">
        <f>+WORLDCUP!BD64</f>
        <v/>
      </c>
      <c r="E423" s="1049">
        <f>+WORLDCUP!BD59</f>
        <v/>
      </c>
      <c r="F423" s="1049">
        <f>+WORLDCUP!BD60</f>
        <v/>
      </c>
      <c r="G423" s="1049">
        <f>+WORLDCUP!BD58</f>
        <v/>
      </c>
      <c r="H423" s="1049">
        <f>+WORLDCUP!BD63</f>
        <v/>
      </c>
      <c r="I423" s="1049">
        <f>+WORLDCUP!BD69</f>
        <v/>
      </c>
      <c r="J423" s="1049">
        <f>+WORLDCUP!BD62</f>
        <v/>
      </c>
      <c r="N423" s="694" t="inlineStr">
        <is>
          <t>ABCEFGHL</t>
        </is>
      </c>
      <c r="O423" s="694" t="n">
        <v>422</v>
      </c>
      <c r="P423" s="694" t="inlineStr">
        <is>
          <t>3H</t>
        </is>
      </c>
      <c r="Q423" s="694" t="inlineStr">
        <is>
          <t>3G</t>
        </is>
      </c>
      <c r="R423" s="694" t="inlineStr">
        <is>
          <t>3B</t>
        </is>
      </c>
      <c r="S423" s="694" t="inlineStr">
        <is>
          <t>3C</t>
        </is>
      </c>
      <c r="T423" s="694" t="inlineStr">
        <is>
          <t>3A</t>
        </is>
      </c>
      <c r="U423" s="694" t="inlineStr">
        <is>
          <t>3F</t>
        </is>
      </c>
      <c r="V423" s="694" t="inlineStr">
        <is>
          <t>3L</t>
        </is>
      </c>
      <c r="W423" s="694" t="inlineStr">
        <is>
          <t>3E</t>
        </is>
      </c>
    </row>
    <row r="424" ht="15" customHeight="1" s="650">
      <c r="A424" s="1049" t="inlineStr">
        <is>
          <t>ABCEFGHK</t>
        </is>
      </c>
      <c r="B424" s="1049">
        <f>+IF(A424=WORLDCUP!$BI$112,1,0)</f>
        <v/>
      </c>
      <c r="C424" s="1049">
        <f>+WORLDCUP!BD65</f>
        <v/>
      </c>
      <c r="D424" s="1049">
        <f>+WORLDCUP!BD64</f>
        <v/>
      </c>
      <c r="E424" s="1049">
        <f>+WORLDCUP!BD59</f>
        <v/>
      </c>
      <c r="F424" s="1049">
        <f>+WORLDCUP!BD60</f>
        <v/>
      </c>
      <c r="G424" s="1049">
        <f>+WORLDCUP!BD58</f>
        <v/>
      </c>
      <c r="H424" s="1049">
        <f>+WORLDCUP!BD63</f>
        <v/>
      </c>
      <c r="I424" s="1049">
        <f>+WORLDCUP!BD62</f>
        <v/>
      </c>
      <c r="J424" s="1049">
        <f>+WORLDCUP!BD68</f>
        <v/>
      </c>
      <c r="N424" s="694" t="inlineStr">
        <is>
          <t>ABCEFGHK</t>
        </is>
      </c>
      <c r="O424" s="694" t="n">
        <v>423</v>
      </c>
      <c r="P424" s="694" t="inlineStr">
        <is>
          <t>3H</t>
        </is>
      </c>
      <c r="Q424" s="694" t="inlineStr">
        <is>
          <t>3G</t>
        </is>
      </c>
      <c r="R424" s="694" t="inlineStr">
        <is>
          <t>3B</t>
        </is>
      </c>
      <c r="S424" s="694" t="inlineStr">
        <is>
          <t>3C</t>
        </is>
      </c>
      <c r="T424" s="694" t="inlineStr">
        <is>
          <t>3A</t>
        </is>
      </c>
      <c r="U424" s="694" t="inlineStr">
        <is>
          <t>3F</t>
        </is>
      </c>
      <c r="V424" s="694" t="inlineStr">
        <is>
          <t>3E</t>
        </is>
      </c>
      <c r="W424" s="694" t="inlineStr">
        <is>
          <t>3K</t>
        </is>
      </c>
    </row>
    <row r="425" ht="15" customHeight="1" s="650">
      <c r="A425" s="1049" t="inlineStr">
        <is>
          <t>ABCEFGHJ</t>
        </is>
      </c>
      <c r="B425" s="1049">
        <f>+IF(A425=WORLDCUP!$BI$112,1,0)</f>
        <v/>
      </c>
      <c r="C425" s="1049">
        <f>+WORLDCUP!BD65</f>
        <v/>
      </c>
      <c r="D425" s="1049">
        <f>+WORLDCUP!BD64</f>
        <v/>
      </c>
      <c r="E425" s="1049">
        <f>+WORLDCUP!BD59</f>
        <v/>
      </c>
      <c r="F425" s="1049">
        <f>+WORLDCUP!BD60</f>
        <v/>
      </c>
      <c r="G425" s="1049">
        <f>+WORLDCUP!BD58</f>
        <v/>
      </c>
      <c r="H425" s="1049">
        <f>+WORLDCUP!BD63</f>
        <v/>
      </c>
      <c r="I425" s="1049">
        <f>+WORLDCUP!BD62</f>
        <v/>
      </c>
      <c r="J425" s="1049">
        <f>+WORLDCUP!BD67</f>
        <v/>
      </c>
      <c r="N425" s="694" t="inlineStr">
        <is>
          <t>ABCEFGHJ</t>
        </is>
      </c>
      <c r="O425" s="694" t="n">
        <v>424</v>
      </c>
      <c r="P425" s="694" t="inlineStr">
        <is>
          <t>3H</t>
        </is>
      </c>
      <c r="Q425" s="694" t="inlineStr">
        <is>
          <t>3G</t>
        </is>
      </c>
      <c r="R425" s="694" t="inlineStr">
        <is>
          <t>3B</t>
        </is>
      </c>
      <c r="S425" s="694" t="inlineStr">
        <is>
          <t>3C</t>
        </is>
      </c>
      <c r="T425" s="694" t="inlineStr">
        <is>
          <t>3A</t>
        </is>
      </c>
      <c r="U425" s="694" t="inlineStr">
        <is>
          <t>3F</t>
        </is>
      </c>
      <c r="V425" s="694" t="inlineStr">
        <is>
          <t>3E</t>
        </is>
      </c>
      <c r="W425" s="694" t="inlineStr">
        <is>
          <t>3J</t>
        </is>
      </c>
    </row>
    <row r="426" ht="15" customHeight="1" s="650">
      <c r="A426" s="1049" t="inlineStr">
        <is>
          <t>ABCEFGHI</t>
        </is>
      </c>
      <c r="B426" s="1049">
        <f>+IF(A426=WORLDCUP!$BI$112,1,0)</f>
        <v/>
      </c>
      <c r="C426" s="1049">
        <f>+WORLDCUP!BD65</f>
        <v/>
      </c>
      <c r="D426" s="1049">
        <f>+WORLDCUP!BD64</f>
        <v/>
      </c>
      <c r="E426" s="1049">
        <f>+WORLDCUP!BD59</f>
        <v/>
      </c>
      <c r="F426" s="1049">
        <f>+WORLDCUP!BD60</f>
        <v/>
      </c>
      <c r="G426" s="1049">
        <f>+WORLDCUP!BD58</f>
        <v/>
      </c>
      <c r="H426" s="1049">
        <f>+WORLDCUP!BD63</f>
        <v/>
      </c>
      <c r="I426" s="1049">
        <f>+WORLDCUP!BD62</f>
        <v/>
      </c>
      <c r="J426" s="1049">
        <f>+WORLDCUP!BD66</f>
        <v/>
      </c>
      <c r="N426" s="694" t="inlineStr">
        <is>
          <t>ABCEFGHI</t>
        </is>
      </c>
      <c r="O426" s="694" t="n">
        <v>425</v>
      </c>
      <c r="P426" s="694" t="inlineStr">
        <is>
          <t>3H</t>
        </is>
      </c>
      <c r="Q426" s="694" t="inlineStr">
        <is>
          <t>3G</t>
        </is>
      </c>
      <c r="R426" s="694" t="inlineStr">
        <is>
          <t>3B</t>
        </is>
      </c>
      <c r="S426" s="694" t="inlineStr">
        <is>
          <t>3C</t>
        </is>
      </c>
      <c r="T426" s="694" t="inlineStr">
        <is>
          <t>3A</t>
        </is>
      </c>
      <c r="U426" s="694" t="inlineStr">
        <is>
          <t>3F</t>
        </is>
      </c>
      <c r="V426" s="694" t="inlineStr">
        <is>
          <t>3E</t>
        </is>
      </c>
      <c r="W426" s="694" t="inlineStr">
        <is>
          <t>3I</t>
        </is>
      </c>
    </row>
    <row r="427" ht="15" customHeight="1" s="650">
      <c r="A427" s="1049" t="inlineStr">
        <is>
          <t>ABCDIJKL</t>
        </is>
      </c>
      <c r="B427" s="1049">
        <f>+IF(A427=WORLDCUP!$BI$112,1,0)</f>
        <v/>
      </c>
      <c r="C427" s="1049">
        <f>+WORLDCUP!BD66</f>
        <v/>
      </c>
      <c r="D427" s="1049">
        <f>+WORLDCUP!BD67</f>
        <v/>
      </c>
      <c r="E427" s="1049">
        <f>+WORLDCUP!BD59</f>
        <v/>
      </c>
      <c r="F427" s="1049">
        <f>+WORLDCUP!BD60</f>
        <v/>
      </c>
      <c r="G427" s="1049">
        <f>+WORLDCUP!BD58</f>
        <v/>
      </c>
      <c r="H427" s="1049">
        <f>+WORLDCUP!BD61</f>
        <v/>
      </c>
      <c r="I427" s="1049">
        <f>+WORLDCUP!BD69</f>
        <v/>
      </c>
      <c r="J427" s="1049">
        <f>+WORLDCUP!BD68</f>
        <v/>
      </c>
      <c r="N427" s="694" t="inlineStr">
        <is>
          <t>ABCDIJKL</t>
        </is>
      </c>
      <c r="O427" s="694" t="n">
        <v>426</v>
      </c>
      <c r="P427" s="694" t="inlineStr">
        <is>
          <t>3I</t>
        </is>
      </c>
      <c r="Q427" s="694" t="inlineStr">
        <is>
          <t>3J</t>
        </is>
      </c>
      <c r="R427" s="694" t="inlineStr">
        <is>
          <t>3B</t>
        </is>
      </c>
      <c r="S427" s="694" t="inlineStr">
        <is>
          <t>3C</t>
        </is>
      </c>
      <c r="T427" s="694" t="inlineStr">
        <is>
          <t>3A</t>
        </is>
      </c>
      <c r="U427" s="694" t="inlineStr">
        <is>
          <t>3D</t>
        </is>
      </c>
      <c r="V427" s="694" t="inlineStr">
        <is>
          <t>3L</t>
        </is>
      </c>
      <c r="W427" s="694" t="inlineStr">
        <is>
          <t>3K</t>
        </is>
      </c>
    </row>
    <row r="428" ht="15" customHeight="1" s="650">
      <c r="A428" s="1049" t="inlineStr">
        <is>
          <t>ABCDHJKL</t>
        </is>
      </c>
      <c r="B428" s="1049">
        <f>+IF(A428=WORLDCUP!$BI$112,1,0)</f>
        <v/>
      </c>
      <c r="C428" s="1049">
        <f>+WORLDCUP!BD65</f>
        <v/>
      </c>
      <c r="D428" s="1049">
        <f>+WORLDCUP!BD67</f>
        <v/>
      </c>
      <c r="E428" s="1049">
        <f>+WORLDCUP!BD59</f>
        <v/>
      </c>
      <c r="F428" s="1049">
        <f>+WORLDCUP!BD60</f>
        <v/>
      </c>
      <c r="G428" s="1049">
        <f>+WORLDCUP!BD58</f>
        <v/>
      </c>
      <c r="H428" s="1049">
        <f>+WORLDCUP!BD61</f>
        <v/>
      </c>
      <c r="I428" s="1049">
        <f>+WORLDCUP!BD69</f>
        <v/>
      </c>
      <c r="J428" s="1049">
        <f>+WORLDCUP!BD68</f>
        <v/>
      </c>
      <c r="N428" s="694" t="inlineStr">
        <is>
          <t>ABCDHJKL</t>
        </is>
      </c>
      <c r="O428" s="694" t="n">
        <v>427</v>
      </c>
      <c r="P428" s="694" t="inlineStr">
        <is>
          <t>3H</t>
        </is>
      </c>
      <c r="Q428" s="694" t="inlineStr">
        <is>
          <t>3J</t>
        </is>
      </c>
      <c r="R428" s="694" t="inlineStr">
        <is>
          <t>3B</t>
        </is>
      </c>
      <c r="S428" s="694" t="inlineStr">
        <is>
          <t>3C</t>
        </is>
      </c>
      <c r="T428" s="694" t="inlineStr">
        <is>
          <t>3A</t>
        </is>
      </c>
      <c r="U428" s="694" t="inlineStr">
        <is>
          <t>3D</t>
        </is>
      </c>
      <c r="V428" s="694" t="inlineStr">
        <is>
          <t>3L</t>
        </is>
      </c>
      <c r="W428" s="694" t="inlineStr">
        <is>
          <t>3K</t>
        </is>
      </c>
    </row>
    <row r="429" ht="15" customHeight="1" s="650">
      <c r="A429" s="1049" t="inlineStr">
        <is>
          <t>ABCDHIKL</t>
        </is>
      </c>
      <c r="B429" s="1049">
        <f>+IF(A429=WORLDCUP!$BI$112,1,0)</f>
        <v/>
      </c>
      <c r="C429" s="1049">
        <f>+WORLDCUP!BD65</f>
        <v/>
      </c>
      <c r="D429" s="1049">
        <f>+WORLDCUP!BD66</f>
        <v/>
      </c>
      <c r="E429" s="1049">
        <f>+WORLDCUP!BD59</f>
        <v/>
      </c>
      <c r="F429" s="1049">
        <f>+WORLDCUP!BD60</f>
        <v/>
      </c>
      <c r="G429" s="1049">
        <f>+WORLDCUP!BD58</f>
        <v/>
      </c>
      <c r="H429" s="1049">
        <f>+WORLDCUP!BD61</f>
        <v/>
      </c>
      <c r="I429" s="1049">
        <f>+WORLDCUP!BD69</f>
        <v/>
      </c>
      <c r="J429" s="1049">
        <f>+WORLDCUP!BD68</f>
        <v/>
      </c>
      <c r="N429" s="694" t="inlineStr">
        <is>
          <t>ABCDHIKL</t>
        </is>
      </c>
      <c r="O429" s="694" t="n">
        <v>428</v>
      </c>
      <c r="P429" s="694" t="inlineStr">
        <is>
          <t>3H</t>
        </is>
      </c>
      <c r="Q429" s="694" t="inlineStr">
        <is>
          <t>3I</t>
        </is>
      </c>
      <c r="R429" s="694" t="inlineStr">
        <is>
          <t>3B</t>
        </is>
      </c>
      <c r="S429" s="694" t="inlineStr">
        <is>
          <t>3C</t>
        </is>
      </c>
      <c r="T429" s="694" t="inlineStr">
        <is>
          <t>3A</t>
        </is>
      </c>
      <c r="U429" s="694" t="inlineStr">
        <is>
          <t>3D</t>
        </is>
      </c>
      <c r="V429" s="694" t="inlineStr">
        <is>
          <t>3L</t>
        </is>
      </c>
      <c r="W429" s="694" t="inlineStr">
        <is>
          <t>3K</t>
        </is>
      </c>
    </row>
    <row r="430" ht="15" customHeight="1" s="650">
      <c r="A430" s="1049" t="inlineStr">
        <is>
          <t>ABCDHIJL</t>
        </is>
      </c>
      <c r="B430" s="1049">
        <f>+IF(A430=WORLDCUP!$BI$112,1,0)</f>
        <v/>
      </c>
      <c r="C430" s="1049">
        <f>+WORLDCUP!BD65</f>
        <v/>
      </c>
      <c r="D430" s="1049">
        <f>+WORLDCUP!BD67</f>
        <v/>
      </c>
      <c r="E430" s="1049">
        <f>+WORLDCUP!BD59</f>
        <v/>
      </c>
      <c r="F430" s="1049">
        <f>+WORLDCUP!BD60</f>
        <v/>
      </c>
      <c r="G430" s="1049">
        <f>+WORLDCUP!BD58</f>
        <v/>
      </c>
      <c r="H430" s="1049">
        <f>+WORLDCUP!BD61</f>
        <v/>
      </c>
      <c r="I430" s="1049">
        <f>+WORLDCUP!BD69</f>
        <v/>
      </c>
      <c r="J430" s="1049">
        <f>+WORLDCUP!BD66</f>
        <v/>
      </c>
      <c r="N430" s="694" t="inlineStr">
        <is>
          <t>ABCDHIJL</t>
        </is>
      </c>
      <c r="O430" s="694" t="n">
        <v>429</v>
      </c>
      <c r="P430" s="694" t="inlineStr">
        <is>
          <t>3H</t>
        </is>
      </c>
      <c r="Q430" s="694" t="inlineStr">
        <is>
          <t>3J</t>
        </is>
      </c>
      <c r="R430" s="694" t="inlineStr">
        <is>
          <t>3B</t>
        </is>
      </c>
      <c r="S430" s="694" t="inlineStr">
        <is>
          <t>3C</t>
        </is>
      </c>
      <c r="T430" s="694" t="inlineStr">
        <is>
          <t>3A</t>
        </is>
      </c>
      <c r="U430" s="694" t="inlineStr">
        <is>
          <t>3D</t>
        </is>
      </c>
      <c r="V430" s="694" t="inlineStr">
        <is>
          <t>3L</t>
        </is>
      </c>
      <c r="W430" s="694" t="inlineStr">
        <is>
          <t>3I</t>
        </is>
      </c>
    </row>
    <row r="431" ht="15" customHeight="1" s="650">
      <c r="A431" s="1049" t="inlineStr">
        <is>
          <t>ABCDHIJK</t>
        </is>
      </c>
      <c r="B431" s="1049">
        <f>+IF(A431=WORLDCUP!$BI$112,1,0)</f>
        <v/>
      </c>
      <c r="C431" s="1049">
        <f>+WORLDCUP!BD65</f>
        <v/>
      </c>
      <c r="D431" s="1049">
        <f>+WORLDCUP!BD67</f>
        <v/>
      </c>
      <c r="E431" s="1049">
        <f>+WORLDCUP!BD59</f>
        <v/>
      </c>
      <c r="F431" s="1049">
        <f>+WORLDCUP!BD60</f>
        <v/>
      </c>
      <c r="G431" s="1049">
        <f>+WORLDCUP!BD58</f>
        <v/>
      </c>
      <c r="H431" s="1049">
        <f>+WORLDCUP!BD61</f>
        <v/>
      </c>
      <c r="I431" s="1049">
        <f>+WORLDCUP!BD66</f>
        <v/>
      </c>
      <c r="J431" s="1049">
        <f>+WORLDCUP!BD68</f>
        <v/>
      </c>
      <c r="N431" s="694" t="inlineStr">
        <is>
          <t>ABCDHIJK</t>
        </is>
      </c>
      <c r="O431" s="694" t="n">
        <v>430</v>
      </c>
      <c r="P431" s="694" t="inlineStr">
        <is>
          <t>3H</t>
        </is>
      </c>
      <c r="Q431" s="694" t="inlineStr">
        <is>
          <t>3J</t>
        </is>
      </c>
      <c r="R431" s="694" t="inlineStr">
        <is>
          <t>3B</t>
        </is>
      </c>
      <c r="S431" s="694" t="inlineStr">
        <is>
          <t>3C</t>
        </is>
      </c>
      <c r="T431" s="694" t="inlineStr">
        <is>
          <t>3A</t>
        </is>
      </c>
      <c r="U431" s="694" t="inlineStr">
        <is>
          <t>3D</t>
        </is>
      </c>
      <c r="V431" s="694" t="inlineStr">
        <is>
          <t>3I</t>
        </is>
      </c>
      <c r="W431" s="694" t="inlineStr">
        <is>
          <t>3K</t>
        </is>
      </c>
    </row>
    <row r="432" ht="15" customHeight="1" s="650">
      <c r="A432" s="1049" t="inlineStr">
        <is>
          <t>ABCDGJKL</t>
        </is>
      </c>
      <c r="B432" s="1049">
        <f>+IF(A432=WORLDCUP!$BI$112,1,0)</f>
        <v/>
      </c>
      <c r="C432" s="1049">
        <f>+WORLDCUP!BD60</f>
        <v/>
      </c>
      <c r="D432" s="1049">
        <f>+WORLDCUP!BD67</f>
        <v/>
      </c>
      <c r="E432" s="1049">
        <f>+WORLDCUP!BD59</f>
        <v/>
      </c>
      <c r="F432" s="1049">
        <f>+WORLDCUP!BD61</f>
        <v/>
      </c>
      <c r="G432" s="1049">
        <f>+WORLDCUP!BD58</f>
        <v/>
      </c>
      <c r="H432" s="1049">
        <f>+WORLDCUP!BD64</f>
        <v/>
      </c>
      <c r="I432" s="1049">
        <f>+WORLDCUP!BD69</f>
        <v/>
      </c>
      <c r="J432" s="1049">
        <f>+WORLDCUP!BD68</f>
        <v/>
      </c>
      <c r="N432" s="694" t="inlineStr">
        <is>
          <t>ABCDGJKL</t>
        </is>
      </c>
      <c r="O432" s="694" t="n">
        <v>431</v>
      </c>
      <c r="P432" s="694" t="inlineStr">
        <is>
          <t>3C</t>
        </is>
      </c>
      <c r="Q432" s="694" t="inlineStr">
        <is>
          <t>3J</t>
        </is>
      </c>
      <c r="R432" s="694" t="inlineStr">
        <is>
          <t>3B</t>
        </is>
      </c>
      <c r="S432" s="694" t="inlineStr">
        <is>
          <t>3D</t>
        </is>
      </c>
      <c r="T432" s="694" t="inlineStr">
        <is>
          <t>3A</t>
        </is>
      </c>
      <c r="U432" s="694" t="inlineStr">
        <is>
          <t>3G</t>
        </is>
      </c>
      <c r="V432" s="694" t="inlineStr">
        <is>
          <t>3L</t>
        </is>
      </c>
      <c r="W432" s="694" t="inlineStr">
        <is>
          <t>3K</t>
        </is>
      </c>
    </row>
    <row r="433" ht="15" customHeight="1" s="650">
      <c r="A433" s="1049" t="inlineStr">
        <is>
          <t>ABCDGIKL</t>
        </is>
      </c>
      <c r="B433" s="1049">
        <f>+IF(A433=WORLDCUP!$BI$112,1,0)</f>
        <v/>
      </c>
      <c r="C433" s="1049">
        <f>+WORLDCUP!BD66</f>
        <v/>
      </c>
      <c r="D433" s="1049">
        <f>+WORLDCUP!BD64</f>
        <v/>
      </c>
      <c r="E433" s="1049">
        <f>+WORLDCUP!BD59</f>
        <v/>
      </c>
      <c r="F433" s="1049">
        <f>+WORLDCUP!BD60</f>
        <v/>
      </c>
      <c r="G433" s="1049">
        <f>+WORLDCUP!BD58</f>
        <v/>
      </c>
      <c r="H433" s="1049">
        <f>+WORLDCUP!BD61</f>
        <v/>
      </c>
      <c r="I433" s="1049">
        <f>+WORLDCUP!BD69</f>
        <v/>
      </c>
      <c r="J433" s="1049">
        <f>+WORLDCUP!BD68</f>
        <v/>
      </c>
      <c r="N433" s="694" t="inlineStr">
        <is>
          <t>ABCDGIKL</t>
        </is>
      </c>
      <c r="O433" s="694" t="n">
        <v>432</v>
      </c>
      <c r="P433" s="694" t="inlineStr">
        <is>
          <t>3I</t>
        </is>
      </c>
      <c r="Q433" s="694" t="inlineStr">
        <is>
          <t>3G</t>
        </is>
      </c>
      <c r="R433" s="694" t="inlineStr">
        <is>
          <t>3B</t>
        </is>
      </c>
      <c r="S433" s="694" t="inlineStr">
        <is>
          <t>3C</t>
        </is>
      </c>
      <c r="T433" s="694" t="inlineStr">
        <is>
          <t>3A</t>
        </is>
      </c>
      <c r="U433" s="694" t="inlineStr">
        <is>
          <t>3D</t>
        </is>
      </c>
      <c r="V433" s="694" t="inlineStr">
        <is>
          <t>3L</t>
        </is>
      </c>
      <c r="W433" s="694" t="inlineStr">
        <is>
          <t>3K</t>
        </is>
      </c>
    </row>
    <row r="434" ht="15" customHeight="1" s="650">
      <c r="A434" s="1049" t="inlineStr">
        <is>
          <t>ABCDGIJL</t>
        </is>
      </c>
      <c r="B434" s="1049">
        <f>+IF(A434=WORLDCUP!$BI$112,1,0)</f>
        <v/>
      </c>
      <c r="C434" s="1049">
        <f>+WORLDCUP!BD60</f>
        <v/>
      </c>
      <c r="D434" s="1049">
        <f>+WORLDCUP!BD67</f>
        <v/>
      </c>
      <c r="E434" s="1049">
        <f>+WORLDCUP!BD59</f>
        <v/>
      </c>
      <c r="F434" s="1049">
        <f>+WORLDCUP!BD61</f>
        <v/>
      </c>
      <c r="G434" s="1049">
        <f>+WORLDCUP!BD58</f>
        <v/>
      </c>
      <c r="H434" s="1049">
        <f>+WORLDCUP!BD64</f>
        <v/>
      </c>
      <c r="I434" s="1049">
        <f>+WORLDCUP!BD69</f>
        <v/>
      </c>
      <c r="J434" s="1049">
        <f>+WORLDCUP!BD66</f>
        <v/>
      </c>
      <c r="N434" s="694" t="inlineStr">
        <is>
          <t>ABCDGIJL</t>
        </is>
      </c>
      <c r="O434" s="694" t="n">
        <v>433</v>
      </c>
      <c r="P434" s="694" t="inlineStr">
        <is>
          <t>3C</t>
        </is>
      </c>
      <c r="Q434" s="694" t="inlineStr">
        <is>
          <t>3J</t>
        </is>
      </c>
      <c r="R434" s="694" t="inlineStr">
        <is>
          <t>3B</t>
        </is>
      </c>
      <c r="S434" s="694" t="inlineStr">
        <is>
          <t>3D</t>
        </is>
      </c>
      <c r="T434" s="694" t="inlineStr">
        <is>
          <t>3A</t>
        </is>
      </c>
      <c r="U434" s="694" t="inlineStr">
        <is>
          <t>3G</t>
        </is>
      </c>
      <c r="V434" s="694" t="inlineStr">
        <is>
          <t>3L</t>
        </is>
      </c>
      <c r="W434" s="694" t="inlineStr">
        <is>
          <t>3I</t>
        </is>
      </c>
    </row>
    <row r="435" ht="15" customHeight="1" s="650">
      <c r="A435" s="1049" t="inlineStr">
        <is>
          <t>ABCDGIJK</t>
        </is>
      </c>
      <c r="B435" s="1049">
        <f>+IF(A435=WORLDCUP!$BI$112,1,0)</f>
        <v/>
      </c>
      <c r="C435" s="1049">
        <f>+WORLDCUP!BD60</f>
        <v/>
      </c>
      <c r="D435" s="1049">
        <f>+WORLDCUP!BD67</f>
        <v/>
      </c>
      <c r="E435" s="1049">
        <f>+WORLDCUP!BD59</f>
        <v/>
      </c>
      <c r="F435" s="1049">
        <f>+WORLDCUP!BD61</f>
        <v/>
      </c>
      <c r="G435" s="1049">
        <f>+WORLDCUP!BD58</f>
        <v/>
      </c>
      <c r="H435" s="1049">
        <f>+WORLDCUP!BD64</f>
        <v/>
      </c>
      <c r="I435" s="1049">
        <f>+WORLDCUP!BD66</f>
        <v/>
      </c>
      <c r="J435" s="1049">
        <f>+WORLDCUP!BD68</f>
        <v/>
      </c>
      <c r="N435" s="694" t="inlineStr">
        <is>
          <t>ABCDGIJK</t>
        </is>
      </c>
      <c r="O435" s="694" t="n">
        <v>434</v>
      </c>
      <c r="P435" s="694" t="inlineStr">
        <is>
          <t>3C</t>
        </is>
      </c>
      <c r="Q435" s="694" t="inlineStr">
        <is>
          <t>3J</t>
        </is>
      </c>
      <c r="R435" s="694" t="inlineStr">
        <is>
          <t>3B</t>
        </is>
      </c>
      <c r="S435" s="694" t="inlineStr">
        <is>
          <t>3D</t>
        </is>
      </c>
      <c r="T435" s="694" t="inlineStr">
        <is>
          <t>3A</t>
        </is>
      </c>
      <c r="U435" s="694" t="inlineStr">
        <is>
          <t>3G</t>
        </is>
      </c>
      <c r="V435" s="694" t="inlineStr">
        <is>
          <t>3I</t>
        </is>
      </c>
      <c r="W435" s="694" t="inlineStr">
        <is>
          <t>3K</t>
        </is>
      </c>
    </row>
    <row r="436" ht="15" customHeight="1" s="650">
      <c r="A436" s="1049" t="inlineStr">
        <is>
          <t>ABCDGHKL</t>
        </is>
      </c>
      <c r="B436" s="1049">
        <f>+IF(A436=WORLDCUP!$BI$112,1,0)</f>
        <v/>
      </c>
      <c r="C436" s="1049">
        <f>+WORLDCUP!BD65</f>
        <v/>
      </c>
      <c r="D436" s="1049">
        <f>+WORLDCUP!BD64</f>
        <v/>
      </c>
      <c r="E436" s="1049">
        <f>+WORLDCUP!BD59</f>
        <v/>
      </c>
      <c r="F436" s="1049">
        <f>+WORLDCUP!BD60</f>
        <v/>
      </c>
      <c r="G436" s="1049">
        <f>+WORLDCUP!BD58</f>
        <v/>
      </c>
      <c r="H436" s="1049">
        <f>+WORLDCUP!BD61</f>
        <v/>
      </c>
      <c r="I436" s="1049">
        <f>+WORLDCUP!BD69</f>
        <v/>
      </c>
      <c r="J436" s="1049">
        <f>+WORLDCUP!BD68</f>
        <v/>
      </c>
      <c r="N436" s="694" t="inlineStr">
        <is>
          <t>ABCDGHKL</t>
        </is>
      </c>
      <c r="O436" s="694" t="n">
        <v>435</v>
      </c>
      <c r="P436" s="694" t="inlineStr">
        <is>
          <t>3H</t>
        </is>
      </c>
      <c r="Q436" s="694" t="inlineStr">
        <is>
          <t>3G</t>
        </is>
      </c>
      <c r="R436" s="694" t="inlineStr">
        <is>
          <t>3B</t>
        </is>
      </c>
      <c r="S436" s="694" t="inlineStr">
        <is>
          <t>3C</t>
        </is>
      </c>
      <c r="T436" s="694" t="inlineStr">
        <is>
          <t>3A</t>
        </is>
      </c>
      <c r="U436" s="694" t="inlineStr">
        <is>
          <t>3D</t>
        </is>
      </c>
      <c r="V436" s="694" t="inlineStr">
        <is>
          <t>3L</t>
        </is>
      </c>
      <c r="W436" s="694" t="inlineStr">
        <is>
          <t>3K</t>
        </is>
      </c>
    </row>
    <row r="437" ht="15" customHeight="1" s="650">
      <c r="A437" s="1049" t="inlineStr">
        <is>
          <t>ABCDGHJL</t>
        </is>
      </c>
      <c r="B437" s="1049">
        <f>+IF(A437=WORLDCUP!$BI$112,1,0)</f>
        <v/>
      </c>
      <c r="C437" s="1049">
        <f>+WORLDCUP!BD65</f>
        <v/>
      </c>
      <c r="D437" s="1049">
        <f>+WORLDCUP!BD64</f>
        <v/>
      </c>
      <c r="E437" s="1049">
        <f>+WORLDCUP!BD59</f>
        <v/>
      </c>
      <c r="F437" s="1049">
        <f>+WORLDCUP!BD60</f>
        <v/>
      </c>
      <c r="G437" s="1049">
        <f>+WORLDCUP!BD58</f>
        <v/>
      </c>
      <c r="H437" s="1049">
        <f>+WORLDCUP!BD61</f>
        <v/>
      </c>
      <c r="I437" s="1049">
        <f>+WORLDCUP!BD69</f>
        <v/>
      </c>
      <c r="J437" s="1049">
        <f>+WORLDCUP!BD67</f>
        <v/>
      </c>
      <c r="N437" s="694" t="inlineStr">
        <is>
          <t>ABCDGHJL</t>
        </is>
      </c>
      <c r="O437" s="694" t="n">
        <v>436</v>
      </c>
      <c r="P437" s="694" t="inlineStr">
        <is>
          <t>3H</t>
        </is>
      </c>
      <c r="Q437" s="694" t="inlineStr">
        <is>
          <t>3G</t>
        </is>
      </c>
      <c r="R437" s="694" t="inlineStr">
        <is>
          <t>3B</t>
        </is>
      </c>
      <c r="S437" s="694" t="inlineStr">
        <is>
          <t>3C</t>
        </is>
      </c>
      <c r="T437" s="694" t="inlineStr">
        <is>
          <t>3A</t>
        </is>
      </c>
      <c r="U437" s="694" t="inlineStr">
        <is>
          <t>3D</t>
        </is>
      </c>
      <c r="V437" s="694" t="inlineStr">
        <is>
          <t>3L</t>
        </is>
      </c>
      <c r="W437" s="694" t="inlineStr">
        <is>
          <t>3J</t>
        </is>
      </c>
    </row>
    <row r="438" ht="15" customHeight="1" s="650">
      <c r="A438" s="1049" t="inlineStr">
        <is>
          <t>ABCDGHJK</t>
        </is>
      </c>
      <c r="B438" s="1049">
        <f>+IF(A438=WORLDCUP!$BI$112,1,0)</f>
        <v/>
      </c>
      <c r="C438" s="1049">
        <f>+WORLDCUP!BD65</f>
        <v/>
      </c>
      <c r="D438" s="1049">
        <f>+WORLDCUP!BD64</f>
        <v/>
      </c>
      <c r="E438" s="1049">
        <f>+WORLDCUP!BD59</f>
        <v/>
      </c>
      <c r="F438" s="1049">
        <f>+WORLDCUP!BD60</f>
        <v/>
      </c>
      <c r="G438" s="1049">
        <f>+WORLDCUP!BD58</f>
        <v/>
      </c>
      <c r="H438" s="1049">
        <f>+WORLDCUP!BD61</f>
        <v/>
      </c>
      <c r="I438" s="1049">
        <f>+WORLDCUP!BD67</f>
        <v/>
      </c>
      <c r="J438" s="1049">
        <f>+WORLDCUP!BD68</f>
        <v/>
      </c>
      <c r="N438" s="694" t="inlineStr">
        <is>
          <t>ABCDGHJK</t>
        </is>
      </c>
      <c r="O438" s="694" t="n">
        <v>437</v>
      </c>
      <c r="P438" s="694" t="inlineStr">
        <is>
          <t>3H</t>
        </is>
      </c>
      <c r="Q438" s="694" t="inlineStr">
        <is>
          <t>3G</t>
        </is>
      </c>
      <c r="R438" s="694" t="inlineStr">
        <is>
          <t>3B</t>
        </is>
      </c>
      <c r="S438" s="694" t="inlineStr">
        <is>
          <t>3C</t>
        </is>
      </c>
      <c r="T438" s="694" t="inlineStr">
        <is>
          <t>3A</t>
        </is>
      </c>
      <c r="U438" s="694" t="inlineStr">
        <is>
          <t>3D</t>
        </is>
      </c>
      <c r="V438" s="694" t="inlineStr">
        <is>
          <t>3J</t>
        </is>
      </c>
      <c r="W438" s="694" t="inlineStr">
        <is>
          <t>3K</t>
        </is>
      </c>
    </row>
    <row r="439" ht="15" customHeight="1" s="650">
      <c r="A439" s="1049" t="inlineStr">
        <is>
          <t>ABCDGHIL</t>
        </is>
      </c>
      <c r="B439" s="1049">
        <f>+IF(A439=WORLDCUP!$BI$112,1,0)</f>
        <v/>
      </c>
      <c r="C439" s="1049">
        <f>+WORLDCUP!BD65</f>
        <v/>
      </c>
      <c r="D439" s="1049">
        <f>+WORLDCUP!BD64</f>
        <v/>
      </c>
      <c r="E439" s="1049">
        <f>+WORLDCUP!BD59</f>
        <v/>
      </c>
      <c r="F439" s="1049">
        <f>+WORLDCUP!BD60</f>
        <v/>
      </c>
      <c r="G439" s="1049">
        <f>+WORLDCUP!BD58</f>
        <v/>
      </c>
      <c r="H439" s="1049">
        <f>+WORLDCUP!BD61</f>
        <v/>
      </c>
      <c r="I439" s="1049">
        <f>+WORLDCUP!BD69</f>
        <v/>
      </c>
      <c r="J439" s="1049">
        <f>+WORLDCUP!BD66</f>
        <v/>
      </c>
      <c r="N439" s="694" t="inlineStr">
        <is>
          <t>ABCDGHIL</t>
        </is>
      </c>
      <c r="O439" s="694" t="n">
        <v>438</v>
      </c>
      <c r="P439" s="694" t="inlineStr">
        <is>
          <t>3H</t>
        </is>
      </c>
      <c r="Q439" s="694" t="inlineStr">
        <is>
          <t>3G</t>
        </is>
      </c>
      <c r="R439" s="694" t="inlineStr">
        <is>
          <t>3B</t>
        </is>
      </c>
      <c r="S439" s="694" t="inlineStr">
        <is>
          <t>3C</t>
        </is>
      </c>
      <c r="T439" s="694" t="inlineStr">
        <is>
          <t>3A</t>
        </is>
      </c>
      <c r="U439" s="694" t="inlineStr">
        <is>
          <t>3D</t>
        </is>
      </c>
      <c r="V439" s="694" t="inlineStr">
        <is>
          <t>3L</t>
        </is>
      </c>
      <c r="W439" s="694" t="inlineStr">
        <is>
          <t>3I</t>
        </is>
      </c>
    </row>
    <row r="440" ht="15" customHeight="1" s="650">
      <c r="A440" s="1049" t="inlineStr">
        <is>
          <t>ABCDGHIK</t>
        </is>
      </c>
      <c r="B440" s="1049">
        <f>+IF(A440=WORLDCUP!$BI$112,1,0)</f>
        <v/>
      </c>
      <c r="C440" s="1049">
        <f>+WORLDCUP!BD65</f>
        <v/>
      </c>
      <c r="D440" s="1049">
        <f>+WORLDCUP!BD64</f>
        <v/>
      </c>
      <c r="E440" s="1049">
        <f>+WORLDCUP!BD59</f>
        <v/>
      </c>
      <c r="F440" s="1049">
        <f>+WORLDCUP!BD60</f>
        <v/>
      </c>
      <c r="G440" s="1049">
        <f>+WORLDCUP!BD58</f>
        <v/>
      </c>
      <c r="H440" s="1049">
        <f>+WORLDCUP!BD61</f>
        <v/>
      </c>
      <c r="I440" s="1049">
        <f>+WORLDCUP!BD66</f>
        <v/>
      </c>
      <c r="J440" s="1049">
        <f>+WORLDCUP!BD68</f>
        <v/>
      </c>
      <c r="N440" s="694" t="inlineStr">
        <is>
          <t>ABCDGHIK</t>
        </is>
      </c>
      <c r="O440" s="694" t="n">
        <v>439</v>
      </c>
      <c r="P440" s="694" t="inlineStr">
        <is>
          <t>3H</t>
        </is>
      </c>
      <c r="Q440" s="694" t="inlineStr">
        <is>
          <t>3G</t>
        </is>
      </c>
      <c r="R440" s="694" t="inlineStr">
        <is>
          <t>3B</t>
        </is>
      </c>
      <c r="S440" s="694" t="inlineStr">
        <is>
          <t>3C</t>
        </is>
      </c>
      <c r="T440" s="694" t="inlineStr">
        <is>
          <t>3A</t>
        </is>
      </c>
      <c r="U440" s="694" t="inlineStr">
        <is>
          <t>3D</t>
        </is>
      </c>
      <c r="V440" s="694" t="inlineStr">
        <is>
          <t>3I</t>
        </is>
      </c>
      <c r="W440" s="694" t="inlineStr">
        <is>
          <t>3K</t>
        </is>
      </c>
    </row>
    <row r="441" ht="15" customHeight="1" s="650">
      <c r="A441" s="1049" t="inlineStr">
        <is>
          <t>ABCDGHIJ</t>
        </is>
      </c>
      <c r="B441" s="1049">
        <f>+IF(A441=WORLDCUP!$BI$112,1,0)</f>
        <v/>
      </c>
      <c r="C441" s="1049">
        <f>+WORLDCUP!BD65</f>
        <v/>
      </c>
      <c r="D441" s="1049">
        <f>+WORLDCUP!BD64</f>
        <v/>
      </c>
      <c r="E441" s="1049">
        <f>+WORLDCUP!BD59</f>
        <v/>
      </c>
      <c r="F441" s="1049">
        <f>+WORLDCUP!BD60</f>
        <v/>
      </c>
      <c r="G441" s="1049">
        <f>+WORLDCUP!BD58</f>
        <v/>
      </c>
      <c r="H441" s="1049">
        <f>+WORLDCUP!BD61</f>
        <v/>
      </c>
      <c r="I441" s="1049">
        <f>+WORLDCUP!BD66</f>
        <v/>
      </c>
      <c r="J441" s="1049">
        <f>+WORLDCUP!BD67</f>
        <v/>
      </c>
      <c r="N441" s="694" t="inlineStr">
        <is>
          <t>ABCDGHIJ</t>
        </is>
      </c>
      <c r="O441" s="694" t="n">
        <v>440</v>
      </c>
      <c r="P441" s="694" t="inlineStr">
        <is>
          <t>3H</t>
        </is>
      </c>
      <c r="Q441" s="694" t="inlineStr">
        <is>
          <t>3G</t>
        </is>
      </c>
      <c r="R441" s="694" t="inlineStr">
        <is>
          <t>3B</t>
        </is>
      </c>
      <c r="S441" s="694" t="inlineStr">
        <is>
          <t>3C</t>
        </is>
      </c>
      <c r="T441" s="694" t="inlineStr">
        <is>
          <t>3A</t>
        </is>
      </c>
      <c r="U441" s="694" t="inlineStr">
        <is>
          <t>3D</t>
        </is>
      </c>
      <c r="V441" s="694" t="inlineStr">
        <is>
          <t>3I</t>
        </is>
      </c>
      <c r="W441" s="694" t="inlineStr">
        <is>
          <t>3J</t>
        </is>
      </c>
    </row>
    <row r="442" ht="15" customHeight="1" s="650">
      <c r="A442" s="1049" t="inlineStr">
        <is>
          <t>ABCDFJKL</t>
        </is>
      </c>
      <c r="B442" s="1049">
        <f>+IF(A442=WORLDCUP!$BI$112,1,0)</f>
        <v/>
      </c>
      <c r="C442" s="1049">
        <f>+WORLDCUP!BD60</f>
        <v/>
      </c>
      <c r="D442" s="1049">
        <f>+WORLDCUP!BD67</f>
        <v/>
      </c>
      <c r="E442" s="1049">
        <f>+WORLDCUP!BD59</f>
        <v/>
      </c>
      <c r="F442" s="1049">
        <f>+WORLDCUP!BD61</f>
        <v/>
      </c>
      <c r="G442" s="1049">
        <f>+WORLDCUP!BD58</f>
        <v/>
      </c>
      <c r="H442" s="1049">
        <f>+WORLDCUP!BD63</f>
        <v/>
      </c>
      <c r="I442" s="1049">
        <f>+WORLDCUP!BD69</f>
        <v/>
      </c>
      <c r="J442" s="1049">
        <f>+WORLDCUP!BD68</f>
        <v/>
      </c>
      <c r="N442" s="694" t="inlineStr">
        <is>
          <t>ABCDFJKL</t>
        </is>
      </c>
      <c r="O442" s="694" t="n">
        <v>441</v>
      </c>
      <c r="P442" s="694" t="inlineStr">
        <is>
          <t>3C</t>
        </is>
      </c>
      <c r="Q442" s="694" t="inlineStr">
        <is>
          <t>3J</t>
        </is>
      </c>
      <c r="R442" s="694" t="inlineStr">
        <is>
          <t>3B</t>
        </is>
      </c>
      <c r="S442" s="694" t="inlineStr">
        <is>
          <t>3D</t>
        </is>
      </c>
      <c r="T442" s="694" t="inlineStr">
        <is>
          <t>3A</t>
        </is>
      </c>
      <c r="U442" s="694" t="inlineStr">
        <is>
          <t>3F</t>
        </is>
      </c>
      <c r="V442" s="694" t="inlineStr">
        <is>
          <t>3L</t>
        </is>
      </c>
      <c r="W442" s="694" t="inlineStr">
        <is>
          <t>3K</t>
        </is>
      </c>
    </row>
    <row r="443" ht="15" customHeight="1" s="650">
      <c r="A443" s="1049" t="inlineStr">
        <is>
          <t>ABCDFIKL</t>
        </is>
      </c>
      <c r="B443" s="1049">
        <f>+IF(A443=WORLDCUP!$BI$112,1,0)</f>
        <v/>
      </c>
      <c r="C443" s="1049">
        <f>+WORLDCUP!BD60</f>
        <v/>
      </c>
      <c r="D443" s="1049">
        <f>+WORLDCUP!BD66</f>
        <v/>
      </c>
      <c r="E443" s="1049">
        <f>+WORLDCUP!BD59</f>
        <v/>
      </c>
      <c r="F443" s="1049">
        <f>+WORLDCUP!BD61</f>
        <v/>
      </c>
      <c r="G443" s="1049">
        <f>+WORLDCUP!BD58</f>
        <v/>
      </c>
      <c r="H443" s="1049">
        <f>+WORLDCUP!BD63</f>
        <v/>
      </c>
      <c r="I443" s="1049">
        <f>+WORLDCUP!BD69</f>
        <v/>
      </c>
      <c r="J443" s="1049">
        <f>+WORLDCUP!BD68</f>
        <v/>
      </c>
      <c r="N443" s="694" t="inlineStr">
        <is>
          <t>ABCDFIKL</t>
        </is>
      </c>
      <c r="O443" s="694" t="n">
        <v>442</v>
      </c>
      <c r="P443" s="694" t="inlineStr">
        <is>
          <t>3C</t>
        </is>
      </c>
      <c r="Q443" s="694" t="inlineStr">
        <is>
          <t>3I</t>
        </is>
      </c>
      <c r="R443" s="694" t="inlineStr">
        <is>
          <t>3B</t>
        </is>
      </c>
      <c r="S443" s="694" t="inlineStr">
        <is>
          <t>3D</t>
        </is>
      </c>
      <c r="T443" s="694" t="inlineStr">
        <is>
          <t>3A</t>
        </is>
      </c>
      <c r="U443" s="694" t="inlineStr">
        <is>
          <t>3F</t>
        </is>
      </c>
      <c r="V443" s="694" t="inlineStr">
        <is>
          <t>3L</t>
        </is>
      </c>
      <c r="W443" s="694" t="inlineStr">
        <is>
          <t>3K</t>
        </is>
      </c>
    </row>
    <row r="444" ht="15" customHeight="1" s="650">
      <c r="A444" s="1049" t="inlineStr">
        <is>
          <t>ABCDFIJL</t>
        </is>
      </c>
      <c r="B444" s="1049">
        <f>+IF(A444=WORLDCUP!$BI$112,1,0)</f>
        <v/>
      </c>
      <c r="C444" s="1049">
        <f>+WORLDCUP!BD60</f>
        <v/>
      </c>
      <c r="D444" s="1049">
        <f>+WORLDCUP!BD67</f>
        <v/>
      </c>
      <c r="E444" s="1049">
        <f>+WORLDCUP!BD59</f>
        <v/>
      </c>
      <c r="F444" s="1049">
        <f>+WORLDCUP!BD61</f>
        <v/>
      </c>
      <c r="G444" s="1049">
        <f>+WORLDCUP!BD58</f>
        <v/>
      </c>
      <c r="H444" s="1049">
        <f>+WORLDCUP!BD63</f>
        <v/>
      </c>
      <c r="I444" s="1049">
        <f>+WORLDCUP!BD69</f>
        <v/>
      </c>
      <c r="J444" s="1049">
        <f>+WORLDCUP!BD66</f>
        <v/>
      </c>
      <c r="N444" s="694" t="inlineStr">
        <is>
          <t>ABCDFIJL</t>
        </is>
      </c>
      <c r="O444" s="694" t="n">
        <v>443</v>
      </c>
      <c r="P444" s="694" t="inlineStr">
        <is>
          <t>3C</t>
        </is>
      </c>
      <c r="Q444" s="694" t="inlineStr">
        <is>
          <t>3J</t>
        </is>
      </c>
      <c r="R444" s="694" t="inlineStr">
        <is>
          <t>3B</t>
        </is>
      </c>
      <c r="S444" s="694" t="inlineStr">
        <is>
          <t>3D</t>
        </is>
      </c>
      <c r="T444" s="694" t="inlineStr">
        <is>
          <t>3A</t>
        </is>
      </c>
      <c r="U444" s="694" t="inlineStr">
        <is>
          <t>3F</t>
        </is>
      </c>
      <c r="V444" s="694" t="inlineStr">
        <is>
          <t>3L</t>
        </is>
      </c>
      <c r="W444" s="694" t="inlineStr">
        <is>
          <t>3I</t>
        </is>
      </c>
    </row>
    <row r="445" ht="15" customHeight="1" s="650">
      <c r="A445" s="1049" t="inlineStr">
        <is>
          <t>ABCDFIJK</t>
        </is>
      </c>
      <c r="B445" s="1049">
        <f>+IF(A445=WORLDCUP!$BI$112,1,0)</f>
        <v/>
      </c>
      <c r="C445" s="1049">
        <f>+WORLDCUP!BD60</f>
        <v/>
      </c>
      <c r="D445" s="1049">
        <f>+WORLDCUP!BD67</f>
        <v/>
      </c>
      <c r="E445" s="1049">
        <f>+WORLDCUP!BD59</f>
        <v/>
      </c>
      <c r="F445" s="1049">
        <f>+WORLDCUP!BD61</f>
        <v/>
      </c>
      <c r="G445" s="1049">
        <f>+WORLDCUP!BD58</f>
        <v/>
      </c>
      <c r="H445" s="1049">
        <f>+WORLDCUP!BD63</f>
        <v/>
      </c>
      <c r="I445" s="1049">
        <f>+WORLDCUP!BD66</f>
        <v/>
      </c>
      <c r="J445" s="1049">
        <f>+WORLDCUP!BD68</f>
        <v/>
      </c>
      <c r="N445" s="694" t="inlineStr">
        <is>
          <t>ABCDFIJK</t>
        </is>
      </c>
      <c r="O445" s="694" t="n">
        <v>444</v>
      </c>
      <c r="P445" s="694" t="inlineStr">
        <is>
          <t>3C</t>
        </is>
      </c>
      <c r="Q445" s="694" t="inlineStr">
        <is>
          <t>3J</t>
        </is>
      </c>
      <c r="R445" s="694" t="inlineStr">
        <is>
          <t>3B</t>
        </is>
      </c>
      <c r="S445" s="694" t="inlineStr">
        <is>
          <t>3D</t>
        </is>
      </c>
      <c r="T445" s="694" t="inlineStr">
        <is>
          <t>3A</t>
        </is>
      </c>
      <c r="U445" s="694" t="inlineStr">
        <is>
          <t>3F</t>
        </is>
      </c>
      <c r="V445" s="694" t="inlineStr">
        <is>
          <t>3I</t>
        </is>
      </c>
      <c r="W445" s="694" t="inlineStr">
        <is>
          <t>3K</t>
        </is>
      </c>
    </row>
    <row r="446" ht="15" customHeight="1" s="650">
      <c r="A446" s="1049" t="inlineStr">
        <is>
          <t>ABCDFHKL</t>
        </is>
      </c>
      <c r="B446" s="1049">
        <f>+IF(A446=WORLDCUP!$BI$112,1,0)</f>
        <v/>
      </c>
      <c r="C446" s="1049">
        <f>+WORLDCUP!BD65</f>
        <v/>
      </c>
      <c r="D446" s="1049">
        <f>+WORLDCUP!BD63</f>
        <v/>
      </c>
      <c r="E446" s="1049">
        <f>+WORLDCUP!BD59</f>
        <v/>
      </c>
      <c r="F446" s="1049">
        <f>+WORLDCUP!BD60</f>
        <v/>
      </c>
      <c r="G446" s="1049">
        <f>+WORLDCUP!BD58</f>
        <v/>
      </c>
      <c r="H446" s="1049">
        <f>+WORLDCUP!BD61</f>
        <v/>
      </c>
      <c r="I446" s="1049">
        <f>+WORLDCUP!BD69</f>
        <v/>
      </c>
      <c r="J446" s="1049">
        <f>+WORLDCUP!BD68</f>
        <v/>
      </c>
      <c r="N446" s="694" t="inlineStr">
        <is>
          <t>ABCDFHKL</t>
        </is>
      </c>
      <c r="O446" s="694" t="n">
        <v>445</v>
      </c>
      <c r="P446" s="694" t="inlineStr">
        <is>
          <t>3H</t>
        </is>
      </c>
      <c r="Q446" s="694" t="inlineStr">
        <is>
          <t>3F</t>
        </is>
      </c>
      <c r="R446" s="694" t="inlineStr">
        <is>
          <t>3B</t>
        </is>
      </c>
      <c r="S446" s="694" t="inlineStr">
        <is>
          <t>3C</t>
        </is>
      </c>
      <c r="T446" s="694" t="inlineStr">
        <is>
          <t>3A</t>
        </is>
      </c>
      <c r="U446" s="694" t="inlineStr">
        <is>
          <t>3D</t>
        </is>
      </c>
      <c r="V446" s="694" t="inlineStr">
        <is>
          <t>3L</t>
        </is>
      </c>
      <c r="W446" s="694" t="inlineStr">
        <is>
          <t>3K</t>
        </is>
      </c>
    </row>
    <row r="447" ht="15" customHeight="1" s="650">
      <c r="A447" s="1049" t="inlineStr">
        <is>
          <t>ABCDFHJL</t>
        </is>
      </c>
      <c r="B447" s="1049">
        <f>+IF(A447=WORLDCUP!$BI$112,1,0)</f>
        <v/>
      </c>
      <c r="C447" s="1049">
        <f>+WORLDCUP!BD60</f>
        <v/>
      </c>
      <c r="D447" s="1049">
        <f>+WORLDCUP!BD67</f>
        <v/>
      </c>
      <c r="E447" s="1049">
        <f>+WORLDCUP!BD59</f>
        <v/>
      </c>
      <c r="F447" s="1049">
        <f>+WORLDCUP!BD61</f>
        <v/>
      </c>
      <c r="G447" s="1049">
        <f>+WORLDCUP!BD58</f>
        <v/>
      </c>
      <c r="H447" s="1049">
        <f>+WORLDCUP!BD63</f>
        <v/>
      </c>
      <c r="I447" s="1049">
        <f>+WORLDCUP!BD69</f>
        <v/>
      </c>
      <c r="J447" s="1049">
        <f>+WORLDCUP!BD65</f>
        <v/>
      </c>
      <c r="N447" s="694" t="inlineStr">
        <is>
          <t>ABCDFHJL</t>
        </is>
      </c>
      <c r="O447" s="694" t="n">
        <v>446</v>
      </c>
      <c r="P447" s="694" t="inlineStr">
        <is>
          <t>3C</t>
        </is>
      </c>
      <c r="Q447" s="694" t="inlineStr">
        <is>
          <t>3J</t>
        </is>
      </c>
      <c r="R447" s="694" t="inlineStr">
        <is>
          <t>3B</t>
        </is>
      </c>
      <c r="S447" s="694" t="inlineStr">
        <is>
          <t>3D</t>
        </is>
      </c>
      <c r="T447" s="694" t="inlineStr">
        <is>
          <t>3A</t>
        </is>
      </c>
      <c r="U447" s="694" t="inlineStr">
        <is>
          <t>3F</t>
        </is>
      </c>
      <c r="V447" s="694" t="inlineStr">
        <is>
          <t>3L</t>
        </is>
      </c>
      <c r="W447" s="694" t="inlineStr">
        <is>
          <t>3H</t>
        </is>
      </c>
    </row>
    <row r="448" ht="15" customHeight="1" s="650">
      <c r="A448" s="1049" t="inlineStr">
        <is>
          <t>ABCDFHJK</t>
        </is>
      </c>
      <c r="B448" s="1049">
        <f>+IF(A448=WORLDCUP!$BI$112,1,0)</f>
        <v/>
      </c>
      <c r="C448" s="1049">
        <f>+WORLDCUP!BD65</f>
        <v/>
      </c>
      <c r="D448" s="1049">
        <f>+WORLDCUP!BD67</f>
        <v/>
      </c>
      <c r="E448" s="1049">
        <f>+WORLDCUP!BD59</f>
        <v/>
      </c>
      <c r="F448" s="1049">
        <f>+WORLDCUP!BD60</f>
        <v/>
      </c>
      <c r="G448" s="1049">
        <f>+WORLDCUP!BD58</f>
        <v/>
      </c>
      <c r="H448" s="1049">
        <f>+WORLDCUP!BD63</f>
        <v/>
      </c>
      <c r="I448" s="1049">
        <f>+WORLDCUP!BD61</f>
        <v/>
      </c>
      <c r="J448" s="1049">
        <f>+WORLDCUP!BD68</f>
        <v/>
      </c>
      <c r="N448" s="694" t="inlineStr">
        <is>
          <t>ABCDFHJK</t>
        </is>
      </c>
      <c r="O448" s="694" t="n">
        <v>447</v>
      </c>
      <c r="P448" s="694" t="inlineStr">
        <is>
          <t>3H</t>
        </is>
      </c>
      <c r="Q448" s="694" t="inlineStr">
        <is>
          <t>3J</t>
        </is>
      </c>
      <c r="R448" s="694" t="inlineStr">
        <is>
          <t>3B</t>
        </is>
      </c>
      <c r="S448" s="694" t="inlineStr">
        <is>
          <t>3C</t>
        </is>
      </c>
      <c r="T448" s="694" t="inlineStr">
        <is>
          <t>3A</t>
        </is>
      </c>
      <c r="U448" s="694" t="inlineStr">
        <is>
          <t>3F</t>
        </is>
      </c>
      <c r="V448" s="694" t="inlineStr">
        <is>
          <t>3D</t>
        </is>
      </c>
      <c r="W448" s="694" t="inlineStr">
        <is>
          <t>3K</t>
        </is>
      </c>
    </row>
    <row r="449" ht="15" customHeight="1" s="650">
      <c r="A449" s="1049" t="inlineStr">
        <is>
          <t>ABCDFHIL</t>
        </is>
      </c>
      <c r="B449" s="1049">
        <f>+IF(A449=WORLDCUP!$BI$112,1,0)</f>
        <v/>
      </c>
      <c r="C449" s="1049">
        <f>+WORLDCUP!BD65</f>
        <v/>
      </c>
      <c r="D449" s="1049">
        <f>+WORLDCUP!BD63</f>
        <v/>
      </c>
      <c r="E449" s="1049">
        <f>+WORLDCUP!BD59</f>
        <v/>
      </c>
      <c r="F449" s="1049">
        <f>+WORLDCUP!BD60</f>
        <v/>
      </c>
      <c r="G449" s="1049">
        <f>+WORLDCUP!BD58</f>
        <v/>
      </c>
      <c r="H449" s="1049">
        <f>+WORLDCUP!BD61</f>
        <v/>
      </c>
      <c r="I449" s="1049">
        <f>+WORLDCUP!BD69</f>
        <v/>
      </c>
      <c r="J449" s="1049">
        <f>+WORLDCUP!BD66</f>
        <v/>
      </c>
      <c r="N449" s="694" t="inlineStr">
        <is>
          <t>ABCDFHIL</t>
        </is>
      </c>
      <c r="O449" s="694" t="n">
        <v>448</v>
      </c>
      <c r="P449" s="694" t="inlineStr">
        <is>
          <t>3H</t>
        </is>
      </c>
      <c r="Q449" s="694" t="inlineStr">
        <is>
          <t>3F</t>
        </is>
      </c>
      <c r="R449" s="694" t="inlineStr">
        <is>
          <t>3B</t>
        </is>
      </c>
      <c r="S449" s="694" t="inlineStr">
        <is>
          <t>3C</t>
        </is>
      </c>
      <c r="T449" s="694" t="inlineStr">
        <is>
          <t>3A</t>
        </is>
      </c>
      <c r="U449" s="694" t="inlineStr">
        <is>
          <t>3D</t>
        </is>
      </c>
      <c r="V449" s="694" t="inlineStr">
        <is>
          <t>3L</t>
        </is>
      </c>
      <c r="W449" s="694" t="inlineStr">
        <is>
          <t>3I</t>
        </is>
      </c>
    </row>
    <row r="450" ht="15" customHeight="1" s="650">
      <c r="A450" s="1049" t="inlineStr">
        <is>
          <t>ABCDFHIK</t>
        </is>
      </c>
      <c r="B450" s="1049">
        <f>+IF(A450=WORLDCUP!$BI$112,1,0)</f>
        <v/>
      </c>
      <c r="C450" s="1049">
        <f>+WORLDCUP!BD65</f>
        <v/>
      </c>
      <c r="D450" s="1049">
        <f>+WORLDCUP!BD63</f>
        <v/>
      </c>
      <c r="E450" s="1049">
        <f>+WORLDCUP!BD59</f>
        <v/>
      </c>
      <c r="F450" s="1049">
        <f>+WORLDCUP!BD60</f>
        <v/>
      </c>
      <c r="G450" s="1049">
        <f>+WORLDCUP!BD58</f>
        <v/>
      </c>
      <c r="H450" s="1049">
        <f>+WORLDCUP!BD61</f>
        <v/>
      </c>
      <c r="I450" s="1049">
        <f>+WORLDCUP!BD66</f>
        <v/>
      </c>
      <c r="J450" s="1049">
        <f>+WORLDCUP!BD68</f>
        <v/>
      </c>
      <c r="N450" s="694" t="inlineStr">
        <is>
          <t>ABCDFHIK</t>
        </is>
      </c>
      <c r="O450" s="694" t="n">
        <v>449</v>
      </c>
      <c r="P450" s="694" t="inlineStr">
        <is>
          <t>3H</t>
        </is>
      </c>
      <c r="Q450" s="694" t="inlineStr">
        <is>
          <t>3F</t>
        </is>
      </c>
      <c r="R450" s="694" t="inlineStr">
        <is>
          <t>3B</t>
        </is>
      </c>
      <c r="S450" s="694" t="inlineStr">
        <is>
          <t>3C</t>
        </is>
      </c>
      <c r="T450" s="694" t="inlineStr">
        <is>
          <t>3A</t>
        </is>
      </c>
      <c r="U450" s="694" t="inlineStr">
        <is>
          <t>3D</t>
        </is>
      </c>
      <c r="V450" s="694" t="inlineStr">
        <is>
          <t>3I</t>
        </is>
      </c>
      <c r="W450" s="694" t="inlineStr">
        <is>
          <t>3K</t>
        </is>
      </c>
    </row>
    <row r="451" ht="15" customHeight="1" s="650">
      <c r="A451" s="1049" t="inlineStr">
        <is>
          <t>ABCDFHIJ</t>
        </is>
      </c>
      <c r="B451" s="1049">
        <f>+IF(A451=WORLDCUP!$BI$112,1,0)</f>
        <v/>
      </c>
      <c r="C451" s="1049">
        <f>+WORLDCUP!BD65</f>
        <v/>
      </c>
      <c r="D451" s="1049">
        <f>+WORLDCUP!BD67</f>
        <v/>
      </c>
      <c r="E451" s="1049">
        <f>+WORLDCUP!BD59</f>
        <v/>
      </c>
      <c r="F451" s="1049">
        <f>+WORLDCUP!BD60</f>
        <v/>
      </c>
      <c r="G451" s="1049">
        <f>+WORLDCUP!BD58</f>
        <v/>
      </c>
      <c r="H451" s="1049">
        <f>+WORLDCUP!BD63</f>
        <v/>
      </c>
      <c r="I451" s="1049">
        <f>+WORLDCUP!BD61</f>
        <v/>
      </c>
      <c r="J451" s="1049">
        <f>+WORLDCUP!BD66</f>
        <v/>
      </c>
      <c r="N451" s="694" t="inlineStr">
        <is>
          <t>ABCDFHIJ</t>
        </is>
      </c>
      <c r="O451" s="694" t="n">
        <v>450</v>
      </c>
      <c r="P451" s="694" t="inlineStr">
        <is>
          <t>3H</t>
        </is>
      </c>
      <c r="Q451" s="694" t="inlineStr">
        <is>
          <t>3J</t>
        </is>
      </c>
      <c r="R451" s="694" t="inlineStr">
        <is>
          <t>3B</t>
        </is>
      </c>
      <c r="S451" s="694" t="inlineStr">
        <is>
          <t>3C</t>
        </is>
      </c>
      <c r="T451" s="694" t="inlineStr">
        <is>
          <t>3A</t>
        </is>
      </c>
      <c r="U451" s="694" t="inlineStr">
        <is>
          <t>3F</t>
        </is>
      </c>
      <c r="V451" s="694" t="inlineStr">
        <is>
          <t>3D</t>
        </is>
      </c>
      <c r="W451" s="694" t="inlineStr">
        <is>
          <t>3I</t>
        </is>
      </c>
    </row>
    <row r="452" ht="15" customHeight="1" s="650">
      <c r="A452" s="1049" t="inlineStr">
        <is>
          <t>ABCDFGKL</t>
        </is>
      </c>
      <c r="B452" s="1049">
        <f>+IF(A452=WORLDCUP!$BI$112,1,0)</f>
        <v/>
      </c>
      <c r="C452" s="1049">
        <f>+WORLDCUP!BD60</f>
        <v/>
      </c>
      <c r="D452" s="1049">
        <f>+WORLDCUP!BD64</f>
        <v/>
      </c>
      <c r="E452" s="1049">
        <f>+WORLDCUP!BD59</f>
        <v/>
      </c>
      <c r="F452" s="1049">
        <f>+WORLDCUP!BD61</f>
        <v/>
      </c>
      <c r="G452" s="1049">
        <f>+WORLDCUP!BD58</f>
        <v/>
      </c>
      <c r="H452" s="1049">
        <f>+WORLDCUP!BD63</f>
        <v/>
      </c>
      <c r="I452" s="1049">
        <f>+WORLDCUP!BD69</f>
        <v/>
      </c>
      <c r="J452" s="1049">
        <f>+WORLDCUP!BD68</f>
        <v/>
      </c>
      <c r="N452" s="694" t="inlineStr">
        <is>
          <t>ABCDFGKL</t>
        </is>
      </c>
      <c r="O452" s="694" t="n">
        <v>451</v>
      </c>
      <c r="P452" s="694" t="inlineStr">
        <is>
          <t>3C</t>
        </is>
      </c>
      <c r="Q452" s="694" t="inlineStr">
        <is>
          <t>3G</t>
        </is>
      </c>
      <c r="R452" s="694" t="inlineStr">
        <is>
          <t>3B</t>
        </is>
      </c>
      <c r="S452" s="694" t="inlineStr">
        <is>
          <t>3D</t>
        </is>
      </c>
      <c r="T452" s="694" t="inlineStr">
        <is>
          <t>3A</t>
        </is>
      </c>
      <c r="U452" s="694" t="inlineStr">
        <is>
          <t>3F</t>
        </is>
      </c>
      <c r="V452" s="694" t="inlineStr">
        <is>
          <t>3L</t>
        </is>
      </c>
      <c r="W452" s="694" t="inlineStr">
        <is>
          <t>3K</t>
        </is>
      </c>
    </row>
    <row r="453" ht="15" customHeight="1" s="650">
      <c r="A453" s="1049" t="inlineStr">
        <is>
          <t>ABCDFGJL</t>
        </is>
      </c>
      <c r="B453" s="1049">
        <f>+IF(A453=WORLDCUP!$BI$112,1,0)</f>
        <v/>
      </c>
      <c r="C453" s="1049">
        <f>+WORLDCUP!BD60</f>
        <v/>
      </c>
      <c r="D453" s="1049">
        <f>+WORLDCUP!BD64</f>
        <v/>
      </c>
      <c r="E453" s="1049">
        <f>+WORLDCUP!BD59</f>
        <v/>
      </c>
      <c r="F453" s="1049">
        <f>+WORLDCUP!BD61</f>
        <v/>
      </c>
      <c r="G453" s="1049">
        <f>+WORLDCUP!BD58</f>
        <v/>
      </c>
      <c r="H453" s="1049">
        <f>+WORLDCUP!BD63</f>
        <v/>
      </c>
      <c r="I453" s="1049">
        <f>+WORLDCUP!BD69</f>
        <v/>
      </c>
      <c r="J453" s="1049">
        <f>+WORLDCUP!BD67</f>
        <v/>
      </c>
      <c r="N453" s="694" t="inlineStr">
        <is>
          <t>ABCDFGJL</t>
        </is>
      </c>
      <c r="O453" s="694" t="n">
        <v>452</v>
      </c>
      <c r="P453" s="694" t="inlineStr">
        <is>
          <t>3C</t>
        </is>
      </c>
      <c r="Q453" s="694" t="inlineStr">
        <is>
          <t>3G</t>
        </is>
      </c>
      <c r="R453" s="694" t="inlineStr">
        <is>
          <t>3B</t>
        </is>
      </c>
      <c r="S453" s="694" t="inlineStr">
        <is>
          <t>3D</t>
        </is>
      </c>
      <c r="T453" s="694" t="inlineStr">
        <is>
          <t>3A</t>
        </is>
      </c>
      <c r="U453" s="694" t="inlineStr">
        <is>
          <t>3F</t>
        </is>
      </c>
      <c r="V453" s="694" t="inlineStr">
        <is>
          <t>3L</t>
        </is>
      </c>
      <c r="W453" s="694" t="inlineStr">
        <is>
          <t>3J</t>
        </is>
      </c>
    </row>
    <row r="454" ht="15" customHeight="1" s="650">
      <c r="A454" s="1049" t="inlineStr">
        <is>
          <t>ABCDFGJK</t>
        </is>
      </c>
      <c r="B454" s="1049">
        <f>+IF(A454=WORLDCUP!$BI$112,1,0)</f>
        <v/>
      </c>
      <c r="C454" s="1049">
        <f>+WORLDCUP!BD60</f>
        <v/>
      </c>
      <c r="D454" s="1049">
        <f>+WORLDCUP!BD64</f>
        <v/>
      </c>
      <c r="E454" s="1049">
        <f>+WORLDCUP!BD59</f>
        <v/>
      </c>
      <c r="F454" s="1049">
        <f>+WORLDCUP!BD61</f>
        <v/>
      </c>
      <c r="G454" s="1049">
        <f>+WORLDCUP!BD58</f>
        <v/>
      </c>
      <c r="H454" s="1049">
        <f>+WORLDCUP!BD63</f>
        <v/>
      </c>
      <c r="I454" s="1049">
        <f>+WORLDCUP!BD67</f>
        <v/>
      </c>
      <c r="J454" s="1049">
        <f>+WORLDCUP!BD68</f>
        <v/>
      </c>
      <c r="N454" s="694" t="inlineStr">
        <is>
          <t>ABCDFGJK</t>
        </is>
      </c>
      <c r="O454" s="694" t="n">
        <v>453</v>
      </c>
      <c r="P454" s="694" t="inlineStr">
        <is>
          <t>3C</t>
        </is>
      </c>
      <c r="Q454" s="694" t="inlineStr">
        <is>
          <t>3G</t>
        </is>
      </c>
      <c r="R454" s="694" t="inlineStr">
        <is>
          <t>3B</t>
        </is>
      </c>
      <c r="S454" s="694" t="inlineStr">
        <is>
          <t>3D</t>
        </is>
      </c>
      <c r="T454" s="694" t="inlineStr">
        <is>
          <t>3A</t>
        </is>
      </c>
      <c r="U454" s="694" t="inlineStr">
        <is>
          <t>3F</t>
        </is>
      </c>
      <c r="V454" s="694" t="inlineStr">
        <is>
          <t>3J</t>
        </is>
      </c>
      <c r="W454" s="694" t="inlineStr">
        <is>
          <t>3K</t>
        </is>
      </c>
    </row>
    <row r="455" ht="15" customHeight="1" s="650">
      <c r="A455" s="1049" t="inlineStr">
        <is>
          <t>ABCDFGIL</t>
        </is>
      </c>
      <c r="B455" s="1049">
        <f>+IF(A455=WORLDCUP!$BI$112,1,0)</f>
        <v/>
      </c>
      <c r="C455" s="1049">
        <f>+WORLDCUP!BD60</f>
        <v/>
      </c>
      <c r="D455" s="1049">
        <f>+WORLDCUP!BD64</f>
        <v/>
      </c>
      <c r="E455" s="1049">
        <f>+WORLDCUP!BD59</f>
        <v/>
      </c>
      <c r="F455" s="1049">
        <f>+WORLDCUP!BD61</f>
        <v/>
      </c>
      <c r="G455" s="1049">
        <f>+WORLDCUP!BD58</f>
        <v/>
      </c>
      <c r="H455" s="1049">
        <f>+WORLDCUP!BD63</f>
        <v/>
      </c>
      <c r="I455" s="1049">
        <f>+WORLDCUP!BD69</f>
        <v/>
      </c>
      <c r="J455" s="1049">
        <f>+WORLDCUP!BD66</f>
        <v/>
      </c>
      <c r="N455" s="694" t="inlineStr">
        <is>
          <t>ABCDFGIL</t>
        </is>
      </c>
      <c r="O455" s="694" t="n">
        <v>454</v>
      </c>
      <c r="P455" s="694" t="inlineStr">
        <is>
          <t>3C</t>
        </is>
      </c>
      <c r="Q455" s="694" t="inlineStr">
        <is>
          <t>3G</t>
        </is>
      </c>
      <c r="R455" s="694" t="inlineStr">
        <is>
          <t>3B</t>
        </is>
      </c>
      <c r="S455" s="694" t="inlineStr">
        <is>
          <t>3D</t>
        </is>
      </c>
      <c r="T455" s="694" t="inlineStr">
        <is>
          <t>3A</t>
        </is>
      </c>
      <c r="U455" s="694" t="inlineStr">
        <is>
          <t>3F</t>
        </is>
      </c>
      <c r="V455" s="694" t="inlineStr">
        <is>
          <t>3L</t>
        </is>
      </c>
      <c r="W455" s="694" t="inlineStr">
        <is>
          <t>3I</t>
        </is>
      </c>
    </row>
    <row r="456" ht="15" customHeight="1" s="650">
      <c r="A456" s="1049" t="inlineStr">
        <is>
          <t>ABCDFGIK</t>
        </is>
      </c>
      <c r="B456" s="1049">
        <f>+IF(A456=WORLDCUP!$BI$112,1,0)</f>
        <v/>
      </c>
      <c r="C456" s="1049">
        <f>+WORLDCUP!BD60</f>
        <v/>
      </c>
      <c r="D456" s="1049">
        <f>+WORLDCUP!BD64</f>
        <v/>
      </c>
      <c r="E456" s="1049">
        <f>+WORLDCUP!BD59</f>
        <v/>
      </c>
      <c r="F456" s="1049">
        <f>+WORLDCUP!BD61</f>
        <v/>
      </c>
      <c r="G456" s="1049">
        <f>+WORLDCUP!BD58</f>
        <v/>
      </c>
      <c r="H456" s="1049">
        <f>+WORLDCUP!BD63</f>
        <v/>
      </c>
      <c r="I456" s="1049">
        <f>+WORLDCUP!BD66</f>
        <v/>
      </c>
      <c r="J456" s="1049">
        <f>+WORLDCUP!BD68</f>
        <v/>
      </c>
      <c r="N456" s="694" t="inlineStr">
        <is>
          <t>ABCDFGIK</t>
        </is>
      </c>
      <c r="O456" s="694" t="n">
        <v>455</v>
      </c>
      <c r="P456" s="694" t="inlineStr">
        <is>
          <t>3C</t>
        </is>
      </c>
      <c r="Q456" s="694" t="inlineStr">
        <is>
          <t>3G</t>
        </is>
      </c>
      <c r="R456" s="694" t="inlineStr">
        <is>
          <t>3B</t>
        </is>
      </c>
      <c r="S456" s="694" t="inlineStr">
        <is>
          <t>3D</t>
        </is>
      </c>
      <c r="T456" s="694" t="inlineStr">
        <is>
          <t>3A</t>
        </is>
      </c>
      <c r="U456" s="694" t="inlineStr">
        <is>
          <t>3F</t>
        </is>
      </c>
      <c r="V456" s="694" t="inlineStr">
        <is>
          <t>3I</t>
        </is>
      </c>
      <c r="W456" s="694" t="inlineStr">
        <is>
          <t>3K</t>
        </is>
      </c>
    </row>
    <row r="457" ht="15" customHeight="1" s="650">
      <c r="A457" s="1049" t="inlineStr">
        <is>
          <t>ABCDFGIJ</t>
        </is>
      </c>
      <c r="B457" s="1049">
        <f>+IF(A457=WORLDCUP!$BI$112,1,0)</f>
        <v/>
      </c>
      <c r="C457" s="1049">
        <f>+WORLDCUP!BD60</f>
        <v/>
      </c>
      <c r="D457" s="1049">
        <f>+WORLDCUP!BD64</f>
        <v/>
      </c>
      <c r="E457" s="1049">
        <f>+WORLDCUP!BD59</f>
        <v/>
      </c>
      <c r="F457" s="1049">
        <f>+WORLDCUP!BD61</f>
        <v/>
      </c>
      <c r="G457" s="1049">
        <f>+WORLDCUP!BD58</f>
        <v/>
      </c>
      <c r="H457" s="1049">
        <f>+WORLDCUP!BD63</f>
        <v/>
      </c>
      <c r="I457" s="1049">
        <f>+WORLDCUP!BD66</f>
        <v/>
      </c>
      <c r="J457" s="1049">
        <f>+WORLDCUP!BD67</f>
        <v/>
      </c>
      <c r="N457" s="694" t="inlineStr">
        <is>
          <t>ABCDFGIJ</t>
        </is>
      </c>
      <c r="O457" s="694" t="n">
        <v>456</v>
      </c>
      <c r="P457" s="694" t="inlineStr">
        <is>
          <t>3C</t>
        </is>
      </c>
      <c r="Q457" s="694" t="inlineStr">
        <is>
          <t>3G</t>
        </is>
      </c>
      <c r="R457" s="694" t="inlineStr">
        <is>
          <t>3B</t>
        </is>
      </c>
      <c r="S457" s="694" t="inlineStr">
        <is>
          <t>3D</t>
        </is>
      </c>
      <c r="T457" s="694" t="inlineStr">
        <is>
          <t>3A</t>
        </is>
      </c>
      <c r="U457" s="694" t="inlineStr">
        <is>
          <t>3F</t>
        </is>
      </c>
      <c r="V457" s="694" t="inlineStr">
        <is>
          <t>3I</t>
        </is>
      </c>
      <c r="W457" s="694" t="inlineStr">
        <is>
          <t>3J</t>
        </is>
      </c>
    </row>
    <row r="458" ht="15" customHeight="1" s="650">
      <c r="A458" s="1049" t="inlineStr">
        <is>
          <t>ABCDFGHL</t>
        </is>
      </c>
      <c r="B458" s="1049">
        <f>+IF(A458=WORLDCUP!$BI$112,1,0)</f>
        <v/>
      </c>
      <c r="C458" s="1049">
        <f>+WORLDCUP!BD60</f>
        <v/>
      </c>
      <c r="D458" s="1049">
        <f>+WORLDCUP!BD64</f>
        <v/>
      </c>
      <c r="E458" s="1049">
        <f>+WORLDCUP!BD59</f>
        <v/>
      </c>
      <c r="F458" s="1049">
        <f>+WORLDCUP!BD61</f>
        <v/>
      </c>
      <c r="G458" s="1049">
        <f>+WORLDCUP!BD58</f>
        <v/>
      </c>
      <c r="H458" s="1049">
        <f>+WORLDCUP!BD63</f>
        <v/>
      </c>
      <c r="I458" s="1049">
        <f>+WORLDCUP!BD69</f>
        <v/>
      </c>
      <c r="J458" s="1049">
        <f>+WORLDCUP!BD65</f>
        <v/>
      </c>
      <c r="N458" s="694" t="inlineStr">
        <is>
          <t>ABCDFGHL</t>
        </is>
      </c>
      <c r="O458" s="694" t="n">
        <v>457</v>
      </c>
      <c r="P458" s="694" t="inlineStr">
        <is>
          <t>3C</t>
        </is>
      </c>
      <c r="Q458" s="694" t="inlineStr">
        <is>
          <t>3G</t>
        </is>
      </c>
      <c r="R458" s="694" t="inlineStr">
        <is>
          <t>3B</t>
        </is>
      </c>
      <c r="S458" s="694" t="inlineStr">
        <is>
          <t>3D</t>
        </is>
      </c>
      <c r="T458" s="694" t="inlineStr">
        <is>
          <t>3A</t>
        </is>
      </c>
      <c r="U458" s="694" t="inlineStr">
        <is>
          <t>3F</t>
        </is>
      </c>
      <c r="V458" s="694" t="inlineStr">
        <is>
          <t>3L</t>
        </is>
      </c>
      <c r="W458" s="694" t="inlineStr">
        <is>
          <t>3H</t>
        </is>
      </c>
    </row>
    <row r="459" ht="15" customHeight="1" s="650">
      <c r="A459" s="1049" t="inlineStr">
        <is>
          <t>ABCDFGHK</t>
        </is>
      </c>
      <c r="B459" s="1049">
        <f>+IF(A459=WORLDCUP!$BI$112,1,0)</f>
        <v/>
      </c>
      <c r="C459" s="1049">
        <f>+WORLDCUP!BD65</f>
        <v/>
      </c>
      <c r="D459" s="1049">
        <f>+WORLDCUP!BD64</f>
        <v/>
      </c>
      <c r="E459" s="1049">
        <f>+WORLDCUP!BD59</f>
        <v/>
      </c>
      <c r="F459" s="1049">
        <f>+WORLDCUP!BD60</f>
        <v/>
      </c>
      <c r="G459" s="1049">
        <f>+WORLDCUP!BD58</f>
        <v/>
      </c>
      <c r="H459" s="1049">
        <f>+WORLDCUP!BD63</f>
        <v/>
      </c>
      <c r="I459" s="1049">
        <f>+WORLDCUP!BD61</f>
        <v/>
      </c>
      <c r="J459" s="1049">
        <f>+WORLDCUP!BD68</f>
        <v/>
      </c>
      <c r="N459" s="694" t="inlineStr">
        <is>
          <t>ABCDFGHK</t>
        </is>
      </c>
      <c r="O459" s="694" t="n">
        <v>458</v>
      </c>
      <c r="P459" s="694" t="inlineStr">
        <is>
          <t>3H</t>
        </is>
      </c>
      <c r="Q459" s="694" t="inlineStr">
        <is>
          <t>3G</t>
        </is>
      </c>
      <c r="R459" s="694" t="inlineStr">
        <is>
          <t>3B</t>
        </is>
      </c>
      <c r="S459" s="694" t="inlineStr">
        <is>
          <t>3C</t>
        </is>
      </c>
      <c r="T459" s="694" t="inlineStr">
        <is>
          <t>3A</t>
        </is>
      </c>
      <c r="U459" s="694" t="inlineStr">
        <is>
          <t>3F</t>
        </is>
      </c>
      <c r="V459" s="694" t="inlineStr">
        <is>
          <t>3D</t>
        </is>
      </c>
      <c r="W459" s="694" t="inlineStr">
        <is>
          <t>3K</t>
        </is>
      </c>
    </row>
    <row r="460" ht="15" customHeight="1" s="650">
      <c r="A460" s="1049" t="inlineStr">
        <is>
          <t>ABCDFGHJ</t>
        </is>
      </c>
      <c r="B460" s="1049">
        <f>+IF(A460=WORLDCUP!$BI$112,1,0)</f>
        <v/>
      </c>
      <c r="C460" s="1049">
        <f>+WORLDCUP!BD65</f>
        <v/>
      </c>
      <c r="D460" s="1049">
        <f>+WORLDCUP!BD64</f>
        <v/>
      </c>
      <c r="E460" s="1049">
        <f>+WORLDCUP!BD59</f>
        <v/>
      </c>
      <c r="F460" s="1049">
        <f>+WORLDCUP!BD60</f>
        <v/>
      </c>
      <c r="G460" s="1049">
        <f>+WORLDCUP!BD58</f>
        <v/>
      </c>
      <c r="H460" s="1049">
        <f>+WORLDCUP!BD63</f>
        <v/>
      </c>
      <c r="I460" s="1049">
        <f>+WORLDCUP!BD61</f>
        <v/>
      </c>
      <c r="J460" s="1049">
        <f>+WORLDCUP!BD67</f>
        <v/>
      </c>
      <c r="N460" s="694" t="inlineStr">
        <is>
          <t>ABCDFGHJ</t>
        </is>
      </c>
      <c r="O460" s="694" t="n">
        <v>459</v>
      </c>
      <c r="P460" s="694" t="inlineStr">
        <is>
          <t>3H</t>
        </is>
      </c>
      <c r="Q460" s="694" t="inlineStr">
        <is>
          <t>3G</t>
        </is>
      </c>
      <c r="R460" s="694" t="inlineStr">
        <is>
          <t>3B</t>
        </is>
      </c>
      <c r="S460" s="694" t="inlineStr">
        <is>
          <t>3C</t>
        </is>
      </c>
      <c r="T460" s="694" t="inlineStr">
        <is>
          <t>3A</t>
        </is>
      </c>
      <c r="U460" s="694" t="inlineStr">
        <is>
          <t>3F</t>
        </is>
      </c>
      <c r="V460" s="694" t="inlineStr">
        <is>
          <t>3D</t>
        </is>
      </c>
      <c r="W460" s="694" t="inlineStr">
        <is>
          <t>3J</t>
        </is>
      </c>
    </row>
    <row r="461" ht="15" customHeight="1" s="650">
      <c r="A461" s="1049" t="inlineStr">
        <is>
          <t>ABCDFGHI</t>
        </is>
      </c>
      <c r="B461" s="1049">
        <f>+IF(A461=WORLDCUP!$BI$112,1,0)</f>
        <v/>
      </c>
      <c r="C461" s="1049">
        <f>+WORLDCUP!BD65</f>
        <v/>
      </c>
      <c r="D461" s="1049">
        <f>+WORLDCUP!BD64</f>
        <v/>
      </c>
      <c r="E461" s="1049">
        <f>+WORLDCUP!BD59</f>
        <v/>
      </c>
      <c r="F461" s="1049">
        <f>+WORLDCUP!BD60</f>
        <v/>
      </c>
      <c r="G461" s="1049">
        <f>+WORLDCUP!BD58</f>
        <v/>
      </c>
      <c r="H461" s="1049">
        <f>+WORLDCUP!BD63</f>
        <v/>
      </c>
      <c r="I461" s="1049">
        <f>+WORLDCUP!BD61</f>
        <v/>
      </c>
      <c r="J461" s="1049">
        <f>+WORLDCUP!BD66</f>
        <v/>
      </c>
      <c r="N461" s="694" t="inlineStr">
        <is>
          <t>ABCDFGHI</t>
        </is>
      </c>
      <c r="O461" s="694" t="n">
        <v>460</v>
      </c>
      <c r="P461" s="694" t="inlineStr">
        <is>
          <t>3H</t>
        </is>
      </c>
      <c r="Q461" s="694" t="inlineStr">
        <is>
          <t>3G</t>
        </is>
      </c>
      <c r="R461" s="694" t="inlineStr">
        <is>
          <t>3B</t>
        </is>
      </c>
      <c r="S461" s="694" t="inlineStr">
        <is>
          <t>3C</t>
        </is>
      </c>
      <c r="T461" s="694" t="inlineStr">
        <is>
          <t>3A</t>
        </is>
      </c>
      <c r="U461" s="694" t="inlineStr">
        <is>
          <t>3F</t>
        </is>
      </c>
      <c r="V461" s="694" t="inlineStr">
        <is>
          <t>3D</t>
        </is>
      </c>
      <c r="W461" s="694" t="inlineStr">
        <is>
          <t>3I</t>
        </is>
      </c>
    </row>
    <row r="462" ht="15" customHeight="1" s="650">
      <c r="A462" s="1049" t="inlineStr">
        <is>
          <t>ABCDEJKL</t>
        </is>
      </c>
      <c r="B462" s="1049">
        <f>+IF(A462=WORLDCUP!$BI$112,1,0)</f>
        <v/>
      </c>
      <c r="C462" s="1049">
        <f>+WORLDCUP!BD62</f>
        <v/>
      </c>
      <c r="D462" s="1049">
        <f>+WORLDCUP!BD67</f>
        <v/>
      </c>
      <c r="E462" s="1049">
        <f>+WORLDCUP!BD59</f>
        <v/>
      </c>
      <c r="F462" s="1049">
        <f>+WORLDCUP!BD60</f>
        <v/>
      </c>
      <c r="G462" s="1049">
        <f>+WORLDCUP!BD58</f>
        <v/>
      </c>
      <c r="H462" s="1049">
        <f>+WORLDCUP!BD61</f>
        <v/>
      </c>
      <c r="I462" s="1049">
        <f>+WORLDCUP!BD69</f>
        <v/>
      </c>
      <c r="J462" s="1049">
        <f>+WORLDCUP!BD68</f>
        <v/>
      </c>
      <c r="N462" s="694" t="inlineStr">
        <is>
          <t>ABCDEJKL</t>
        </is>
      </c>
      <c r="O462" s="694" t="n">
        <v>461</v>
      </c>
      <c r="P462" s="694" t="inlineStr">
        <is>
          <t>3E</t>
        </is>
      </c>
      <c r="Q462" s="694" t="inlineStr">
        <is>
          <t>3J</t>
        </is>
      </c>
      <c r="R462" s="694" t="inlineStr">
        <is>
          <t>3B</t>
        </is>
      </c>
      <c r="S462" s="694" t="inlineStr">
        <is>
          <t>3C</t>
        </is>
      </c>
      <c r="T462" s="694" t="inlineStr">
        <is>
          <t>3A</t>
        </is>
      </c>
      <c r="U462" s="694" t="inlineStr">
        <is>
          <t>3D</t>
        </is>
      </c>
      <c r="V462" s="694" t="inlineStr">
        <is>
          <t>3L</t>
        </is>
      </c>
      <c r="W462" s="694" t="inlineStr">
        <is>
          <t>3K</t>
        </is>
      </c>
    </row>
    <row r="463" ht="15" customHeight="1" s="650">
      <c r="A463" s="1049" t="inlineStr">
        <is>
          <t>ABCDEIKL</t>
        </is>
      </c>
      <c r="B463" s="1049">
        <f>+IF(A463=WORLDCUP!$BI$112,1,0)</f>
        <v/>
      </c>
      <c r="C463" s="1049">
        <f>+WORLDCUP!BD62</f>
        <v/>
      </c>
      <c r="D463" s="1049">
        <f>+WORLDCUP!BD66</f>
        <v/>
      </c>
      <c r="E463" s="1049">
        <f>+WORLDCUP!BD59</f>
        <v/>
      </c>
      <c r="F463" s="1049">
        <f>+WORLDCUP!BD60</f>
        <v/>
      </c>
      <c r="G463" s="1049">
        <f>+WORLDCUP!BD58</f>
        <v/>
      </c>
      <c r="H463" s="1049">
        <f>+WORLDCUP!BD61</f>
        <v/>
      </c>
      <c r="I463" s="1049">
        <f>+WORLDCUP!BD69</f>
        <v/>
      </c>
      <c r="J463" s="1049">
        <f>+WORLDCUP!BD68</f>
        <v/>
      </c>
      <c r="N463" s="694" t="inlineStr">
        <is>
          <t>ABCDEIKL</t>
        </is>
      </c>
      <c r="O463" s="694" t="n">
        <v>462</v>
      </c>
      <c r="P463" s="694" t="inlineStr">
        <is>
          <t>3E</t>
        </is>
      </c>
      <c r="Q463" s="694" t="inlineStr">
        <is>
          <t>3I</t>
        </is>
      </c>
      <c r="R463" s="694" t="inlineStr">
        <is>
          <t>3B</t>
        </is>
      </c>
      <c r="S463" s="694" t="inlineStr">
        <is>
          <t>3C</t>
        </is>
      </c>
      <c r="T463" s="694" t="inlineStr">
        <is>
          <t>3A</t>
        </is>
      </c>
      <c r="U463" s="694" t="inlineStr">
        <is>
          <t>3D</t>
        </is>
      </c>
      <c r="V463" s="694" t="inlineStr">
        <is>
          <t>3L</t>
        </is>
      </c>
      <c r="W463" s="694" t="inlineStr">
        <is>
          <t>3K</t>
        </is>
      </c>
    </row>
    <row r="464" ht="15" customHeight="1" s="650">
      <c r="A464" s="1049" t="inlineStr">
        <is>
          <t>ABCDEIJL</t>
        </is>
      </c>
      <c r="B464" s="1049">
        <f>+IF(A464=WORLDCUP!$BI$112,1,0)</f>
        <v/>
      </c>
      <c r="C464" s="1049">
        <f>+WORLDCUP!BD62</f>
        <v/>
      </c>
      <c r="D464" s="1049">
        <f>+WORLDCUP!BD67</f>
        <v/>
      </c>
      <c r="E464" s="1049">
        <f>+WORLDCUP!BD59</f>
        <v/>
      </c>
      <c r="F464" s="1049">
        <f>+WORLDCUP!BD60</f>
        <v/>
      </c>
      <c r="G464" s="1049">
        <f>+WORLDCUP!BD58</f>
        <v/>
      </c>
      <c r="H464" s="1049">
        <f>+WORLDCUP!BD61</f>
        <v/>
      </c>
      <c r="I464" s="1049">
        <f>+WORLDCUP!BD69</f>
        <v/>
      </c>
      <c r="J464" s="1049">
        <f>+WORLDCUP!BD66</f>
        <v/>
      </c>
      <c r="N464" s="694" t="inlineStr">
        <is>
          <t>ABCDEIJL</t>
        </is>
      </c>
      <c r="O464" s="694" t="n">
        <v>463</v>
      </c>
      <c r="P464" s="694" t="inlineStr">
        <is>
          <t>3E</t>
        </is>
      </c>
      <c r="Q464" s="694" t="inlineStr">
        <is>
          <t>3J</t>
        </is>
      </c>
      <c r="R464" s="694" t="inlineStr">
        <is>
          <t>3B</t>
        </is>
      </c>
      <c r="S464" s="694" t="inlineStr">
        <is>
          <t>3C</t>
        </is>
      </c>
      <c r="T464" s="694" t="inlineStr">
        <is>
          <t>3A</t>
        </is>
      </c>
      <c r="U464" s="694" t="inlineStr">
        <is>
          <t>3D</t>
        </is>
      </c>
      <c r="V464" s="694" t="inlineStr">
        <is>
          <t>3L</t>
        </is>
      </c>
      <c r="W464" s="694" t="inlineStr">
        <is>
          <t>3I</t>
        </is>
      </c>
    </row>
    <row r="465" ht="15" customHeight="1" s="650">
      <c r="A465" s="1049" t="inlineStr">
        <is>
          <t>ABCDEIJK</t>
        </is>
      </c>
      <c r="B465" s="1049">
        <f>+IF(A465=WORLDCUP!$BI$112,1,0)</f>
        <v/>
      </c>
      <c r="C465" s="1049">
        <f>+WORLDCUP!BD62</f>
        <v/>
      </c>
      <c r="D465" s="1049">
        <f>+WORLDCUP!BD67</f>
        <v/>
      </c>
      <c r="E465" s="1049">
        <f>+WORLDCUP!BD59</f>
        <v/>
      </c>
      <c r="F465" s="1049">
        <f>+WORLDCUP!BD60</f>
        <v/>
      </c>
      <c r="G465" s="1049">
        <f>+WORLDCUP!BD58</f>
        <v/>
      </c>
      <c r="H465" s="1049">
        <f>+WORLDCUP!BD61</f>
        <v/>
      </c>
      <c r="I465" s="1049">
        <f>+WORLDCUP!BD66</f>
        <v/>
      </c>
      <c r="J465" s="1049">
        <f>+WORLDCUP!BD68</f>
        <v/>
      </c>
      <c r="N465" s="694" t="inlineStr">
        <is>
          <t>ABCDEIJK</t>
        </is>
      </c>
      <c r="O465" s="694" t="n">
        <v>464</v>
      </c>
      <c r="P465" s="694" t="inlineStr">
        <is>
          <t>3E</t>
        </is>
      </c>
      <c r="Q465" s="694" t="inlineStr">
        <is>
          <t>3J</t>
        </is>
      </c>
      <c r="R465" s="694" t="inlineStr">
        <is>
          <t>3B</t>
        </is>
      </c>
      <c r="S465" s="694" t="inlineStr">
        <is>
          <t>3C</t>
        </is>
      </c>
      <c r="T465" s="694" t="inlineStr">
        <is>
          <t>3A</t>
        </is>
      </c>
      <c r="U465" s="694" t="inlineStr">
        <is>
          <t>3D</t>
        </is>
      </c>
      <c r="V465" s="694" t="inlineStr">
        <is>
          <t>3I</t>
        </is>
      </c>
      <c r="W465" s="694" t="inlineStr">
        <is>
          <t>3K</t>
        </is>
      </c>
    </row>
    <row r="466" ht="15" customHeight="1" s="650">
      <c r="A466" s="1049" t="inlineStr">
        <is>
          <t>ABCDEHKL</t>
        </is>
      </c>
      <c r="B466" s="1049">
        <f>+IF(A466=WORLDCUP!$BI$112,1,0)</f>
        <v/>
      </c>
      <c r="C466" s="1049">
        <f>+WORLDCUP!BD65</f>
        <v/>
      </c>
      <c r="D466" s="1049">
        <f>+WORLDCUP!BD62</f>
        <v/>
      </c>
      <c r="E466" s="1049">
        <f>+WORLDCUP!BD59</f>
        <v/>
      </c>
      <c r="F466" s="1049">
        <f>+WORLDCUP!BD60</f>
        <v/>
      </c>
      <c r="G466" s="1049">
        <f>+WORLDCUP!BD58</f>
        <v/>
      </c>
      <c r="H466" s="1049">
        <f>+WORLDCUP!BD61</f>
        <v/>
      </c>
      <c r="I466" s="1049">
        <f>+WORLDCUP!BD69</f>
        <v/>
      </c>
      <c r="J466" s="1049">
        <f>+WORLDCUP!BD68</f>
        <v/>
      </c>
      <c r="N466" s="694" t="inlineStr">
        <is>
          <t>ABCDEHKL</t>
        </is>
      </c>
      <c r="O466" s="694" t="n">
        <v>465</v>
      </c>
      <c r="P466" s="694" t="inlineStr">
        <is>
          <t>3H</t>
        </is>
      </c>
      <c r="Q466" s="694" t="inlineStr">
        <is>
          <t>3E</t>
        </is>
      </c>
      <c r="R466" s="694" t="inlineStr">
        <is>
          <t>3B</t>
        </is>
      </c>
      <c r="S466" s="694" t="inlineStr">
        <is>
          <t>3C</t>
        </is>
      </c>
      <c r="T466" s="694" t="inlineStr">
        <is>
          <t>3A</t>
        </is>
      </c>
      <c r="U466" s="694" t="inlineStr">
        <is>
          <t>3D</t>
        </is>
      </c>
      <c r="V466" s="694" t="inlineStr">
        <is>
          <t>3L</t>
        </is>
      </c>
      <c r="W466" s="694" t="inlineStr">
        <is>
          <t>3K</t>
        </is>
      </c>
    </row>
    <row r="467" ht="15" customHeight="1" s="650">
      <c r="A467" s="1049" t="inlineStr">
        <is>
          <t>ABCDEHJL</t>
        </is>
      </c>
      <c r="B467" s="1049">
        <f>+IF(A467=WORLDCUP!$BI$112,1,0)</f>
        <v/>
      </c>
      <c r="C467" s="1049">
        <f>+WORLDCUP!BD65</f>
        <v/>
      </c>
      <c r="D467" s="1049">
        <f>+WORLDCUP!BD67</f>
        <v/>
      </c>
      <c r="E467" s="1049">
        <f>+WORLDCUP!BD59</f>
        <v/>
      </c>
      <c r="F467" s="1049">
        <f>+WORLDCUP!BD60</f>
        <v/>
      </c>
      <c r="G467" s="1049">
        <f>+WORLDCUP!BD58</f>
        <v/>
      </c>
      <c r="H467" s="1049">
        <f>+WORLDCUP!BD61</f>
        <v/>
      </c>
      <c r="I467" s="1049">
        <f>+WORLDCUP!BD69</f>
        <v/>
      </c>
      <c r="J467" s="1049">
        <f>+WORLDCUP!BD62</f>
        <v/>
      </c>
      <c r="N467" s="694" t="inlineStr">
        <is>
          <t>ABCDEHJL</t>
        </is>
      </c>
      <c r="O467" s="694" t="n">
        <v>466</v>
      </c>
      <c r="P467" s="694" t="inlineStr">
        <is>
          <t>3H</t>
        </is>
      </c>
      <c r="Q467" s="694" t="inlineStr">
        <is>
          <t>3J</t>
        </is>
      </c>
      <c r="R467" s="694" t="inlineStr">
        <is>
          <t>3B</t>
        </is>
      </c>
      <c r="S467" s="694" t="inlineStr">
        <is>
          <t>3C</t>
        </is>
      </c>
      <c r="T467" s="694" t="inlineStr">
        <is>
          <t>3A</t>
        </is>
      </c>
      <c r="U467" s="694" t="inlineStr">
        <is>
          <t>3D</t>
        </is>
      </c>
      <c r="V467" s="694" t="inlineStr">
        <is>
          <t>3L</t>
        </is>
      </c>
      <c r="W467" s="694" t="inlineStr">
        <is>
          <t>3E</t>
        </is>
      </c>
    </row>
    <row r="468" ht="15" customHeight="1" s="650">
      <c r="A468" s="1049" t="inlineStr">
        <is>
          <t>ABCDEHJK</t>
        </is>
      </c>
      <c r="B468" s="1049">
        <f>+IF(A468=WORLDCUP!$BI$112,1,0)</f>
        <v/>
      </c>
      <c r="C468" s="1049">
        <f>+WORLDCUP!BD65</f>
        <v/>
      </c>
      <c r="D468" s="1049">
        <f>+WORLDCUP!BD67</f>
        <v/>
      </c>
      <c r="E468" s="1049">
        <f>+WORLDCUP!BD59</f>
        <v/>
      </c>
      <c r="F468" s="1049">
        <f>+WORLDCUP!BD60</f>
        <v/>
      </c>
      <c r="G468" s="1049">
        <f>+WORLDCUP!BD58</f>
        <v/>
      </c>
      <c r="H468" s="1049">
        <f>+WORLDCUP!BD61</f>
        <v/>
      </c>
      <c r="I468" s="1049">
        <f>+WORLDCUP!BD62</f>
        <v/>
      </c>
      <c r="J468" s="1049">
        <f>+WORLDCUP!BD68</f>
        <v/>
      </c>
      <c r="N468" s="694" t="inlineStr">
        <is>
          <t>ABCDEHJK</t>
        </is>
      </c>
      <c r="O468" s="694" t="n">
        <v>467</v>
      </c>
      <c r="P468" s="694" t="inlineStr">
        <is>
          <t>3H</t>
        </is>
      </c>
      <c r="Q468" s="694" t="inlineStr">
        <is>
          <t>3J</t>
        </is>
      </c>
      <c r="R468" s="694" t="inlineStr">
        <is>
          <t>3B</t>
        </is>
      </c>
      <c r="S468" s="694" t="inlineStr">
        <is>
          <t>3C</t>
        </is>
      </c>
      <c r="T468" s="694" t="inlineStr">
        <is>
          <t>3A</t>
        </is>
      </c>
      <c r="U468" s="694" t="inlineStr">
        <is>
          <t>3D</t>
        </is>
      </c>
      <c r="V468" s="694" t="inlineStr">
        <is>
          <t>3E</t>
        </is>
      </c>
      <c r="W468" s="694" t="inlineStr">
        <is>
          <t>3K</t>
        </is>
      </c>
    </row>
    <row r="469" ht="15" customHeight="1" s="650">
      <c r="A469" s="1049" t="inlineStr">
        <is>
          <t>ABCDEHIL</t>
        </is>
      </c>
      <c r="B469" s="1049">
        <f>+IF(A469=WORLDCUP!$BI$112,1,0)</f>
        <v/>
      </c>
      <c r="C469" s="1049">
        <f>+WORLDCUP!BD65</f>
        <v/>
      </c>
      <c r="D469" s="1049">
        <f>+WORLDCUP!BD62</f>
        <v/>
      </c>
      <c r="E469" s="1049">
        <f>+WORLDCUP!BD59</f>
        <v/>
      </c>
      <c r="F469" s="1049">
        <f>+WORLDCUP!BD60</f>
        <v/>
      </c>
      <c r="G469" s="1049">
        <f>+WORLDCUP!BD58</f>
        <v/>
      </c>
      <c r="H469" s="1049">
        <f>+WORLDCUP!BD61</f>
        <v/>
      </c>
      <c r="I469" s="1049">
        <f>+WORLDCUP!BD69</f>
        <v/>
      </c>
      <c r="J469" s="1049">
        <f>+WORLDCUP!BD66</f>
        <v/>
      </c>
      <c r="N469" s="694" t="inlineStr">
        <is>
          <t>ABCDEHIL</t>
        </is>
      </c>
      <c r="O469" s="694" t="n">
        <v>468</v>
      </c>
      <c r="P469" s="694" t="inlineStr">
        <is>
          <t>3H</t>
        </is>
      </c>
      <c r="Q469" s="694" t="inlineStr">
        <is>
          <t>3E</t>
        </is>
      </c>
      <c r="R469" s="694" t="inlineStr">
        <is>
          <t>3B</t>
        </is>
      </c>
      <c r="S469" s="694" t="inlineStr">
        <is>
          <t>3C</t>
        </is>
      </c>
      <c r="T469" s="694" t="inlineStr">
        <is>
          <t>3A</t>
        </is>
      </c>
      <c r="U469" s="694" t="inlineStr">
        <is>
          <t>3D</t>
        </is>
      </c>
      <c r="V469" s="694" t="inlineStr">
        <is>
          <t>3L</t>
        </is>
      </c>
      <c r="W469" s="694" t="inlineStr">
        <is>
          <t>3I</t>
        </is>
      </c>
    </row>
    <row r="470" ht="15" customHeight="1" s="650">
      <c r="A470" s="1049" t="inlineStr">
        <is>
          <t>ABCDEHIK</t>
        </is>
      </c>
      <c r="B470" s="1049">
        <f>+IF(A470=WORLDCUP!$BI$112,1,0)</f>
        <v/>
      </c>
      <c r="C470" s="1049">
        <f>+WORLDCUP!BD65</f>
        <v/>
      </c>
      <c r="D470" s="1049">
        <f>+WORLDCUP!BD62</f>
        <v/>
      </c>
      <c r="E470" s="1049">
        <f>+WORLDCUP!BD59</f>
        <v/>
      </c>
      <c r="F470" s="1049">
        <f>+WORLDCUP!BD60</f>
        <v/>
      </c>
      <c r="G470" s="1049">
        <f>+WORLDCUP!BD58</f>
        <v/>
      </c>
      <c r="H470" s="1049">
        <f>+WORLDCUP!BD61</f>
        <v/>
      </c>
      <c r="I470" s="1049">
        <f>+WORLDCUP!BD66</f>
        <v/>
      </c>
      <c r="J470" s="1049">
        <f>+WORLDCUP!BD68</f>
        <v/>
      </c>
      <c r="N470" s="694" t="inlineStr">
        <is>
          <t>ABCDEHIK</t>
        </is>
      </c>
      <c r="O470" s="694" t="n">
        <v>469</v>
      </c>
      <c r="P470" s="694" t="inlineStr">
        <is>
          <t>3H</t>
        </is>
      </c>
      <c r="Q470" s="694" t="inlineStr">
        <is>
          <t>3E</t>
        </is>
      </c>
      <c r="R470" s="694" t="inlineStr">
        <is>
          <t>3B</t>
        </is>
      </c>
      <c r="S470" s="694" t="inlineStr">
        <is>
          <t>3C</t>
        </is>
      </c>
      <c r="T470" s="694" t="inlineStr">
        <is>
          <t>3A</t>
        </is>
      </c>
      <c r="U470" s="694" t="inlineStr">
        <is>
          <t>3D</t>
        </is>
      </c>
      <c r="V470" s="694" t="inlineStr">
        <is>
          <t>3I</t>
        </is>
      </c>
      <c r="W470" s="694" t="inlineStr">
        <is>
          <t>3K</t>
        </is>
      </c>
    </row>
    <row r="471" ht="15" customHeight="1" s="650">
      <c r="A471" s="1049" t="inlineStr">
        <is>
          <t>ABCDEHIJ</t>
        </is>
      </c>
      <c r="B471" s="1049">
        <f>+IF(A471=WORLDCUP!$BI$112,1,0)</f>
        <v/>
      </c>
      <c r="C471" s="1049">
        <f>+WORLDCUP!BD65</f>
        <v/>
      </c>
      <c r="D471" s="1049">
        <f>+WORLDCUP!BD67</f>
        <v/>
      </c>
      <c r="E471" s="1049">
        <f>+WORLDCUP!BD59</f>
        <v/>
      </c>
      <c r="F471" s="1049">
        <f>+WORLDCUP!BD60</f>
        <v/>
      </c>
      <c r="G471" s="1049">
        <f>+WORLDCUP!BD58</f>
        <v/>
      </c>
      <c r="H471" s="1049">
        <f>+WORLDCUP!BD61</f>
        <v/>
      </c>
      <c r="I471" s="1049">
        <f>+WORLDCUP!BD62</f>
        <v/>
      </c>
      <c r="J471" s="1049">
        <f>+WORLDCUP!BD66</f>
        <v/>
      </c>
      <c r="N471" s="694" t="inlineStr">
        <is>
          <t>ABCDEHIJ</t>
        </is>
      </c>
      <c r="O471" s="694" t="n">
        <v>470</v>
      </c>
      <c r="P471" s="694" t="inlineStr">
        <is>
          <t>3H</t>
        </is>
      </c>
      <c r="Q471" s="694" t="inlineStr">
        <is>
          <t>3J</t>
        </is>
      </c>
      <c r="R471" s="694" t="inlineStr">
        <is>
          <t>3B</t>
        </is>
      </c>
      <c r="S471" s="694" t="inlineStr">
        <is>
          <t>3C</t>
        </is>
      </c>
      <c r="T471" s="694" t="inlineStr">
        <is>
          <t>3A</t>
        </is>
      </c>
      <c r="U471" s="694" t="inlineStr">
        <is>
          <t>3D</t>
        </is>
      </c>
      <c r="V471" s="694" t="inlineStr">
        <is>
          <t>3E</t>
        </is>
      </c>
      <c r="W471" s="694" t="inlineStr">
        <is>
          <t>3I</t>
        </is>
      </c>
    </row>
    <row r="472" ht="15" customHeight="1" s="650">
      <c r="A472" s="1049" t="inlineStr">
        <is>
          <t>ABCDEGKL</t>
        </is>
      </c>
      <c r="B472" s="1049">
        <f>+IF(A472=WORLDCUP!$BI$112,1,0)</f>
        <v/>
      </c>
      <c r="C472" s="1049">
        <f>+WORLDCUP!BD62</f>
        <v/>
      </c>
      <c r="D472" s="1049">
        <f>+WORLDCUP!BD64</f>
        <v/>
      </c>
      <c r="E472" s="1049">
        <f>+WORLDCUP!BD59</f>
        <v/>
      </c>
      <c r="F472" s="1049">
        <f>+WORLDCUP!BD60</f>
        <v/>
      </c>
      <c r="G472" s="1049">
        <f>+WORLDCUP!BD58</f>
        <v/>
      </c>
      <c r="H472" s="1049">
        <f>+WORLDCUP!BD61</f>
        <v/>
      </c>
      <c r="I472" s="1049">
        <f>+WORLDCUP!BD69</f>
        <v/>
      </c>
      <c r="J472" s="1049">
        <f>+WORLDCUP!BD68</f>
        <v/>
      </c>
      <c r="N472" s="694" t="inlineStr">
        <is>
          <t>ABCDEGKL</t>
        </is>
      </c>
      <c r="O472" s="694" t="n">
        <v>471</v>
      </c>
      <c r="P472" s="694" t="inlineStr">
        <is>
          <t>3E</t>
        </is>
      </c>
      <c r="Q472" s="694" t="inlineStr">
        <is>
          <t>3G</t>
        </is>
      </c>
      <c r="R472" s="694" t="inlineStr">
        <is>
          <t>3B</t>
        </is>
      </c>
      <c r="S472" s="694" t="inlineStr">
        <is>
          <t>3C</t>
        </is>
      </c>
      <c r="T472" s="694" t="inlineStr">
        <is>
          <t>3A</t>
        </is>
      </c>
      <c r="U472" s="694" t="inlineStr">
        <is>
          <t>3D</t>
        </is>
      </c>
      <c r="V472" s="694" t="inlineStr">
        <is>
          <t>3L</t>
        </is>
      </c>
      <c r="W472" s="694" t="inlineStr">
        <is>
          <t>3K</t>
        </is>
      </c>
    </row>
    <row r="473" ht="15" customHeight="1" s="650">
      <c r="A473" s="1049" t="inlineStr">
        <is>
          <t>ABCDEGJL</t>
        </is>
      </c>
      <c r="B473" s="1049">
        <f>+IF(A473=WORLDCUP!$BI$112,1,0)</f>
        <v/>
      </c>
      <c r="C473" s="1049">
        <f>+WORLDCUP!BD62</f>
        <v/>
      </c>
      <c r="D473" s="1049">
        <f>+WORLDCUP!BD64</f>
        <v/>
      </c>
      <c r="E473" s="1049">
        <f>+WORLDCUP!BD59</f>
        <v/>
      </c>
      <c r="F473" s="1049">
        <f>+WORLDCUP!BD60</f>
        <v/>
      </c>
      <c r="G473" s="1049">
        <f>+WORLDCUP!BD58</f>
        <v/>
      </c>
      <c r="H473" s="1049">
        <f>+WORLDCUP!BD61</f>
        <v/>
      </c>
      <c r="I473" s="1049">
        <f>+WORLDCUP!BD69</f>
        <v/>
      </c>
      <c r="J473" s="1049">
        <f>+WORLDCUP!BD67</f>
        <v/>
      </c>
      <c r="N473" s="694" t="inlineStr">
        <is>
          <t>ABCDEGJL</t>
        </is>
      </c>
      <c r="O473" s="694" t="n">
        <v>472</v>
      </c>
      <c r="P473" s="694" t="inlineStr">
        <is>
          <t>3E</t>
        </is>
      </c>
      <c r="Q473" s="694" t="inlineStr">
        <is>
          <t>3G</t>
        </is>
      </c>
      <c r="R473" s="694" t="inlineStr">
        <is>
          <t>3B</t>
        </is>
      </c>
      <c r="S473" s="694" t="inlineStr">
        <is>
          <t>3C</t>
        </is>
      </c>
      <c r="T473" s="694" t="inlineStr">
        <is>
          <t>3A</t>
        </is>
      </c>
      <c r="U473" s="694" t="inlineStr">
        <is>
          <t>3D</t>
        </is>
      </c>
      <c r="V473" s="694" t="inlineStr">
        <is>
          <t>3L</t>
        </is>
      </c>
      <c r="W473" s="694" t="inlineStr">
        <is>
          <t>3J</t>
        </is>
      </c>
    </row>
    <row r="474" ht="15" customHeight="1" s="650">
      <c r="A474" s="1049" t="inlineStr">
        <is>
          <t>ABCDEGJK</t>
        </is>
      </c>
      <c r="B474" s="1049">
        <f>+IF(A474=WORLDCUP!$BI$112,1,0)</f>
        <v/>
      </c>
      <c r="C474" s="1049">
        <f>+WORLDCUP!BD62</f>
        <v/>
      </c>
      <c r="D474" s="1049">
        <f>+WORLDCUP!BD64</f>
        <v/>
      </c>
      <c r="E474" s="1049">
        <f>+WORLDCUP!BD59</f>
        <v/>
      </c>
      <c r="F474" s="1049">
        <f>+WORLDCUP!BD60</f>
        <v/>
      </c>
      <c r="G474" s="1049">
        <f>+WORLDCUP!BD58</f>
        <v/>
      </c>
      <c r="H474" s="1049">
        <f>+WORLDCUP!BD61</f>
        <v/>
      </c>
      <c r="I474" s="1049">
        <f>+WORLDCUP!BD67</f>
        <v/>
      </c>
      <c r="J474" s="1049">
        <f>+WORLDCUP!BD68</f>
        <v/>
      </c>
      <c r="N474" s="694" t="inlineStr">
        <is>
          <t>ABCDEGJK</t>
        </is>
      </c>
      <c r="O474" s="694" t="n">
        <v>473</v>
      </c>
      <c r="P474" s="694" t="inlineStr">
        <is>
          <t>3E</t>
        </is>
      </c>
      <c r="Q474" s="694" t="inlineStr">
        <is>
          <t>3G</t>
        </is>
      </c>
      <c r="R474" s="694" t="inlineStr">
        <is>
          <t>3B</t>
        </is>
      </c>
      <c r="S474" s="694" t="inlineStr">
        <is>
          <t>3C</t>
        </is>
      </c>
      <c r="T474" s="694" t="inlineStr">
        <is>
          <t>3A</t>
        </is>
      </c>
      <c r="U474" s="694" t="inlineStr">
        <is>
          <t>3D</t>
        </is>
      </c>
      <c r="V474" s="694" t="inlineStr">
        <is>
          <t>3J</t>
        </is>
      </c>
      <c r="W474" s="694" t="inlineStr">
        <is>
          <t>3K</t>
        </is>
      </c>
    </row>
    <row r="475" ht="15" customHeight="1" s="650">
      <c r="A475" s="1049" t="inlineStr">
        <is>
          <t>ABCDEGIL</t>
        </is>
      </c>
      <c r="B475" s="1049">
        <f>+IF(A475=WORLDCUP!$BI$112,1,0)</f>
        <v/>
      </c>
      <c r="C475" s="1049">
        <f>+WORLDCUP!BD62</f>
        <v/>
      </c>
      <c r="D475" s="1049">
        <f>+WORLDCUP!BD64</f>
        <v/>
      </c>
      <c r="E475" s="1049">
        <f>+WORLDCUP!BD59</f>
        <v/>
      </c>
      <c r="F475" s="1049">
        <f>+WORLDCUP!BD60</f>
        <v/>
      </c>
      <c r="G475" s="1049">
        <f>+WORLDCUP!BD58</f>
        <v/>
      </c>
      <c r="H475" s="1049">
        <f>+WORLDCUP!BD61</f>
        <v/>
      </c>
      <c r="I475" s="1049">
        <f>+WORLDCUP!BD69</f>
        <v/>
      </c>
      <c r="J475" s="1049">
        <f>+WORLDCUP!BD66</f>
        <v/>
      </c>
      <c r="N475" s="694" t="inlineStr">
        <is>
          <t>ABCDEGIL</t>
        </is>
      </c>
      <c r="O475" s="694" t="n">
        <v>474</v>
      </c>
      <c r="P475" s="694" t="inlineStr">
        <is>
          <t>3E</t>
        </is>
      </c>
      <c r="Q475" s="694" t="inlineStr">
        <is>
          <t>3G</t>
        </is>
      </c>
      <c r="R475" s="694" t="inlineStr">
        <is>
          <t>3B</t>
        </is>
      </c>
      <c r="S475" s="694" t="inlineStr">
        <is>
          <t>3C</t>
        </is>
      </c>
      <c r="T475" s="694" t="inlineStr">
        <is>
          <t>3A</t>
        </is>
      </c>
      <c r="U475" s="694" t="inlineStr">
        <is>
          <t>3D</t>
        </is>
      </c>
      <c r="V475" s="694" t="inlineStr">
        <is>
          <t>3L</t>
        </is>
      </c>
      <c r="W475" s="694" t="inlineStr">
        <is>
          <t>3I</t>
        </is>
      </c>
    </row>
    <row r="476" ht="15" customHeight="1" s="650">
      <c r="A476" s="1049" t="inlineStr">
        <is>
          <t>ABCDEGIK</t>
        </is>
      </c>
      <c r="B476" s="1049">
        <f>+IF(A476=WORLDCUP!$BI$112,1,0)</f>
        <v/>
      </c>
      <c r="C476" s="1049">
        <f>+WORLDCUP!BD62</f>
        <v/>
      </c>
      <c r="D476" s="1049">
        <f>+WORLDCUP!BD64</f>
        <v/>
      </c>
      <c r="E476" s="1049">
        <f>+WORLDCUP!BD59</f>
        <v/>
      </c>
      <c r="F476" s="1049">
        <f>+WORLDCUP!BD60</f>
        <v/>
      </c>
      <c r="G476" s="1049">
        <f>+WORLDCUP!BD58</f>
        <v/>
      </c>
      <c r="H476" s="1049">
        <f>+WORLDCUP!BD61</f>
        <v/>
      </c>
      <c r="I476" s="1049">
        <f>+WORLDCUP!BD66</f>
        <v/>
      </c>
      <c r="J476" s="1049">
        <f>+WORLDCUP!BD68</f>
        <v/>
      </c>
      <c r="N476" s="694" t="inlineStr">
        <is>
          <t>ABCDEGIK</t>
        </is>
      </c>
      <c r="O476" s="694" t="n">
        <v>475</v>
      </c>
      <c r="P476" s="694" t="inlineStr">
        <is>
          <t>3E</t>
        </is>
      </c>
      <c r="Q476" s="694" t="inlineStr">
        <is>
          <t>3G</t>
        </is>
      </c>
      <c r="R476" s="694" t="inlineStr">
        <is>
          <t>3B</t>
        </is>
      </c>
      <c r="S476" s="694" t="inlineStr">
        <is>
          <t>3C</t>
        </is>
      </c>
      <c r="T476" s="694" t="inlineStr">
        <is>
          <t>3A</t>
        </is>
      </c>
      <c r="U476" s="694" t="inlineStr">
        <is>
          <t>3D</t>
        </is>
      </c>
      <c r="V476" s="694" t="inlineStr">
        <is>
          <t>3I</t>
        </is>
      </c>
      <c r="W476" s="694" t="inlineStr">
        <is>
          <t>3K</t>
        </is>
      </c>
    </row>
    <row r="477" ht="15" customHeight="1" s="650">
      <c r="A477" s="1049" t="inlineStr">
        <is>
          <t>ABCDEGIJ</t>
        </is>
      </c>
      <c r="B477" s="1049">
        <f>+IF(A477=WORLDCUP!$BI$112,1,0)</f>
        <v/>
      </c>
      <c r="C477" s="1049">
        <f>+WORLDCUP!BD62</f>
        <v/>
      </c>
      <c r="D477" s="1049">
        <f>+WORLDCUP!BD64</f>
        <v/>
      </c>
      <c r="E477" s="1049">
        <f>+WORLDCUP!BD59</f>
        <v/>
      </c>
      <c r="F477" s="1049">
        <f>+WORLDCUP!BD60</f>
        <v/>
      </c>
      <c r="G477" s="1049">
        <f>+WORLDCUP!BD58</f>
        <v/>
      </c>
      <c r="H477" s="1049">
        <f>+WORLDCUP!BD61</f>
        <v/>
      </c>
      <c r="I477" s="1049">
        <f>+WORLDCUP!BD66</f>
        <v/>
      </c>
      <c r="J477" s="1049">
        <f>+WORLDCUP!BD67</f>
        <v/>
      </c>
      <c r="N477" s="694" t="inlineStr">
        <is>
          <t>ABCDEGIJ</t>
        </is>
      </c>
      <c r="O477" s="694" t="n">
        <v>476</v>
      </c>
      <c r="P477" s="694" t="inlineStr">
        <is>
          <t>3E</t>
        </is>
      </c>
      <c r="Q477" s="694" t="inlineStr">
        <is>
          <t>3G</t>
        </is>
      </c>
      <c r="R477" s="694" t="inlineStr">
        <is>
          <t>3B</t>
        </is>
      </c>
      <c r="S477" s="694" t="inlineStr">
        <is>
          <t>3C</t>
        </is>
      </c>
      <c r="T477" s="694" t="inlineStr">
        <is>
          <t>3A</t>
        </is>
      </c>
      <c r="U477" s="694" t="inlineStr">
        <is>
          <t>3D</t>
        </is>
      </c>
      <c r="V477" s="694" t="inlineStr">
        <is>
          <t>3I</t>
        </is>
      </c>
      <c r="W477" s="694" t="inlineStr">
        <is>
          <t>3J</t>
        </is>
      </c>
    </row>
    <row r="478" ht="15" customHeight="1" s="650">
      <c r="A478" s="1049" t="inlineStr">
        <is>
          <t>ABCDEGHL</t>
        </is>
      </c>
      <c r="B478" s="1049">
        <f>+IF(A478=WORLDCUP!$BI$112,1,0)</f>
        <v/>
      </c>
      <c r="C478" s="1049">
        <f>+WORLDCUP!BD65</f>
        <v/>
      </c>
      <c r="D478" s="1049">
        <f>+WORLDCUP!BD64</f>
        <v/>
      </c>
      <c r="E478" s="1049">
        <f>+WORLDCUP!BD59</f>
        <v/>
      </c>
      <c r="F478" s="1049">
        <f>+WORLDCUP!BD60</f>
        <v/>
      </c>
      <c r="G478" s="1049">
        <f>+WORLDCUP!BD58</f>
        <v/>
      </c>
      <c r="H478" s="1049">
        <f>+WORLDCUP!BD61</f>
        <v/>
      </c>
      <c r="I478" s="1049">
        <f>+WORLDCUP!BD69</f>
        <v/>
      </c>
      <c r="J478" s="1049">
        <f>+WORLDCUP!BD62</f>
        <v/>
      </c>
      <c r="N478" s="694" t="inlineStr">
        <is>
          <t>ABCDEGHL</t>
        </is>
      </c>
      <c r="O478" s="694" t="n">
        <v>477</v>
      </c>
      <c r="P478" s="694" t="inlineStr">
        <is>
          <t>3H</t>
        </is>
      </c>
      <c r="Q478" s="694" t="inlineStr">
        <is>
          <t>3G</t>
        </is>
      </c>
      <c r="R478" s="694" t="inlineStr">
        <is>
          <t>3B</t>
        </is>
      </c>
      <c r="S478" s="694" t="inlineStr">
        <is>
          <t>3C</t>
        </is>
      </c>
      <c r="T478" s="694" t="inlineStr">
        <is>
          <t>3A</t>
        </is>
      </c>
      <c r="U478" s="694" t="inlineStr">
        <is>
          <t>3D</t>
        </is>
      </c>
      <c r="V478" s="694" t="inlineStr">
        <is>
          <t>3L</t>
        </is>
      </c>
      <c r="W478" s="694" t="inlineStr">
        <is>
          <t>3E</t>
        </is>
      </c>
    </row>
    <row r="479" ht="15" customHeight="1" s="650">
      <c r="A479" s="1049" t="inlineStr">
        <is>
          <t>ABCDEGHK</t>
        </is>
      </c>
      <c r="B479" s="1049">
        <f>+IF(A479=WORLDCUP!$BI$112,1,0)</f>
        <v/>
      </c>
      <c r="C479" s="1049">
        <f>+WORLDCUP!BD65</f>
        <v/>
      </c>
      <c r="D479" s="1049">
        <f>+WORLDCUP!BD64</f>
        <v/>
      </c>
      <c r="E479" s="1049">
        <f>+WORLDCUP!BD59</f>
        <v/>
      </c>
      <c r="F479" s="1049">
        <f>+WORLDCUP!BD60</f>
        <v/>
      </c>
      <c r="G479" s="1049">
        <f>+WORLDCUP!BD58</f>
        <v/>
      </c>
      <c r="H479" s="1049">
        <f>+WORLDCUP!BD61</f>
        <v/>
      </c>
      <c r="I479" s="1049">
        <f>+WORLDCUP!BD62</f>
        <v/>
      </c>
      <c r="J479" s="1049">
        <f>+WORLDCUP!BD68</f>
        <v/>
      </c>
      <c r="N479" s="694" t="inlineStr">
        <is>
          <t>ABCDEGHK</t>
        </is>
      </c>
      <c r="O479" s="694" t="n">
        <v>478</v>
      </c>
      <c r="P479" s="694" t="inlineStr">
        <is>
          <t>3H</t>
        </is>
      </c>
      <c r="Q479" s="694" t="inlineStr">
        <is>
          <t>3G</t>
        </is>
      </c>
      <c r="R479" s="694" t="inlineStr">
        <is>
          <t>3B</t>
        </is>
      </c>
      <c r="S479" s="694" t="inlineStr">
        <is>
          <t>3C</t>
        </is>
      </c>
      <c r="T479" s="694" t="inlineStr">
        <is>
          <t>3A</t>
        </is>
      </c>
      <c r="U479" s="694" t="inlineStr">
        <is>
          <t>3D</t>
        </is>
      </c>
      <c r="V479" s="694" t="inlineStr">
        <is>
          <t>3E</t>
        </is>
      </c>
      <c r="W479" s="694" t="inlineStr">
        <is>
          <t>3K</t>
        </is>
      </c>
    </row>
    <row r="480" ht="15" customHeight="1" s="650">
      <c r="A480" s="1049" t="inlineStr">
        <is>
          <t>ABCDEGHJ</t>
        </is>
      </c>
      <c r="B480" s="1049">
        <f>+IF(A480=WORLDCUP!$BI$112,1,0)</f>
        <v/>
      </c>
      <c r="C480" s="1049">
        <f>+WORLDCUP!BD65</f>
        <v/>
      </c>
      <c r="D480" s="1049">
        <f>+WORLDCUP!BD64</f>
        <v/>
      </c>
      <c r="E480" s="1049">
        <f>+WORLDCUP!BD59</f>
        <v/>
      </c>
      <c r="F480" s="1049">
        <f>+WORLDCUP!BD60</f>
        <v/>
      </c>
      <c r="G480" s="1049">
        <f>+WORLDCUP!BD58</f>
        <v/>
      </c>
      <c r="H480" s="1049">
        <f>+WORLDCUP!BD61</f>
        <v/>
      </c>
      <c r="I480" s="1049">
        <f>+WORLDCUP!BD62</f>
        <v/>
      </c>
      <c r="J480" s="1049">
        <f>+WORLDCUP!BD67</f>
        <v/>
      </c>
      <c r="N480" s="694" t="inlineStr">
        <is>
          <t>ABCDEGHJ</t>
        </is>
      </c>
      <c r="O480" s="694" t="n">
        <v>479</v>
      </c>
      <c r="P480" s="694" t="inlineStr">
        <is>
          <t>3H</t>
        </is>
      </c>
      <c r="Q480" s="694" t="inlineStr">
        <is>
          <t>3G</t>
        </is>
      </c>
      <c r="R480" s="694" t="inlineStr">
        <is>
          <t>3B</t>
        </is>
      </c>
      <c r="S480" s="694" t="inlineStr">
        <is>
          <t>3C</t>
        </is>
      </c>
      <c r="T480" s="694" t="inlineStr">
        <is>
          <t>3A</t>
        </is>
      </c>
      <c r="U480" s="694" t="inlineStr">
        <is>
          <t>3D</t>
        </is>
      </c>
      <c r="V480" s="694" t="inlineStr">
        <is>
          <t>3E</t>
        </is>
      </c>
      <c r="W480" s="694" t="inlineStr">
        <is>
          <t>3J</t>
        </is>
      </c>
    </row>
    <row r="481" ht="15" customHeight="1" s="650">
      <c r="A481" s="1049" t="inlineStr">
        <is>
          <t>ABCDEGHI</t>
        </is>
      </c>
      <c r="B481" s="1049">
        <f>+IF(A481=WORLDCUP!$BI$112,1,0)</f>
        <v/>
      </c>
      <c r="C481" s="1049">
        <f>+WORLDCUP!BD65</f>
        <v/>
      </c>
      <c r="D481" s="1049">
        <f>+WORLDCUP!BD64</f>
        <v/>
      </c>
      <c r="E481" s="1049">
        <f>+WORLDCUP!BD59</f>
        <v/>
      </c>
      <c r="F481" s="1049">
        <f>+WORLDCUP!BD60</f>
        <v/>
      </c>
      <c r="G481" s="1049">
        <f>+WORLDCUP!BD58</f>
        <v/>
      </c>
      <c r="H481" s="1049">
        <f>+WORLDCUP!BD61</f>
        <v/>
      </c>
      <c r="I481" s="1049">
        <f>+WORLDCUP!BD62</f>
        <v/>
      </c>
      <c r="J481" s="1049">
        <f>+WORLDCUP!BD66</f>
        <v/>
      </c>
      <c r="N481" s="694" t="inlineStr">
        <is>
          <t>ABCDEGHI</t>
        </is>
      </c>
      <c r="O481" s="694" t="n">
        <v>480</v>
      </c>
      <c r="P481" s="694" t="inlineStr">
        <is>
          <t>3H</t>
        </is>
      </c>
      <c r="Q481" s="694" t="inlineStr">
        <is>
          <t>3G</t>
        </is>
      </c>
      <c r="R481" s="694" t="inlineStr">
        <is>
          <t>3B</t>
        </is>
      </c>
      <c r="S481" s="694" t="inlineStr">
        <is>
          <t>3C</t>
        </is>
      </c>
      <c r="T481" s="694" t="inlineStr">
        <is>
          <t>3A</t>
        </is>
      </c>
      <c r="U481" s="694" t="inlineStr">
        <is>
          <t>3D</t>
        </is>
      </c>
      <c r="V481" s="694" t="inlineStr">
        <is>
          <t>3E</t>
        </is>
      </c>
      <c r="W481" s="694" t="inlineStr">
        <is>
          <t>3I</t>
        </is>
      </c>
    </row>
    <row r="482" ht="15" customHeight="1" s="650">
      <c r="A482" s="1049" t="inlineStr">
        <is>
          <t>ABCDEFKL</t>
        </is>
      </c>
      <c r="B482" s="1049">
        <f>+IF(A482=WORLDCUP!$BI$112,1,0)</f>
        <v/>
      </c>
      <c r="C482" s="1049">
        <f>+WORLDCUP!BD60</f>
        <v/>
      </c>
      <c r="D482" s="1049">
        <f>+WORLDCUP!BD62</f>
        <v/>
      </c>
      <c r="E482" s="1049">
        <f>+WORLDCUP!BD59</f>
        <v/>
      </c>
      <c r="F482" s="1049">
        <f>+WORLDCUP!BD61</f>
        <v/>
      </c>
      <c r="G482" s="1049">
        <f>+WORLDCUP!BD58</f>
        <v/>
      </c>
      <c r="H482" s="1049">
        <f>+WORLDCUP!BD63</f>
        <v/>
      </c>
      <c r="I482" s="1049">
        <f>+WORLDCUP!BD69</f>
        <v/>
      </c>
      <c r="J482" s="1049">
        <f>+WORLDCUP!BD68</f>
        <v/>
      </c>
      <c r="N482" s="694" t="inlineStr">
        <is>
          <t>ABCDEFKL</t>
        </is>
      </c>
      <c r="O482" s="694" t="n">
        <v>481</v>
      </c>
      <c r="P482" s="694" t="inlineStr">
        <is>
          <t>3C</t>
        </is>
      </c>
      <c r="Q482" s="694" t="inlineStr">
        <is>
          <t>3E</t>
        </is>
      </c>
      <c r="R482" s="694" t="inlineStr">
        <is>
          <t>3B</t>
        </is>
      </c>
      <c r="S482" s="694" t="inlineStr">
        <is>
          <t>3D</t>
        </is>
      </c>
      <c r="T482" s="694" t="inlineStr">
        <is>
          <t>3A</t>
        </is>
      </c>
      <c r="U482" s="694" t="inlineStr">
        <is>
          <t>3F</t>
        </is>
      </c>
      <c r="V482" s="694" t="inlineStr">
        <is>
          <t>3L</t>
        </is>
      </c>
      <c r="W482" s="694" t="inlineStr">
        <is>
          <t>3K</t>
        </is>
      </c>
    </row>
    <row r="483" ht="15" customHeight="1" s="650">
      <c r="A483" s="1049" t="inlineStr">
        <is>
          <t>ABCDEFJL</t>
        </is>
      </c>
      <c r="B483" s="1049">
        <f>+IF(A483=WORLDCUP!$BI$112,1,0)</f>
        <v/>
      </c>
      <c r="C483" s="1049">
        <f>+WORLDCUP!BD60</f>
        <v/>
      </c>
      <c r="D483" s="1049">
        <f>+WORLDCUP!BD67</f>
        <v/>
      </c>
      <c r="E483" s="1049">
        <f>+WORLDCUP!BD59</f>
        <v/>
      </c>
      <c r="F483" s="1049">
        <f>+WORLDCUP!BD61</f>
        <v/>
      </c>
      <c r="G483" s="1049">
        <f>+WORLDCUP!BD58</f>
        <v/>
      </c>
      <c r="H483" s="1049">
        <f>+WORLDCUP!BD63</f>
        <v/>
      </c>
      <c r="I483" s="1049">
        <f>+WORLDCUP!BD69</f>
        <v/>
      </c>
      <c r="J483" s="1049">
        <f>+WORLDCUP!BD62</f>
        <v/>
      </c>
      <c r="N483" s="694" t="inlineStr">
        <is>
          <t>ABCDEFJL</t>
        </is>
      </c>
      <c r="O483" s="694" t="n">
        <v>482</v>
      </c>
      <c r="P483" s="694" t="inlineStr">
        <is>
          <t>3C</t>
        </is>
      </c>
      <c r="Q483" s="694" t="inlineStr">
        <is>
          <t>3J</t>
        </is>
      </c>
      <c r="R483" s="694" t="inlineStr">
        <is>
          <t>3B</t>
        </is>
      </c>
      <c r="S483" s="694" t="inlineStr">
        <is>
          <t>3D</t>
        </is>
      </c>
      <c r="T483" s="694" t="inlineStr">
        <is>
          <t>3A</t>
        </is>
      </c>
      <c r="U483" s="694" t="inlineStr">
        <is>
          <t>3F</t>
        </is>
      </c>
      <c r="V483" s="694" t="inlineStr">
        <is>
          <t>3L</t>
        </is>
      </c>
      <c r="W483" s="694" t="inlineStr">
        <is>
          <t>3E</t>
        </is>
      </c>
    </row>
    <row r="484" ht="15" customHeight="1" s="650">
      <c r="A484" s="1049" t="inlineStr">
        <is>
          <t>ABCDEFJK</t>
        </is>
      </c>
      <c r="B484" s="1049">
        <f>+IF(A484=WORLDCUP!$BI$112,1,0)</f>
        <v/>
      </c>
      <c r="C484" s="1049">
        <f>+WORLDCUP!BD60</f>
        <v/>
      </c>
      <c r="D484" s="1049">
        <f>+WORLDCUP!BD67</f>
        <v/>
      </c>
      <c r="E484" s="1049">
        <f>+WORLDCUP!BD59</f>
        <v/>
      </c>
      <c r="F484" s="1049">
        <f>+WORLDCUP!BD61</f>
        <v/>
      </c>
      <c r="G484" s="1049">
        <f>+WORLDCUP!BD58</f>
        <v/>
      </c>
      <c r="H484" s="1049">
        <f>+WORLDCUP!BD63</f>
        <v/>
      </c>
      <c r="I484" s="1049">
        <f>+WORLDCUP!BD62</f>
        <v/>
      </c>
      <c r="J484" s="1049">
        <f>+WORLDCUP!BD68</f>
        <v/>
      </c>
      <c r="N484" s="694" t="inlineStr">
        <is>
          <t>ABCDEFJK</t>
        </is>
      </c>
      <c r="O484" s="694" t="n">
        <v>483</v>
      </c>
      <c r="P484" s="694" t="inlineStr">
        <is>
          <t>3C</t>
        </is>
      </c>
      <c r="Q484" s="694" t="inlineStr">
        <is>
          <t>3J</t>
        </is>
      </c>
      <c r="R484" s="694" t="inlineStr">
        <is>
          <t>3B</t>
        </is>
      </c>
      <c r="S484" s="694" t="inlineStr">
        <is>
          <t>3D</t>
        </is>
      </c>
      <c r="T484" s="694" t="inlineStr">
        <is>
          <t>3A</t>
        </is>
      </c>
      <c r="U484" s="694" t="inlineStr">
        <is>
          <t>3F</t>
        </is>
      </c>
      <c r="V484" s="694" t="inlineStr">
        <is>
          <t>3E</t>
        </is>
      </c>
      <c r="W484" s="694" t="inlineStr">
        <is>
          <t>3K</t>
        </is>
      </c>
    </row>
    <row r="485" ht="15" customHeight="1" s="650">
      <c r="A485" s="1049" t="inlineStr">
        <is>
          <t>ABCDEFIL</t>
        </is>
      </c>
      <c r="B485" s="1049">
        <f>+IF(A485=WORLDCUP!$BI$112,1,0)</f>
        <v/>
      </c>
      <c r="C485" s="1049">
        <f>+WORLDCUP!BD60</f>
        <v/>
      </c>
      <c r="D485" s="1049">
        <f>+WORLDCUP!BD62</f>
        <v/>
      </c>
      <c r="E485" s="1049">
        <f>+WORLDCUP!BD59</f>
        <v/>
      </c>
      <c r="F485" s="1049">
        <f>+WORLDCUP!BD61</f>
        <v/>
      </c>
      <c r="G485" s="1049">
        <f>+WORLDCUP!BD58</f>
        <v/>
      </c>
      <c r="H485" s="1049">
        <f>+WORLDCUP!BD63</f>
        <v/>
      </c>
      <c r="I485" s="1049">
        <f>+WORLDCUP!BD69</f>
        <v/>
      </c>
      <c r="J485" s="1049">
        <f>+WORLDCUP!BD66</f>
        <v/>
      </c>
      <c r="N485" s="694" t="inlineStr">
        <is>
          <t>ABCDEFIL</t>
        </is>
      </c>
      <c r="O485" s="694" t="n">
        <v>484</v>
      </c>
      <c r="P485" s="694" t="inlineStr">
        <is>
          <t>3C</t>
        </is>
      </c>
      <c r="Q485" s="694" t="inlineStr">
        <is>
          <t>3E</t>
        </is>
      </c>
      <c r="R485" s="694" t="inlineStr">
        <is>
          <t>3B</t>
        </is>
      </c>
      <c r="S485" s="694" t="inlineStr">
        <is>
          <t>3D</t>
        </is>
      </c>
      <c r="T485" s="694" t="inlineStr">
        <is>
          <t>3A</t>
        </is>
      </c>
      <c r="U485" s="694" t="inlineStr">
        <is>
          <t>3F</t>
        </is>
      </c>
      <c r="V485" s="694" t="inlineStr">
        <is>
          <t>3L</t>
        </is>
      </c>
      <c r="W485" s="694" t="inlineStr">
        <is>
          <t>3I</t>
        </is>
      </c>
    </row>
    <row r="486" ht="15" customHeight="1" s="650">
      <c r="A486" s="1049" t="inlineStr">
        <is>
          <t>ABCDEFIK</t>
        </is>
      </c>
      <c r="B486" s="1049">
        <f>+IF(A486=WORLDCUP!$BI$112,1,0)</f>
        <v/>
      </c>
      <c r="C486" s="1049">
        <f>+WORLDCUP!BD60</f>
        <v/>
      </c>
      <c r="D486" s="1049">
        <f>+WORLDCUP!BD62</f>
        <v/>
      </c>
      <c r="E486" s="1049">
        <f>+WORLDCUP!BD59</f>
        <v/>
      </c>
      <c r="F486" s="1049">
        <f>+WORLDCUP!BD61</f>
        <v/>
      </c>
      <c r="G486" s="1049">
        <f>+WORLDCUP!BD58</f>
        <v/>
      </c>
      <c r="H486" s="1049">
        <f>+WORLDCUP!BD63</f>
        <v/>
      </c>
      <c r="I486" s="1049">
        <f>+WORLDCUP!BD66</f>
        <v/>
      </c>
      <c r="J486" s="1049">
        <f>+WORLDCUP!BD68</f>
        <v/>
      </c>
      <c r="N486" s="694" t="inlineStr">
        <is>
          <t>ABCDEFIK</t>
        </is>
      </c>
      <c r="O486" s="694" t="n">
        <v>485</v>
      </c>
      <c r="P486" s="694" t="inlineStr">
        <is>
          <t>3C</t>
        </is>
      </c>
      <c r="Q486" s="694" t="inlineStr">
        <is>
          <t>3E</t>
        </is>
      </c>
      <c r="R486" s="694" t="inlineStr">
        <is>
          <t>3B</t>
        </is>
      </c>
      <c r="S486" s="694" t="inlineStr">
        <is>
          <t>3D</t>
        </is>
      </c>
      <c r="T486" s="694" t="inlineStr">
        <is>
          <t>3A</t>
        </is>
      </c>
      <c r="U486" s="694" t="inlineStr">
        <is>
          <t>3F</t>
        </is>
      </c>
      <c r="V486" s="694" t="inlineStr">
        <is>
          <t>3I</t>
        </is>
      </c>
      <c r="W486" s="694" t="inlineStr">
        <is>
          <t>3K</t>
        </is>
      </c>
    </row>
    <row r="487" ht="15" customHeight="1" s="650">
      <c r="A487" s="1049" t="inlineStr">
        <is>
          <t>ABCDEFIJ</t>
        </is>
      </c>
      <c r="B487" s="1049">
        <f>+IF(A487=WORLDCUP!$BI$112,1,0)</f>
        <v/>
      </c>
      <c r="C487" s="1049">
        <f>+WORLDCUP!BD60</f>
        <v/>
      </c>
      <c r="D487" s="1049">
        <f>+WORLDCUP!BD67</f>
        <v/>
      </c>
      <c r="E487" s="1049">
        <f>+WORLDCUP!BD59</f>
        <v/>
      </c>
      <c r="F487" s="1049">
        <f>+WORLDCUP!BD61</f>
        <v/>
      </c>
      <c r="G487" s="1049">
        <f>+WORLDCUP!BD58</f>
        <v/>
      </c>
      <c r="H487" s="1049">
        <f>+WORLDCUP!BD63</f>
        <v/>
      </c>
      <c r="I487" s="1049">
        <f>+WORLDCUP!BD62</f>
        <v/>
      </c>
      <c r="J487" s="1049">
        <f>+WORLDCUP!BD66</f>
        <v/>
      </c>
      <c r="N487" s="694" t="inlineStr">
        <is>
          <t>ABCDEFIJ</t>
        </is>
      </c>
      <c r="O487" s="694" t="n">
        <v>486</v>
      </c>
      <c r="P487" s="694" t="inlineStr">
        <is>
          <t>3C</t>
        </is>
      </c>
      <c r="Q487" s="694" t="inlineStr">
        <is>
          <t>3J</t>
        </is>
      </c>
      <c r="R487" s="694" t="inlineStr">
        <is>
          <t>3B</t>
        </is>
      </c>
      <c r="S487" s="694" t="inlineStr">
        <is>
          <t>3D</t>
        </is>
      </c>
      <c r="T487" s="694" t="inlineStr">
        <is>
          <t>3A</t>
        </is>
      </c>
      <c r="U487" s="694" t="inlineStr">
        <is>
          <t>3F</t>
        </is>
      </c>
      <c r="V487" s="694" t="inlineStr">
        <is>
          <t>3E</t>
        </is>
      </c>
      <c r="W487" s="694" t="inlineStr">
        <is>
          <t>3I</t>
        </is>
      </c>
    </row>
    <row r="488" ht="15" customHeight="1" s="650">
      <c r="A488" s="1049" t="inlineStr">
        <is>
          <t>ABCDEFHL</t>
        </is>
      </c>
      <c r="B488" s="1049">
        <f>+IF(A488=WORLDCUP!$BI$112,1,0)</f>
        <v/>
      </c>
      <c r="C488" s="1049">
        <f>+WORLDCUP!BD65</f>
        <v/>
      </c>
      <c r="D488" s="1049">
        <f>+WORLDCUP!BD63</f>
        <v/>
      </c>
      <c r="E488" s="1049">
        <f>+WORLDCUP!BD59</f>
        <v/>
      </c>
      <c r="F488" s="1049">
        <f>+WORLDCUP!BD60</f>
        <v/>
      </c>
      <c r="G488" s="1049">
        <f>+WORLDCUP!BD58</f>
        <v/>
      </c>
      <c r="H488" s="1049">
        <f>+WORLDCUP!BD61</f>
        <v/>
      </c>
      <c r="I488" s="1049">
        <f>+WORLDCUP!BD69</f>
        <v/>
      </c>
      <c r="J488" s="1049">
        <f>+WORLDCUP!BD62</f>
        <v/>
      </c>
      <c r="N488" s="694" t="inlineStr">
        <is>
          <t>ABCDEFHL</t>
        </is>
      </c>
      <c r="O488" s="694" t="n">
        <v>487</v>
      </c>
      <c r="P488" s="694" t="inlineStr">
        <is>
          <t>3H</t>
        </is>
      </c>
      <c r="Q488" s="694" t="inlineStr">
        <is>
          <t>3F</t>
        </is>
      </c>
      <c r="R488" s="694" t="inlineStr">
        <is>
          <t>3B</t>
        </is>
      </c>
      <c r="S488" s="694" t="inlineStr">
        <is>
          <t>3C</t>
        </is>
      </c>
      <c r="T488" s="694" t="inlineStr">
        <is>
          <t>3A</t>
        </is>
      </c>
      <c r="U488" s="694" t="inlineStr">
        <is>
          <t>3D</t>
        </is>
      </c>
      <c r="V488" s="694" t="inlineStr">
        <is>
          <t>3L</t>
        </is>
      </c>
      <c r="W488" s="694" t="inlineStr">
        <is>
          <t>3E</t>
        </is>
      </c>
    </row>
    <row r="489" ht="15" customHeight="1" s="650">
      <c r="A489" s="1049" t="inlineStr">
        <is>
          <t>ABCDEFHK</t>
        </is>
      </c>
      <c r="B489" s="1049">
        <f>+IF(A489=WORLDCUP!$BI$112,1,0)</f>
        <v/>
      </c>
      <c r="C489" s="1049">
        <f>+WORLDCUP!BD65</f>
        <v/>
      </c>
      <c r="D489" s="1049">
        <f>+WORLDCUP!BD62</f>
        <v/>
      </c>
      <c r="E489" s="1049">
        <f>+WORLDCUP!BD59</f>
        <v/>
      </c>
      <c r="F489" s="1049">
        <f>+WORLDCUP!BD60</f>
        <v/>
      </c>
      <c r="G489" s="1049">
        <f>+WORLDCUP!BD58</f>
        <v/>
      </c>
      <c r="H489" s="1049">
        <f>+WORLDCUP!BD63</f>
        <v/>
      </c>
      <c r="I489" s="1049">
        <f>+WORLDCUP!BD61</f>
        <v/>
      </c>
      <c r="J489" s="1049">
        <f>+WORLDCUP!BD68</f>
        <v/>
      </c>
      <c r="N489" s="694" t="inlineStr">
        <is>
          <t>ABCDEFHK</t>
        </is>
      </c>
      <c r="O489" s="694" t="n">
        <v>488</v>
      </c>
      <c r="P489" s="694" t="inlineStr">
        <is>
          <t>3H</t>
        </is>
      </c>
      <c r="Q489" s="694" t="inlineStr">
        <is>
          <t>3E</t>
        </is>
      </c>
      <c r="R489" s="694" t="inlineStr">
        <is>
          <t>3B</t>
        </is>
      </c>
      <c r="S489" s="694" t="inlineStr">
        <is>
          <t>3C</t>
        </is>
      </c>
      <c r="T489" s="694" t="inlineStr">
        <is>
          <t>3A</t>
        </is>
      </c>
      <c r="U489" s="694" t="inlineStr">
        <is>
          <t>3F</t>
        </is>
      </c>
      <c r="V489" s="694" t="inlineStr">
        <is>
          <t>3D</t>
        </is>
      </c>
      <c r="W489" s="694" t="inlineStr">
        <is>
          <t>3K</t>
        </is>
      </c>
    </row>
    <row r="490" ht="15" customHeight="1" s="650">
      <c r="A490" s="1049" t="inlineStr">
        <is>
          <t>ABCDEFHJ</t>
        </is>
      </c>
      <c r="B490" s="1049">
        <f>+IF(A490=WORLDCUP!$BI$112,1,0)</f>
        <v/>
      </c>
      <c r="C490" s="1049">
        <f>+WORLDCUP!BD65</f>
        <v/>
      </c>
      <c r="D490" s="1049">
        <f>+WORLDCUP!BD67</f>
        <v/>
      </c>
      <c r="E490" s="1049">
        <f>+WORLDCUP!BD59</f>
        <v/>
      </c>
      <c r="F490" s="1049">
        <f>+WORLDCUP!BD60</f>
        <v/>
      </c>
      <c r="G490" s="1049">
        <f>+WORLDCUP!BD58</f>
        <v/>
      </c>
      <c r="H490" s="1049">
        <f>+WORLDCUP!BD63</f>
        <v/>
      </c>
      <c r="I490" s="1049">
        <f>+WORLDCUP!BD61</f>
        <v/>
      </c>
      <c r="J490" s="1049">
        <f>+WORLDCUP!BD62</f>
        <v/>
      </c>
      <c r="N490" s="694" t="inlineStr">
        <is>
          <t>ABCDEFHJ</t>
        </is>
      </c>
      <c r="O490" s="694" t="n">
        <v>489</v>
      </c>
      <c r="P490" s="694" t="inlineStr">
        <is>
          <t>3H</t>
        </is>
      </c>
      <c r="Q490" s="694" t="inlineStr">
        <is>
          <t>3J</t>
        </is>
      </c>
      <c r="R490" s="694" t="inlineStr">
        <is>
          <t>3B</t>
        </is>
      </c>
      <c r="S490" s="694" t="inlineStr">
        <is>
          <t>3C</t>
        </is>
      </c>
      <c r="T490" s="694" t="inlineStr">
        <is>
          <t>3A</t>
        </is>
      </c>
      <c r="U490" s="694" t="inlineStr">
        <is>
          <t>3F</t>
        </is>
      </c>
      <c r="V490" s="694" t="inlineStr">
        <is>
          <t>3D</t>
        </is>
      </c>
      <c r="W490" s="694" t="inlineStr">
        <is>
          <t>3E</t>
        </is>
      </c>
    </row>
    <row r="491" ht="15" customHeight="1" s="650">
      <c r="A491" s="1049" t="inlineStr">
        <is>
          <t>ABCDEFHI</t>
        </is>
      </c>
      <c r="B491" s="1049">
        <f>+IF(A491=WORLDCUP!$BI$112,1,0)</f>
        <v/>
      </c>
      <c r="C491" s="1049">
        <f>+WORLDCUP!BD65</f>
        <v/>
      </c>
      <c r="D491" s="1049">
        <f>+WORLDCUP!BD62</f>
        <v/>
      </c>
      <c r="E491" s="1049">
        <f>+WORLDCUP!BD59</f>
        <v/>
      </c>
      <c r="F491" s="1049">
        <f>+WORLDCUP!BD60</f>
        <v/>
      </c>
      <c r="G491" s="1049">
        <f>+WORLDCUP!BD58</f>
        <v/>
      </c>
      <c r="H491" s="1049">
        <f>+WORLDCUP!BD63</f>
        <v/>
      </c>
      <c r="I491" s="1049">
        <f>+WORLDCUP!BD61</f>
        <v/>
      </c>
      <c r="J491" s="1049">
        <f>+WORLDCUP!BD66</f>
        <v/>
      </c>
      <c r="N491" s="694" t="inlineStr">
        <is>
          <t>ABCDEFHI</t>
        </is>
      </c>
      <c r="O491" s="694" t="n">
        <v>490</v>
      </c>
      <c r="P491" s="694" t="inlineStr">
        <is>
          <t>3H</t>
        </is>
      </c>
      <c r="Q491" s="694" t="inlineStr">
        <is>
          <t>3E</t>
        </is>
      </c>
      <c r="R491" s="694" t="inlineStr">
        <is>
          <t>3B</t>
        </is>
      </c>
      <c r="S491" s="694" t="inlineStr">
        <is>
          <t>3C</t>
        </is>
      </c>
      <c r="T491" s="694" t="inlineStr">
        <is>
          <t>3A</t>
        </is>
      </c>
      <c r="U491" s="694" t="inlineStr">
        <is>
          <t>3F</t>
        </is>
      </c>
      <c r="V491" s="694" t="inlineStr">
        <is>
          <t>3D</t>
        </is>
      </c>
      <c r="W491" s="694" t="inlineStr">
        <is>
          <t>3I</t>
        </is>
      </c>
    </row>
    <row r="492" ht="15" customHeight="1" s="650">
      <c r="A492" s="1049" t="inlineStr">
        <is>
          <t>ABCDEFGL</t>
        </is>
      </c>
      <c r="B492" s="1049">
        <f>+IF(A492=WORLDCUP!$BI$112,1,0)</f>
        <v/>
      </c>
      <c r="C492" s="1049">
        <f>+WORLDCUP!BD60</f>
        <v/>
      </c>
      <c r="D492" s="1049">
        <f>+WORLDCUP!BD64</f>
        <v/>
      </c>
      <c r="E492" s="1049">
        <f>+WORLDCUP!BD59</f>
        <v/>
      </c>
      <c r="F492" s="1049">
        <f>+WORLDCUP!BD61</f>
        <v/>
      </c>
      <c r="G492" s="1049">
        <f>+WORLDCUP!BD58</f>
        <v/>
      </c>
      <c r="H492" s="1049">
        <f>+WORLDCUP!BD63</f>
        <v/>
      </c>
      <c r="I492" s="1049">
        <f>+WORLDCUP!BD69</f>
        <v/>
      </c>
      <c r="J492" s="1049">
        <f>+WORLDCUP!BD62</f>
        <v/>
      </c>
      <c r="N492" s="694" t="inlineStr">
        <is>
          <t>ABCDEFGL</t>
        </is>
      </c>
      <c r="O492" s="694" t="n">
        <v>491</v>
      </c>
      <c r="P492" s="694" t="inlineStr">
        <is>
          <t>3C</t>
        </is>
      </c>
      <c r="Q492" s="694" t="inlineStr">
        <is>
          <t>3G</t>
        </is>
      </c>
      <c r="R492" s="694" t="inlineStr">
        <is>
          <t>3B</t>
        </is>
      </c>
      <c r="S492" s="694" t="inlineStr">
        <is>
          <t>3D</t>
        </is>
      </c>
      <c r="T492" s="694" t="inlineStr">
        <is>
          <t>3A</t>
        </is>
      </c>
      <c r="U492" s="694" t="inlineStr">
        <is>
          <t>3F</t>
        </is>
      </c>
      <c r="V492" s="694" t="inlineStr">
        <is>
          <t>3L</t>
        </is>
      </c>
      <c r="W492" s="694" t="inlineStr">
        <is>
          <t>3E</t>
        </is>
      </c>
    </row>
    <row r="493" ht="15" customHeight="1" s="650">
      <c r="A493" s="1049" t="inlineStr">
        <is>
          <t>ABCDEFGK</t>
        </is>
      </c>
      <c r="B493" s="1049">
        <f>+IF(A493=WORLDCUP!$BI$112,1,0)</f>
        <v/>
      </c>
      <c r="C493" s="1049">
        <f>+WORLDCUP!BD60</f>
        <v/>
      </c>
      <c r="D493" s="1049">
        <f>+WORLDCUP!BD64</f>
        <v/>
      </c>
      <c r="E493" s="1049">
        <f>+WORLDCUP!BD59</f>
        <v/>
      </c>
      <c r="F493" s="1049">
        <f>+WORLDCUP!BD61</f>
        <v/>
      </c>
      <c r="G493" s="1049">
        <f>+WORLDCUP!BD58</f>
        <v/>
      </c>
      <c r="H493" s="1049">
        <f>+WORLDCUP!BD63</f>
        <v/>
      </c>
      <c r="I493" s="1049">
        <f>+WORLDCUP!BD62</f>
        <v/>
      </c>
      <c r="J493" s="1049">
        <f>+WORLDCUP!BD68</f>
        <v/>
      </c>
      <c r="N493" s="694" t="inlineStr">
        <is>
          <t>ABCDEFGK</t>
        </is>
      </c>
      <c r="O493" s="694" t="n">
        <v>492</v>
      </c>
      <c r="P493" s="694" t="inlineStr">
        <is>
          <t>3C</t>
        </is>
      </c>
      <c r="Q493" s="694" t="inlineStr">
        <is>
          <t>3G</t>
        </is>
      </c>
      <c r="R493" s="694" t="inlineStr">
        <is>
          <t>3B</t>
        </is>
      </c>
      <c r="S493" s="694" t="inlineStr">
        <is>
          <t>3D</t>
        </is>
      </c>
      <c r="T493" s="694" t="inlineStr">
        <is>
          <t>3A</t>
        </is>
      </c>
      <c r="U493" s="694" t="inlineStr">
        <is>
          <t>3F</t>
        </is>
      </c>
      <c r="V493" s="694" t="inlineStr">
        <is>
          <t>3E</t>
        </is>
      </c>
      <c r="W493" s="694" t="inlineStr">
        <is>
          <t>3K</t>
        </is>
      </c>
    </row>
    <row r="494" ht="15" customHeight="1" s="650">
      <c r="A494" s="1049" t="inlineStr">
        <is>
          <t>ABCDEFGJ</t>
        </is>
      </c>
      <c r="B494" s="1049">
        <f>+IF(A494=WORLDCUP!$BI$112,1,0)</f>
        <v/>
      </c>
      <c r="C494" s="1049">
        <f>+WORLDCUP!BD60</f>
        <v/>
      </c>
      <c r="D494" s="1049">
        <f>+WORLDCUP!BD64</f>
        <v/>
      </c>
      <c r="E494" s="1049">
        <f>+WORLDCUP!BD59</f>
        <v/>
      </c>
      <c r="F494" s="1049">
        <f>+WORLDCUP!BD61</f>
        <v/>
      </c>
      <c r="G494" s="1049">
        <f>+WORLDCUP!BD58</f>
        <v/>
      </c>
      <c r="H494" s="1049">
        <f>+WORLDCUP!BD63</f>
        <v/>
      </c>
      <c r="I494" s="1049">
        <f>+WORLDCUP!BD62</f>
        <v/>
      </c>
      <c r="J494" s="1049">
        <f>+WORLDCUP!BD67</f>
        <v/>
      </c>
      <c r="N494" s="694" t="inlineStr">
        <is>
          <t>ABCDEFGJ</t>
        </is>
      </c>
      <c r="O494" s="694" t="n">
        <v>493</v>
      </c>
      <c r="P494" s="694" t="inlineStr">
        <is>
          <t>3C</t>
        </is>
      </c>
      <c r="Q494" s="694" t="inlineStr">
        <is>
          <t>3G</t>
        </is>
      </c>
      <c r="R494" s="694" t="inlineStr">
        <is>
          <t>3B</t>
        </is>
      </c>
      <c r="S494" s="694" t="inlineStr">
        <is>
          <t>3D</t>
        </is>
      </c>
      <c r="T494" s="694" t="inlineStr">
        <is>
          <t>3A</t>
        </is>
      </c>
      <c r="U494" s="694" t="inlineStr">
        <is>
          <t>3F</t>
        </is>
      </c>
      <c r="V494" s="694" t="inlineStr">
        <is>
          <t>3E</t>
        </is>
      </c>
      <c r="W494" s="694" t="inlineStr">
        <is>
          <t>3J</t>
        </is>
      </c>
    </row>
    <row r="495" ht="15" customHeight="1" s="650">
      <c r="A495" s="1049" t="inlineStr">
        <is>
          <t>ABCDEFGI</t>
        </is>
      </c>
      <c r="B495" s="1049">
        <f>+IF(A495=WORLDCUP!$BI$112,1,0)</f>
        <v/>
      </c>
      <c r="C495" s="1049">
        <f>+WORLDCUP!BD60</f>
        <v/>
      </c>
      <c r="D495" s="1049">
        <f>+WORLDCUP!BD64</f>
        <v/>
      </c>
      <c r="E495" s="1049">
        <f>+WORLDCUP!BD59</f>
        <v/>
      </c>
      <c r="F495" s="1049">
        <f>+WORLDCUP!BD61</f>
        <v/>
      </c>
      <c r="G495" s="1049">
        <f>+WORLDCUP!BD58</f>
        <v/>
      </c>
      <c r="H495" s="1049">
        <f>+WORLDCUP!BD63</f>
        <v/>
      </c>
      <c r="I495" s="1049">
        <f>+WORLDCUP!BD62</f>
        <v/>
      </c>
      <c r="J495" s="1049">
        <f>+WORLDCUP!BD66</f>
        <v/>
      </c>
      <c r="N495" s="694" t="inlineStr">
        <is>
          <t>ABCDEFGI</t>
        </is>
      </c>
      <c r="O495" s="694" t="n">
        <v>494</v>
      </c>
      <c r="P495" s="694" t="inlineStr">
        <is>
          <t>3C</t>
        </is>
      </c>
      <c r="Q495" s="694" t="inlineStr">
        <is>
          <t>3G</t>
        </is>
      </c>
      <c r="R495" s="694" t="inlineStr">
        <is>
          <t>3B</t>
        </is>
      </c>
      <c r="S495" s="694" t="inlineStr">
        <is>
          <t>3D</t>
        </is>
      </c>
      <c r="T495" s="694" t="inlineStr">
        <is>
          <t>3A</t>
        </is>
      </c>
      <c r="U495" s="694" t="inlineStr">
        <is>
          <t>3F</t>
        </is>
      </c>
      <c r="V495" s="694" t="inlineStr">
        <is>
          <t>3E</t>
        </is>
      </c>
      <c r="W495" s="694" t="inlineStr">
        <is>
          <t>3I</t>
        </is>
      </c>
    </row>
    <row r="496" ht="15" customHeight="1" s="650">
      <c r="A496" s="1049" t="inlineStr">
        <is>
          <t>ABCDEFGH</t>
        </is>
      </c>
      <c r="B496" s="1049">
        <f>+IF(A496=WORLDCUP!$BI$112,1,0)</f>
        <v/>
      </c>
      <c r="C496" s="1049">
        <f>+WORLDCUP!BD65</f>
        <v/>
      </c>
      <c r="D496" s="1049">
        <f>+WORLDCUP!BD64</f>
        <v/>
      </c>
      <c r="E496" s="1049">
        <f>+WORLDCUP!BD59</f>
        <v/>
      </c>
      <c r="F496" s="1049">
        <f>+WORLDCUP!BD60</f>
        <v/>
      </c>
      <c r="G496" s="1049">
        <f>+WORLDCUP!BD58</f>
        <v/>
      </c>
      <c r="H496" s="1049">
        <f>+WORLDCUP!BD63</f>
        <v/>
      </c>
      <c r="I496" s="1049">
        <f>+WORLDCUP!BD61</f>
        <v/>
      </c>
      <c r="J496" s="1049">
        <f>+WORLDCUP!BD62</f>
        <v/>
      </c>
      <c r="N496" s="694" t="inlineStr">
        <is>
          <t>ABCDEFGH</t>
        </is>
      </c>
      <c r="O496" s="694" t="n">
        <v>495</v>
      </c>
      <c r="P496" s="694" t="inlineStr">
        <is>
          <t>3H</t>
        </is>
      </c>
      <c r="Q496" s="694" t="inlineStr">
        <is>
          <t>3G</t>
        </is>
      </c>
      <c r="R496" s="694" t="inlineStr">
        <is>
          <t>3B</t>
        </is>
      </c>
      <c r="S496" s="694" t="inlineStr">
        <is>
          <t>3C</t>
        </is>
      </c>
      <c r="T496" s="694" t="inlineStr">
        <is>
          <t>3A</t>
        </is>
      </c>
      <c r="U496" s="694" t="inlineStr">
        <is>
          <t>3F</t>
        </is>
      </c>
      <c r="V496" s="694" t="inlineStr">
        <is>
          <t>3D</t>
        </is>
      </c>
      <c r="W496" s="694" t="inlineStr">
        <is>
          <t>3E</t>
        </is>
      </c>
    </row>
    <row r="497" ht="15" customHeight="1" s="650">
      <c r="A497" s="1225" t="inlineStr">
        <is>
          <t>TOTAL</t>
        </is>
      </c>
      <c r="B497" s="1225">
        <f>+IF(AND(WORLDCUP!$H$113=144,SUM(Combinaciones!$B$2:$B$496)=1),"OK",IF(AND(WORLDCUP!$H$113=144,SUM(Combinaciones!$B$2:$B$496)=0),"Error1",IF(AND(WORLDCUP!$H$113&lt;&gt;144,SUM(Combinaciones!$B$2:$B$496)=1),"Error2",IF(AND(WORLDCUP!$H$113&lt;&gt;144,SUM(Combinaciones!$B$2:$B$496)=0),"Faltan partidos","OTRA COSA"))))</f>
        <v/>
      </c>
      <c r="C497" s="1049" t="n"/>
      <c r="D497" s="1049" t="n"/>
      <c r="E497" s="1049" t="n"/>
      <c r="F497" s="1049" t="n"/>
      <c r="G497" s="1049" t="n"/>
      <c r="H497" s="1049" t="n"/>
      <c r="I497" s="1049" t="n"/>
      <c r="J497" s="1049" t="n"/>
    </row>
  </sheetData>
  <sheetProtection selectLockedCells="1" selectUnlockedCells="1" algorithmName="SHA-512" sheet="1" objects="1" insertRows="1" insertHyperlinks="1" autoFilter="1" scenarios="1" formatColumns="1" deleteColumns="1" insertColumns="1" pivotTables="1" deleteRows="1" formatCells="1" saltValue="3nfpCbIB60w0SYj7Hxu5GA==" formatRows="1" sort="1" spinCount="100000" hashValue="z3qM3unh1qMq3Wxvc1y61/o2TlH4QYDAgoS37vRZhvpeVPFOhREH3ID0YXzvBJLz01cSdHMZZavqSIrTwdEiXA=="/>
  <conditionalFormatting sqref="A2:J2 A3:B496 C3:J497">
    <cfRule type="expression" rank="0" priority="2" equalAverage="0" aboveAverage="0" dxfId="38" text="" percent="0" bottom="0">
      <formula>IF($B2=1,1,0)</formula>
    </cfRule>
  </conditionalFormatting>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worksheet>
</file>

<file path=xl/worksheets/sheet7.xml><?xml version="1.0" encoding="utf-8"?>
<worksheet xmlns="http://schemas.openxmlformats.org/spreadsheetml/2006/main">
  <sheetPr filterMode="0">
    <outlinePr summaryBelow="1" summaryRight="1"/>
    <pageSetUpPr fitToPage="0"/>
  </sheetPr>
  <dimension ref="A1:FB6166"/>
  <sheetViews>
    <sheetView showFormulas="0" showGridLines="0" showRowColHeaders="0" showZeros="1" rightToLeft="0" tabSelected="0" showOutlineSymbols="1" defaultGridColor="1" view="normal" topLeftCell="A1" colorId="64" zoomScale="100" zoomScaleNormal="100" zoomScalePageLayoutView="100" workbookViewId="0">
      <selection pane="topLeft" activeCell="A1" activeCellId="0" sqref="A1"/>
    </sheetView>
  </sheetViews>
  <sheetFormatPr baseColWidth="8" defaultColWidth="10.859375" defaultRowHeight="15" zeroHeight="0" outlineLevelRow="0"/>
  <cols>
    <col width="3" customWidth="1" style="1226" min="1" max="1"/>
    <col width="15.85" customWidth="1" style="1226" min="2" max="2"/>
    <col width="35.85" customWidth="1" style="1226" min="3" max="3"/>
    <col width="0.42" customWidth="1" style="1226" min="4" max="4"/>
    <col width="10.85" customWidth="1" style="1226" min="5" max="5"/>
    <col width="0.42" customWidth="1" style="1226" min="6" max="6"/>
    <col width="10.85" customWidth="1" style="1226" min="7" max="10"/>
    <col width="4" customWidth="1" style="1226" min="11" max="11"/>
    <col width="19.14" customWidth="1" style="1226" min="12" max="12"/>
    <col width="10.85" customWidth="1" style="1226" min="13" max="13"/>
    <col width="15.85" customWidth="1" style="1226" min="14" max="17"/>
    <col width="22.86" customWidth="1" style="1226" min="18" max="18"/>
    <col width="10.85" customWidth="1" style="694" min="20" max="20"/>
    <col width="10.85" customWidth="1" style="1216" min="21" max="22"/>
    <col hidden="1" width="10.85" customWidth="1" style="1216" min="23" max="24"/>
    <col width="10.85" customWidth="1" style="1216" min="25" max="25"/>
    <col width="10.85" customWidth="1" style="1227" min="26" max="28"/>
    <col width="10.85" customWidth="1" style="1226" min="29" max="149"/>
    <col width="10.85" customWidth="1" style="1227" min="150" max="158"/>
    <col width="10.85" customWidth="1" style="1226" min="159" max="16384"/>
  </cols>
  <sheetData>
    <row r="1" ht="15" customHeight="1" s="650">
      <c r="A1" s="1228" t="n"/>
      <c r="B1" s="1228" t="n"/>
      <c r="C1" s="1228" t="n"/>
      <c r="D1" s="1228" t="n"/>
      <c r="E1" s="1229" t="n"/>
      <c r="F1" s="1229" t="n"/>
      <c r="G1" s="1229" t="n"/>
      <c r="H1" s="1229" t="n"/>
      <c r="I1" s="1229" t="n"/>
      <c r="J1" s="1229" t="n"/>
      <c r="K1" s="1230" t="n"/>
      <c r="L1" s="1230" t="n"/>
      <c r="M1" s="1230" t="n"/>
      <c r="N1" s="1230" t="n"/>
      <c r="O1" s="1230" t="n"/>
      <c r="P1" s="1230" t="n"/>
      <c r="Q1" s="1230" t="n"/>
    </row>
    <row r="2" ht="15" customHeight="1" s="650">
      <c r="A2" s="1228" t="n"/>
      <c r="B2" s="1231">
        <f>Idiomas!D82</f>
        <v/>
      </c>
      <c r="C2" s="1232" t="n"/>
      <c r="D2" s="1232" t="n"/>
      <c r="E2" s="1233" t="n"/>
      <c r="F2" s="1233" t="n"/>
      <c r="G2" s="1233" t="n"/>
      <c r="H2" s="1233" t="n"/>
      <c r="I2" s="1233" t="n"/>
      <c r="J2" s="1233" t="n"/>
      <c r="K2" s="1230" t="n"/>
      <c r="L2" s="1231" t="inlineStr">
        <is>
          <t>Home</t>
        </is>
      </c>
      <c r="M2" s="1230" t="n"/>
      <c r="N2" s="1230" t="n"/>
      <c r="O2" s="1230" t="n"/>
      <c r="P2" s="1230" t="n"/>
      <c r="Q2" s="1230" t="n"/>
    </row>
    <row r="3" ht="15" customHeight="1" s="650">
      <c r="A3" s="1228" t="n"/>
      <c r="B3" s="1234">
        <f>Idiomas!D79</f>
        <v/>
      </c>
      <c r="C3" s="1235" t="n"/>
      <c r="D3" s="1235" t="n"/>
      <c r="E3" s="1235" t="n"/>
      <c r="F3" s="1235" t="n"/>
      <c r="G3" s="1235" t="n"/>
      <c r="H3" s="1235" t="n"/>
      <c r="I3" s="1235" t="n"/>
      <c r="J3" s="1236" t="n"/>
      <c r="K3" s="1230" t="n"/>
      <c r="L3" s="1237" t="n"/>
      <c r="M3" s="1238" t="n"/>
      <c r="N3" s="1238" t="n"/>
      <c r="O3" s="1238" t="n"/>
      <c r="P3" s="1238" t="n"/>
      <c r="Q3" s="1238" t="n"/>
      <c r="R3" s="1239" t="n"/>
    </row>
    <row r="4" ht="15" customHeight="1" s="650">
      <c r="A4" s="1228" t="n"/>
      <c r="B4" s="1240" t="n"/>
      <c r="C4" s="655" t="n"/>
      <c r="D4" s="655" t="n"/>
      <c r="E4" s="655" t="n"/>
      <c r="F4" s="655" t="n"/>
      <c r="G4" s="655" t="n"/>
      <c r="H4" s="655" t="n"/>
      <c r="I4" s="655" t="n"/>
      <c r="J4" s="1241" t="n"/>
      <c r="K4" s="1230" t="n"/>
      <c r="L4" s="1242">
        <f>+Idiomas!D84</f>
        <v/>
      </c>
      <c r="M4" s="1243" t="n"/>
      <c r="N4" s="1243" t="n"/>
      <c r="O4" s="1243" t="n"/>
      <c r="P4" s="1243" t="n"/>
      <c r="Q4" s="1243" t="n"/>
      <c r="R4" s="1244" t="n"/>
    </row>
    <row r="5" ht="15" customHeight="1" s="650">
      <c r="A5" s="1228" t="n"/>
      <c r="B5" s="1240" t="n"/>
      <c r="C5" s="655" t="n"/>
      <c r="D5" s="655" t="n"/>
      <c r="E5" s="655" t="n"/>
      <c r="F5" s="655" t="n"/>
      <c r="G5" s="655" t="n"/>
      <c r="H5" s="655" t="n"/>
      <c r="I5" s="655" t="n"/>
      <c r="J5" s="1241" t="n"/>
      <c r="K5" s="1230" t="n"/>
      <c r="L5" s="1242">
        <f>+Idiomas!D85</f>
        <v/>
      </c>
      <c r="M5" s="1243" t="n"/>
      <c r="N5" s="1243" t="n"/>
      <c r="O5" s="1243" t="n"/>
      <c r="P5" s="1243" t="n"/>
      <c r="Q5" s="1243" t="n"/>
      <c r="R5" s="1244" t="n"/>
    </row>
    <row r="6" ht="15" customHeight="1" s="650">
      <c r="A6" s="1228" t="n"/>
      <c r="B6" s="1240" t="n"/>
      <c r="C6" s="655" t="n"/>
      <c r="D6" s="655" t="n"/>
      <c r="E6" s="655" t="n"/>
      <c r="F6" s="655" t="n"/>
      <c r="G6" s="655" t="n"/>
      <c r="H6" s="655" t="n"/>
      <c r="I6" s="655" t="n"/>
      <c r="J6" s="1241" t="n"/>
      <c r="K6" s="1230" t="n"/>
      <c r="L6" s="1242">
        <f>+Idiomas!D86</f>
        <v/>
      </c>
      <c r="M6" s="1243" t="n"/>
      <c r="N6" s="1243" t="n"/>
      <c r="O6" s="1243" t="n"/>
      <c r="P6" s="1243" t="n"/>
      <c r="Q6" s="1243" t="n"/>
      <c r="R6" s="1244" t="n"/>
    </row>
    <row r="7" ht="15" customHeight="1" s="650">
      <c r="A7" s="1228" t="n"/>
      <c r="B7" s="1240" t="n"/>
      <c r="C7" s="655" t="n"/>
      <c r="D7" s="655" t="n"/>
      <c r="E7" s="655" t="n"/>
      <c r="F7" s="655" t="n"/>
      <c r="G7" s="655" t="n"/>
      <c r="H7" s="655" t="n"/>
      <c r="I7" s="655" t="n"/>
      <c r="J7" s="1241" t="n"/>
      <c r="K7" s="1230" t="n"/>
      <c r="L7" s="1245" t="n"/>
      <c r="M7" s="1246" t="n"/>
      <c r="N7" s="1246" t="n"/>
      <c r="O7" s="1246" t="n"/>
      <c r="P7" s="1246" t="n"/>
      <c r="Q7" s="1246" t="n"/>
      <c r="R7" s="1247" t="n"/>
    </row>
    <row r="8" ht="15" customHeight="1" s="650">
      <c r="A8" s="1228" t="n"/>
      <c r="B8" s="1240" t="n"/>
      <c r="C8" s="655" t="n"/>
      <c r="D8" s="655" t="n"/>
      <c r="E8" s="655" t="n"/>
      <c r="F8" s="655" t="n"/>
      <c r="G8" s="655" t="n"/>
      <c r="H8" s="655" t="n"/>
      <c r="I8" s="655" t="n"/>
      <c r="J8" s="1241" t="n"/>
      <c r="K8" s="1230" t="n"/>
    </row>
    <row r="9" ht="15" customHeight="1" s="650">
      <c r="A9" s="1228" t="n"/>
      <c r="B9" s="1240" t="n"/>
      <c r="C9" s="655" t="n"/>
      <c r="D9" s="655" t="n"/>
      <c r="E9" s="655" t="n"/>
      <c r="F9" s="655" t="n"/>
      <c r="G9" s="655" t="n"/>
      <c r="H9" s="655" t="n"/>
      <c r="I9" s="655" t="n"/>
      <c r="J9" s="1241" t="n"/>
      <c r="K9" s="1230" t="n"/>
      <c r="L9" s="1231" t="inlineStr">
        <is>
          <t>WORLDCUP</t>
        </is>
      </c>
    </row>
    <row r="10" ht="15" customHeight="1" s="650">
      <c r="A10" s="1228" t="n"/>
      <c r="B10" s="1240" t="n"/>
      <c r="C10" s="655" t="n"/>
      <c r="D10" s="655" t="n"/>
      <c r="E10" s="655" t="n"/>
      <c r="F10" s="655" t="n"/>
      <c r="G10" s="655" t="n"/>
      <c r="H10" s="655" t="n"/>
      <c r="I10" s="655" t="n"/>
      <c r="J10" s="1241" t="n"/>
      <c r="K10" s="1230" t="n"/>
      <c r="L10" s="1237" t="n"/>
      <c r="M10" s="1238" t="n"/>
      <c r="N10" s="1238" t="n"/>
      <c r="O10" s="1238" t="n"/>
      <c r="P10" s="1238" t="n"/>
      <c r="Q10" s="1238" t="n"/>
      <c r="R10" s="1239" t="n"/>
    </row>
    <row r="11" ht="15" customHeight="1" s="650">
      <c r="A11" s="1228" t="n"/>
      <c r="B11" s="1240" t="n"/>
      <c r="C11" s="655" t="n"/>
      <c r="D11" s="655" t="n"/>
      <c r="E11" s="655" t="n"/>
      <c r="F11" s="655" t="n"/>
      <c r="G11" s="655" t="n"/>
      <c r="H11" s="655" t="n"/>
      <c r="I11" s="655" t="n"/>
      <c r="J11" s="1241" t="n"/>
      <c r="K11" s="1230" t="n"/>
      <c r="L11" s="1242">
        <f>+Idiomas!D87</f>
        <v/>
      </c>
      <c r="M11" s="1243" t="n"/>
      <c r="N11" s="1243" t="n"/>
      <c r="O11" s="1243" t="n"/>
      <c r="P11" s="1243" t="n"/>
      <c r="Q11" s="1243" t="n"/>
      <c r="R11" s="1244" t="n"/>
    </row>
    <row r="12" ht="15" customHeight="1" s="650">
      <c r="A12" s="1228" t="n"/>
      <c r="B12" s="1248" t="n"/>
      <c r="C12" s="1249" t="n"/>
      <c r="D12" s="1249" t="n"/>
      <c r="E12" s="1249" t="n"/>
      <c r="F12" s="1249" t="n"/>
      <c r="G12" s="1249" t="n"/>
      <c r="H12" s="1249" t="n"/>
      <c r="I12" s="1249" t="n"/>
      <c r="J12" s="1250" t="n"/>
      <c r="K12" s="1230" t="n"/>
      <c r="L12" s="1242">
        <f>+Idiomas!D88</f>
        <v/>
      </c>
      <c r="M12" s="1243" t="n"/>
      <c r="N12" s="1243" t="n"/>
      <c r="O12" s="1243" t="n"/>
      <c r="P12" s="1243" t="n"/>
      <c r="Q12" s="1243" t="n"/>
      <c r="R12" s="1244" t="n"/>
    </row>
    <row r="13" ht="15" customHeight="1" s="650">
      <c r="A13" s="1228" t="n"/>
      <c r="B13" s="1251" t="n"/>
      <c r="C13" s="1251" t="n"/>
      <c r="D13" s="1251" t="n"/>
      <c r="E13" s="1251" t="n"/>
      <c r="F13" s="1251" t="n"/>
      <c r="G13" s="1251" t="n"/>
      <c r="H13" s="1251" t="n"/>
      <c r="I13" s="1251" t="n"/>
      <c r="J13" s="1251" t="n"/>
      <c r="K13" s="1230" t="n"/>
      <c r="L13" s="1242">
        <f>+Idiomas!D89</f>
        <v/>
      </c>
      <c r="M13" s="1243" t="n"/>
      <c r="N13" s="1243" t="n"/>
      <c r="O13" s="1243" t="n"/>
      <c r="P13" s="1243" t="n"/>
      <c r="Q13" s="1243" t="n"/>
      <c r="R13" s="1244" t="n"/>
    </row>
    <row r="14" ht="15" customHeight="1" s="650">
      <c r="A14" s="1228" t="n"/>
      <c r="B14" s="1252" t="n"/>
      <c r="C14" s="1253" t="n"/>
      <c r="D14" s="1253" t="n"/>
      <c r="E14" s="1253" t="n"/>
      <c r="F14" s="1253" t="n"/>
      <c r="G14" s="1253" t="n"/>
      <c r="H14" s="1253" t="n"/>
      <c r="I14" s="1253" t="n"/>
      <c r="J14" s="1254" t="n"/>
      <c r="K14" s="1230" t="n"/>
      <c r="L14" s="1242">
        <f>+Idiomas!D90</f>
        <v/>
      </c>
      <c r="M14" s="1243" t="n"/>
      <c r="N14" s="1243" t="n"/>
      <c r="O14" s="1243" t="n"/>
      <c r="P14" s="1243" t="n"/>
      <c r="Q14" s="1243" t="n"/>
      <c r="R14" s="1244" t="n"/>
    </row>
    <row r="15" ht="15" customHeight="1" s="650">
      <c r="A15" s="1228" t="n"/>
      <c r="B15" s="1255">
        <f>Idiomas!D80</f>
        <v/>
      </c>
      <c r="C15" s="1256" t="inlineStr">
        <is>
          <t>Miguel Angel Tejero</t>
        </is>
      </c>
      <c r="D15" s="1256" t="n"/>
      <c r="E15" s="1256" t="inlineStr">
        <is>
          <t>matejero.es</t>
        </is>
      </c>
      <c r="F15" s="1243" t="n"/>
      <c r="G15" s="1256" t="inlineStr">
        <is>
          <t>matejero.com</t>
        </is>
      </c>
      <c r="H15" s="1243" t="n"/>
      <c r="I15" s="1257" t="n"/>
      <c r="J15" s="1258" t="n"/>
      <c r="K15" s="1230" t="n"/>
      <c r="L15" s="1242">
        <f>+Idiomas!D91</f>
        <v/>
      </c>
      <c r="M15" s="1243" t="n"/>
      <c r="N15" s="1243" t="n"/>
      <c r="O15" s="1243" t="n"/>
      <c r="P15" s="1243" t="n"/>
      <c r="Q15" s="1243" t="n"/>
      <c r="R15" s="1244" t="n"/>
    </row>
    <row r="16" ht="15" customHeight="1" s="650">
      <c r="A16" s="1228" t="n"/>
      <c r="B16" s="1259">
        <f>Idiomas!D81</f>
        <v/>
      </c>
      <c r="C16" s="1260" t="n">
        <v>46113</v>
      </c>
      <c r="D16" s="1260" t="n"/>
      <c r="E16" s="1261" t="n"/>
      <c r="F16" s="1261" t="n"/>
      <c r="G16" s="1261" t="n"/>
      <c r="H16" s="1261" t="n"/>
      <c r="I16" s="1262" t="n"/>
      <c r="J16" s="1263" t="n"/>
      <c r="K16" s="1230" t="n"/>
      <c r="L16" s="1245" t="n"/>
      <c r="M16" s="1246" t="n"/>
      <c r="N16" s="1246" t="n"/>
      <c r="O16" s="1246" t="n"/>
      <c r="P16" s="1246" t="n"/>
      <c r="Q16" s="1246" t="n"/>
      <c r="R16" s="1247" t="n"/>
    </row>
    <row r="17" ht="15" customHeight="1" s="650">
      <c r="A17" s="1228" t="n"/>
      <c r="B17" s="1264" t="n"/>
      <c r="C17" s="1265" t="n"/>
      <c r="D17" s="1265" t="n"/>
      <c r="E17" s="1265" t="n"/>
      <c r="F17" s="1265" t="n"/>
      <c r="G17" s="1265" t="n"/>
      <c r="H17" s="1265" t="n"/>
      <c r="I17" s="1265" t="n"/>
      <c r="J17" s="1266" t="n"/>
      <c r="K17" s="1230" t="n"/>
    </row>
    <row r="18" ht="15" customHeight="1" s="650">
      <c r="A18" s="1228" t="n"/>
      <c r="B18" s="1267" t="n"/>
      <c r="C18" s="1267" t="n"/>
      <c r="D18" s="1267" t="n"/>
      <c r="E18" s="1268" t="n"/>
      <c r="F18" s="1268" t="n"/>
      <c r="G18" s="1228" t="n"/>
      <c r="H18" s="1228" t="n"/>
      <c r="I18" s="1228" t="n"/>
      <c r="J18" s="1269" t="n"/>
      <c r="K18" s="1230" t="n"/>
      <c r="L18" s="1231" t="inlineStr">
        <is>
          <t>Pool</t>
        </is>
      </c>
    </row>
    <row r="19" ht="19.5" customHeight="1" s="650">
      <c r="A19" s="1230" t="n"/>
      <c r="B19" s="1270" t="n"/>
      <c r="C19" s="1271">
        <f>Idiomas!D83</f>
        <v/>
      </c>
      <c r="D19" s="1271" t="n"/>
      <c r="E19" s="1272" t="n">
        <v>2</v>
      </c>
      <c r="F19" s="1273" t="n"/>
      <c r="G19" s="1271" t="n"/>
      <c r="H19" s="1274" t="n"/>
      <c r="I19" s="1274" t="n"/>
      <c r="J19" s="1275" t="n"/>
      <c r="K19" s="1230" t="n"/>
      <c r="L19" s="1237" t="n"/>
      <c r="M19" s="1238" t="n"/>
      <c r="N19" s="1238" t="n"/>
      <c r="O19" s="1238" t="n"/>
      <c r="P19" s="1238" t="n"/>
      <c r="Q19" s="1238" t="n"/>
      <c r="R19" s="1239" t="n"/>
    </row>
    <row r="20" ht="15" customHeight="1" s="650">
      <c r="A20" s="1230" t="n"/>
      <c r="B20" s="1276" t="n"/>
      <c r="C20" s="1277" t="inlineStr">
        <is>
          <t>File</t>
        </is>
      </c>
      <c r="D20" s="1277" t="n"/>
      <c r="E20" s="1278" t="inlineStr">
        <is>
          <t>Español</t>
        </is>
      </c>
      <c r="F20" s="1278" t="n"/>
      <c r="G20" s="1278" t="inlineStr">
        <is>
          <t>English</t>
        </is>
      </c>
      <c r="H20" s="1279" t="n"/>
      <c r="I20" s="1279" t="n"/>
      <c r="J20" s="1263" t="n"/>
      <c r="K20" s="1230" t="n"/>
      <c r="L20" s="1242">
        <f>+Idiomas!D94</f>
        <v/>
      </c>
      <c r="M20" s="1243" t="n"/>
      <c r="N20" s="1243" t="n"/>
      <c r="O20" s="1243" t="n"/>
      <c r="P20" s="1243" t="n"/>
      <c r="Q20" s="1243" t="n"/>
      <c r="R20" s="1244" t="n"/>
    </row>
    <row r="21" ht="19.5" customFormat="1" customHeight="1" s="1280">
      <c r="A21" s="1281" t="n"/>
      <c r="B21" s="1282" t="n"/>
      <c r="C21" s="1283" t="inlineStr">
        <is>
          <t>Admin Excel World Cup 2026</t>
        </is>
      </c>
      <c r="D21" s="1284" t="n"/>
      <c r="E21" s="1285" t="n">
        <v>2</v>
      </c>
      <c r="F21" s="1284" t="n"/>
      <c r="G21" s="1285" t="n">
        <v>2</v>
      </c>
      <c r="H21" s="1286" t="n"/>
      <c r="I21" s="1279" t="n"/>
      <c r="J21" s="1287" t="n"/>
      <c r="K21" s="1281" t="n"/>
      <c r="L21" s="1242">
        <f>+Idiomas!D95</f>
        <v/>
      </c>
      <c r="M21" s="1243" t="n"/>
      <c r="N21" s="1243" t="n"/>
      <c r="O21" s="1243" t="n"/>
      <c r="P21" s="1243" t="n"/>
      <c r="Q21" s="1243" t="n"/>
      <c r="R21" s="1244" t="n"/>
      <c r="T21" s="694" t="n"/>
      <c r="U21" s="1288" t="n"/>
      <c r="V21" s="1288" t="n"/>
      <c r="W21" s="1288" t="n"/>
      <c r="X21" s="1288" t="n"/>
      <c r="Y21" s="1288" t="n"/>
      <c r="Z21" s="1289" t="n"/>
      <c r="AA21" s="1289" t="n"/>
      <c r="AB21" s="1289" t="n"/>
      <c r="ET21" s="1289" t="n"/>
      <c r="EU21" s="1289" t="n"/>
      <c r="EV21" s="1289" t="n"/>
      <c r="EW21" s="1289" t="n"/>
      <c r="EX21" s="1289" t="n"/>
      <c r="EY21" s="1289" t="n"/>
      <c r="EZ21" s="1289" t="n"/>
      <c r="FA21" s="1289" t="n"/>
      <c r="FB21" s="1289" t="n"/>
    </row>
    <row r="22" ht="1.5" customFormat="1" customHeight="1" s="1280">
      <c r="A22" s="1281" t="n"/>
      <c r="B22" s="1282" t="n"/>
      <c r="C22" s="1286" t="n"/>
      <c r="D22" s="1286" t="n"/>
      <c r="E22" s="1286" t="n"/>
      <c r="F22" s="1286" t="n"/>
      <c r="G22" s="1286" t="n"/>
      <c r="H22" s="1286" t="n"/>
      <c r="I22" s="1279" t="n"/>
      <c r="J22" s="1287" t="n"/>
      <c r="K22" s="1281" t="n"/>
      <c r="L22" s="1242" t="n"/>
      <c r="M22" s="1243" t="n"/>
      <c r="N22" s="1243" t="n"/>
      <c r="O22" s="1243" t="n"/>
      <c r="P22" s="1243" t="n"/>
      <c r="Q22" s="1243" t="n"/>
      <c r="R22" s="1244" t="n"/>
      <c r="T22" s="694" t="n"/>
      <c r="U22" s="1288" t="n"/>
      <c r="V22" s="1288" t="n"/>
      <c r="W22" s="1288" t="n"/>
      <c r="X22" s="1288" t="n"/>
      <c r="Y22" s="1288" t="n"/>
      <c r="Z22" s="1289" t="n"/>
      <c r="AA22" s="1289" t="n"/>
      <c r="AB22" s="1289" t="n"/>
      <c r="ET22" s="1289" t="n"/>
      <c r="EU22" s="1289" t="n"/>
      <c r="EV22" s="1289" t="n"/>
      <c r="EW22" s="1289" t="n"/>
      <c r="EX22" s="1289" t="n"/>
      <c r="EY22" s="1289" t="n"/>
      <c r="EZ22" s="1289" t="n"/>
      <c r="FA22" s="1289" t="n"/>
      <c r="FB22" s="1289" t="n"/>
    </row>
    <row r="23" ht="19.5" customFormat="1" customHeight="1" s="1280">
      <c r="A23" s="1281" t="n"/>
      <c r="B23" s="1282" t="n"/>
      <c r="C23" s="1283" t="inlineStr">
        <is>
          <t>Excel Champions League 2025-2026</t>
        </is>
      </c>
      <c r="D23" s="1284" t="n"/>
      <c r="E23" s="1290" t="n">
        <v>2</v>
      </c>
      <c r="F23" s="1284" t="n"/>
      <c r="G23" s="1290" t="n">
        <v>2</v>
      </c>
      <c r="H23" s="1286" t="n"/>
      <c r="I23" s="1286" t="n"/>
      <c r="J23" s="1287" t="n"/>
      <c r="K23" s="1281" t="n"/>
      <c r="L23" s="1245" t="n"/>
      <c r="M23" s="1246" t="n"/>
      <c r="N23" s="1246" t="n"/>
      <c r="O23" s="1246" t="n"/>
      <c r="P23" s="1246" t="n"/>
      <c r="Q23" s="1246" t="n"/>
      <c r="R23" s="1247" t="n"/>
      <c r="T23" s="694" t="n"/>
      <c r="U23" s="1288" t="n"/>
      <c r="V23" s="1288" t="n"/>
      <c r="W23" s="1288" t="n"/>
      <c r="X23" s="1288" t="n"/>
      <c r="Y23" s="1288" t="n"/>
      <c r="Z23" s="1289" t="n"/>
      <c r="AA23" s="1289" t="n"/>
      <c r="AB23" s="1289" t="n"/>
      <c r="ET23" s="1289" t="n"/>
      <c r="EU23" s="1289" t="n"/>
      <c r="EV23" s="1289" t="n"/>
      <c r="EW23" s="1289" t="n"/>
      <c r="EX23" s="1289" t="n"/>
      <c r="EY23" s="1289" t="n"/>
      <c r="EZ23" s="1289" t="n"/>
      <c r="FA23" s="1289" t="n"/>
      <c r="FB23" s="1289" t="n"/>
    </row>
    <row r="24" ht="1.5" customFormat="1" customHeight="1" s="1280">
      <c r="A24" s="1281" t="n"/>
      <c r="B24" s="1282" t="n"/>
      <c r="C24" s="1286" t="n"/>
      <c r="D24" s="1286" t="n"/>
      <c r="E24" s="1286" t="n"/>
      <c r="F24" s="1286" t="n"/>
      <c r="G24" s="1286" t="n"/>
      <c r="H24" s="1286" t="n"/>
      <c r="I24" s="1286" t="n"/>
      <c r="J24" s="1287" t="n"/>
      <c r="K24" s="1281" t="n"/>
      <c r="L24" s="1291" t="n"/>
      <c r="M24" s="1291" t="n"/>
      <c r="N24" s="1291" t="n"/>
      <c r="O24" s="1291" t="n"/>
      <c r="P24" s="1291" t="n"/>
      <c r="Q24" s="1291" t="n"/>
      <c r="R24" s="1291" t="n"/>
      <c r="T24" s="694" t="n"/>
      <c r="U24" s="1288" t="n"/>
      <c r="V24" s="1288" t="n"/>
      <c r="W24" s="1288" t="n"/>
      <c r="X24" s="1288" t="n"/>
      <c r="Y24" s="1288" t="n"/>
      <c r="Z24" s="1289" t="n"/>
      <c r="AA24" s="1289" t="n"/>
      <c r="AB24" s="1289" t="n"/>
      <c r="ET24" s="1289" t="n"/>
      <c r="EU24" s="1289" t="n"/>
      <c r="EV24" s="1289" t="n"/>
      <c r="EW24" s="1289" t="n"/>
      <c r="EX24" s="1289" t="n"/>
      <c r="EY24" s="1289" t="n"/>
      <c r="EZ24" s="1289" t="n"/>
      <c r="FA24" s="1289" t="n"/>
      <c r="FB24" s="1289" t="n"/>
    </row>
    <row r="25" ht="19.5" customFormat="1" customHeight="1" s="1280">
      <c r="A25" s="1281" t="n"/>
      <c r="B25" s="1282" t="n"/>
      <c r="C25" s="1283" t="inlineStr">
        <is>
          <t>Excel Liga Española 1ª División 2025-2026</t>
        </is>
      </c>
      <c r="D25" s="1284" t="n"/>
      <c r="E25" s="1290" t="n">
        <v>2</v>
      </c>
      <c r="F25" s="1284" t="n"/>
      <c r="G25" s="1292" t="n">
        <v>0</v>
      </c>
      <c r="H25" s="1286" t="n"/>
      <c r="I25" s="1286" t="n"/>
      <c r="J25" s="1287" t="n"/>
      <c r="K25" s="1281" t="n"/>
      <c r="L25" s="1293" t="inlineStr">
        <is>
          <t>Fixture</t>
        </is>
      </c>
      <c r="T25" s="694" t="n"/>
      <c r="U25" s="1288" t="n"/>
      <c r="V25" s="1288" t="n"/>
      <c r="W25" s="1288" t="n"/>
      <c r="X25" s="1288" t="n"/>
      <c r="Y25" s="1288" t="n"/>
      <c r="Z25" s="1289" t="n"/>
      <c r="AA25" s="1289" t="n"/>
      <c r="AB25" s="1289" t="n"/>
      <c r="ET25" s="1289" t="n"/>
      <c r="EU25" s="1289" t="n"/>
      <c r="EV25" s="1289" t="n"/>
      <c r="EW25" s="1289" t="n"/>
      <c r="EX25" s="1289" t="n"/>
      <c r="EY25" s="1289" t="n"/>
      <c r="EZ25" s="1289" t="n"/>
      <c r="FA25" s="1289" t="n"/>
      <c r="FB25" s="1289" t="n"/>
    </row>
    <row r="26" ht="1.5" customFormat="1" customHeight="1" s="1280">
      <c r="A26" s="1281" t="n"/>
      <c r="B26" s="1282" t="n"/>
      <c r="C26" s="1286" t="n"/>
      <c r="D26" s="1286" t="n"/>
      <c r="E26" s="1286" t="n"/>
      <c r="F26" s="1286" t="n"/>
      <c r="G26" s="1286" t="n"/>
      <c r="H26" s="1286" t="n"/>
      <c r="I26" s="1286" t="n"/>
      <c r="J26" s="1287" t="n"/>
      <c r="K26" s="1281" t="n"/>
      <c r="L26" s="1291" t="n"/>
      <c r="M26" s="1291" t="n"/>
      <c r="N26" s="1291" t="n"/>
      <c r="O26" s="1291" t="n"/>
      <c r="P26" s="1291" t="n"/>
      <c r="Q26" s="1291" t="n"/>
      <c r="R26" s="1291" t="n"/>
      <c r="T26" s="694" t="n"/>
      <c r="U26" s="1288" t="n"/>
      <c r="V26" s="1288" t="n"/>
      <c r="W26" s="1288" t="n"/>
      <c r="X26" s="1288" t="n"/>
      <c r="Y26" s="1288" t="n"/>
      <c r="Z26" s="1289" t="n"/>
      <c r="AA26" s="1289" t="n"/>
      <c r="AB26" s="1289" t="n"/>
      <c r="ET26" s="1289" t="n"/>
      <c r="EU26" s="1289" t="n"/>
      <c r="EV26" s="1289" t="n"/>
      <c r="EW26" s="1289" t="n"/>
      <c r="EX26" s="1289" t="n"/>
      <c r="EY26" s="1289" t="n"/>
      <c r="EZ26" s="1289" t="n"/>
      <c r="FA26" s="1289" t="n"/>
      <c r="FB26" s="1289" t="n"/>
    </row>
    <row r="27" ht="19.5" customFormat="1" customHeight="1" s="1280">
      <c r="A27" s="1281" t="n"/>
      <c r="B27" s="1282" t="n"/>
      <c r="C27" s="1283" t="inlineStr">
        <is>
          <t>Excel Liga Española 2ª División 2025-2026</t>
        </is>
      </c>
      <c r="D27" s="1284" t="n"/>
      <c r="E27" s="1290" t="n">
        <v>2</v>
      </c>
      <c r="F27" s="1284" t="n"/>
      <c r="G27" s="1292" t="n">
        <v>0</v>
      </c>
      <c r="H27" s="1286" t="n"/>
      <c r="I27" s="1286" t="n"/>
      <c r="J27" s="1287" t="n"/>
      <c r="K27" s="1281" t="n"/>
      <c r="L27" s="1237">
        <f>+Idiomas!D96</f>
        <v/>
      </c>
      <c r="M27" s="1238" t="n"/>
      <c r="N27" s="1238" t="n"/>
      <c r="O27" s="1238" t="n"/>
      <c r="P27" s="1238" t="n"/>
      <c r="Q27" s="1238" t="n"/>
      <c r="R27" s="1239" t="n"/>
      <c r="T27" s="694" t="n"/>
      <c r="U27" s="1288" t="n"/>
      <c r="V27" s="1288" t="n"/>
      <c r="W27" s="1288" t="n"/>
      <c r="X27" s="1288" t="n"/>
      <c r="Y27" s="1288" t="n"/>
      <c r="Z27" s="1289" t="n"/>
      <c r="AA27" s="1289" t="n"/>
      <c r="AB27" s="1289" t="n"/>
      <c r="ET27" s="1289" t="n"/>
      <c r="EU27" s="1289" t="n"/>
      <c r="EV27" s="1289" t="n"/>
      <c r="EW27" s="1289" t="n"/>
      <c r="EX27" s="1289" t="n"/>
      <c r="EY27" s="1289" t="n"/>
      <c r="EZ27" s="1289" t="n"/>
      <c r="FA27" s="1289" t="n"/>
      <c r="FB27" s="1289" t="n"/>
    </row>
    <row r="28" ht="1.5" customFormat="1" customHeight="1" s="1280">
      <c r="A28" s="1281" t="n"/>
      <c r="B28" s="1282" t="n"/>
      <c r="C28" s="1286" t="n"/>
      <c r="D28" s="1286" t="n"/>
      <c r="E28" s="1286" t="n"/>
      <c r="F28" s="1286" t="n"/>
      <c r="G28" s="1286" t="n"/>
      <c r="H28" s="1286" t="n"/>
      <c r="I28" s="1286" t="n"/>
      <c r="J28" s="1287" t="n"/>
      <c r="K28" s="1281" t="n"/>
      <c r="L28" s="1294" t="n"/>
      <c r="M28" s="1295" t="n"/>
      <c r="N28" s="1295" t="n"/>
      <c r="O28" s="1295" t="n"/>
      <c r="P28" s="1295" t="n"/>
      <c r="Q28" s="1295" t="n"/>
      <c r="R28" s="1295" t="n"/>
      <c r="T28" s="694" t="n"/>
      <c r="U28" s="1288" t="n"/>
      <c r="V28" s="1288" t="n"/>
      <c r="W28" s="1288" t="n"/>
      <c r="X28" s="1288" t="n"/>
      <c r="Y28" s="1288" t="n"/>
      <c r="Z28" s="1289" t="n"/>
      <c r="AA28" s="1289" t="n"/>
      <c r="AB28" s="1289" t="n"/>
      <c r="ET28" s="1289" t="n"/>
      <c r="EU28" s="1289" t="n"/>
      <c r="EV28" s="1289" t="n"/>
      <c r="EW28" s="1289" t="n"/>
      <c r="EX28" s="1289" t="n"/>
      <c r="EY28" s="1289" t="n"/>
      <c r="EZ28" s="1289" t="n"/>
      <c r="FA28" s="1289" t="n"/>
      <c r="FB28" s="1289" t="n"/>
    </row>
    <row r="29" ht="19.5" customFormat="1" customHeight="1" s="1280">
      <c r="A29" s="1281" t="n"/>
      <c r="B29" s="1282" t="n"/>
      <c r="C29" s="1283" t="inlineStr">
        <is>
          <t>Excel Premier League 2025-2026</t>
        </is>
      </c>
      <c r="D29" s="1284" t="n"/>
      <c r="E29" s="1292" t="n">
        <v>0</v>
      </c>
      <c r="F29" s="1284" t="n"/>
      <c r="G29" s="1290" t="n">
        <v>2</v>
      </c>
      <c r="H29" s="1286" t="n"/>
      <c r="I29" s="1286" t="n"/>
      <c r="J29" s="1287" t="n"/>
      <c r="K29" s="1281" t="n"/>
      <c r="T29" s="694" t="n"/>
      <c r="U29" s="1288" t="n"/>
      <c r="V29" s="1288" t="n"/>
      <c r="W29" s="1288" t="n"/>
      <c r="X29" s="1288" t="n"/>
      <c r="Y29" s="1288" t="n"/>
      <c r="Z29" s="1289" t="n"/>
      <c r="AA29" s="1289" t="n"/>
      <c r="AB29" s="1289" t="n"/>
      <c r="ET29" s="1289" t="n"/>
      <c r="EU29" s="1289" t="n"/>
      <c r="EV29" s="1289" t="n"/>
      <c r="EW29" s="1289" t="n"/>
      <c r="EX29" s="1289" t="n"/>
      <c r="EY29" s="1289" t="n"/>
      <c r="EZ29" s="1289" t="n"/>
      <c r="FA29" s="1289" t="n"/>
      <c r="FB29" s="1289" t="n"/>
    </row>
    <row r="30" ht="1.5" customFormat="1" customHeight="1" s="1280">
      <c r="A30" s="1281" t="n"/>
      <c r="B30" s="1282" t="n"/>
      <c r="C30" s="1286" t="n"/>
      <c r="D30" s="1286" t="n"/>
      <c r="E30" s="1286" t="n"/>
      <c r="F30" s="1286" t="n"/>
      <c r="G30" s="1286" t="n"/>
      <c r="H30" s="1286" t="n"/>
      <c r="I30" s="1286" t="n"/>
      <c r="J30" s="1287" t="n"/>
      <c r="K30" s="1281" t="n"/>
      <c r="T30" s="694" t="n"/>
      <c r="U30" s="1288" t="n"/>
      <c r="V30" s="1288" t="n"/>
      <c r="W30" s="1288" t="n"/>
      <c r="X30" s="1288" t="n"/>
      <c r="Y30" s="1288" t="n"/>
      <c r="Z30" s="1289" t="n"/>
      <c r="AA30" s="1289" t="n"/>
      <c r="AB30" s="1289" t="n"/>
      <c r="ET30" s="1289" t="n"/>
      <c r="EU30" s="1289" t="n"/>
      <c r="EV30" s="1289" t="n"/>
      <c r="EW30" s="1289" t="n"/>
      <c r="EX30" s="1289" t="n"/>
      <c r="EY30" s="1289" t="n"/>
      <c r="EZ30" s="1289" t="n"/>
      <c r="FA30" s="1289" t="n"/>
      <c r="FB30" s="1289" t="n"/>
    </row>
    <row r="31" ht="19.5" customFormat="1" customHeight="1" s="1280">
      <c r="A31" s="1281" t="n"/>
      <c r="B31" s="1282" t="n"/>
      <c r="C31" s="1283" t="inlineStr">
        <is>
          <t>Excel Libertadores/Sudamericana 2026</t>
        </is>
      </c>
      <c r="D31" s="1284" t="n"/>
      <c r="E31" s="1290" t="n">
        <v>2</v>
      </c>
      <c r="F31" s="1284" t="n"/>
      <c r="G31" s="1292" t="n">
        <v>0</v>
      </c>
      <c r="H31" s="1286" t="n"/>
      <c r="I31" s="1286" t="n"/>
      <c r="J31" s="1287" t="n"/>
      <c r="K31" s="1281" t="n"/>
      <c r="T31" s="694" t="n"/>
      <c r="U31" s="1288" t="n"/>
      <c r="V31" s="1288" t="n"/>
      <c r="W31" s="1288" t="n"/>
      <c r="X31" s="1288" t="n"/>
      <c r="Y31" s="1288" t="n"/>
      <c r="Z31" s="1289" t="n"/>
      <c r="AA31" s="1289" t="n"/>
      <c r="AB31" s="1289" t="n"/>
      <c r="ET31" s="1289" t="n"/>
      <c r="EU31" s="1289" t="n"/>
      <c r="EV31" s="1289" t="n"/>
      <c r="EW31" s="1289" t="n"/>
      <c r="EX31" s="1289" t="n"/>
      <c r="EY31" s="1289" t="n"/>
      <c r="EZ31" s="1289" t="n"/>
      <c r="FA31" s="1289" t="n"/>
      <c r="FB31" s="1289" t="n"/>
    </row>
    <row r="32" ht="15" customHeight="1" s="650">
      <c r="A32" s="1230" t="n"/>
      <c r="B32" s="1296" t="n"/>
      <c r="C32" s="1297" t="n"/>
      <c r="D32" s="1297" t="n"/>
      <c r="E32" s="1297" t="n"/>
      <c r="F32" s="1297" t="n"/>
      <c r="G32" s="1297" t="n"/>
      <c r="H32" s="1297" t="n"/>
      <c r="I32" s="1297" t="n"/>
      <c r="J32" s="1298" t="n"/>
      <c r="K32" s="1230" t="n"/>
      <c r="L32" s="1280" t="n"/>
      <c r="M32" s="1280" t="n"/>
      <c r="N32" s="1280" t="n"/>
      <c r="O32" s="1280" t="n"/>
      <c r="P32" s="1280" t="n"/>
      <c r="Q32" s="1280" t="n"/>
      <c r="R32" s="1280" t="n"/>
    </row>
    <row r="33" ht="15" customHeight="1" s="650">
      <c r="A33" s="1230" t="n"/>
      <c r="K33" s="1230" t="n"/>
    </row>
    <row r="34" ht="27.75" customHeight="1" s="650">
      <c r="A34" s="1230" t="n"/>
      <c r="B34" s="1299">
        <f>HYPERLINK(Idiomas!D10,Idiomas!D9)</f>
        <v/>
      </c>
      <c r="C34" s="1300" t="n"/>
      <c r="D34" s="1300" t="n"/>
      <c r="E34" s="1300" t="n"/>
      <c r="F34" s="1300" t="n"/>
      <c r="G34" s="1300" t="n"/>
      <c r="H34" s="1300" t="n"/>
      <c r="I34" s="1300" t="n"/>
      <c r="J34" s="1301" t="n"/>
      <c r="K34" s="1230" t="n"/>
      <c r="L34" s="1302" t="inlineStr">
        <is>
          <t>Video►Tutorial</t>
        </is>
      </c>
    </row>
    <row r="35" ht="15" customHeight="1" s="650">
      <c r="A35" s="1230" t="n"/>
      <c r="C35" s="1230" t="n"/>
      <c r="D35" s="1230" t="n"/>
      <c r="E35" s="1230" t="n"/>
      <c r="F35" s="1230" t="n"/>
      <c r="G35" s="1230" t="n"/>
      <c r="H35" s="1230" t="n"/>
      <c r="I35" s="1230" t="n"/>
      <c r="J35" s="1230" t="n"/>
      <c r="K35" s="1230" t="n"/>
      <c r="L35" s="1230" t="n"/>
      <c r="M35" s="1228" t="n"/>
      <c r="N35" s="1230" t="n"/>
      <c r="O35" s="1230" t="n"/>
      <c r="P35" s="1230" t="n"/>
      <c r="Q35" s="1230" t="n"/>
    </row>
    <row r="36" ht="27.75" customHeight="1" s="650">
      <c r="A36" s="1230" t="n"/>
      <c r="D36" s="1230" t="n"/>
      <c r="E36" s="1230" t="n"/>
      <c r="F36" s="1230" t="n"/>
      <c r="G36" s="1230" t="n"/>
      <c r="H36" s="1230" t="n"/>
      <c r="I36" s="1230" t="n"/>
      <c r="J36" s="1230" t="n"/>
      <c r="K36" s="1230" t="n"/>
      <c r="L36" s="1230" t="n"/>
      <c r="M36" s="1228" t="n"/>
      <c r="N36" s="1230" t="n"/>
      <c r="O36" s="1230" t="n"/>
      <c r="P36" s="1230" t="n"/>
      <c r="Q36" s="1230" t="n"/>
    </row>
    <row r="37" ht="15" customHeight="1" s="650">
      <c r="A37" s="1230" t="n"/>
      <c r="K37" s="1230" t="n"/>
      <c r="L37" s="1230" t="n"/>
      <c r="M37" s="1228" t="n"/>
      <c r="N37" s="1230" t="n"/>
      <c r="O37" s="1230" t="n"/>
      <c r="P37" s="1230" t="n"/>
      <c r="Q37" s="1230" t="n"/>
    </row>
    <row r="38" ht="33.75" customHeight="1" s="650">
      <c r="A38" s="1230" t="n"/>
      <c r="B38" s="1230" t="n"/>
      <c r="D38" s="1230" t="n"/>
      <c r="E38" s="1230" t="n"/>
      <c r="F38" s="1230" t="n"/>
      <c r="G38" s="1230" t="n"/>
      <c r="H38" s="1230" t="n"/>
      <c r="I38" s="1230" t="n"/>
      <c r="J38" s="1230" t="n"/>
      <c r="K38" s="1230" t="n"/>
      <c r="M38" s="1230" t="n"/>
      <c r="N38" s="1230" t="n"/>
      <c r="O38" s="1230" t="n"/>
      <c r="P38" s="1230" t="n"/>
      <c r="Q38" s="1230" t="n"/>
    </row>
    <row r="39" ht="15" customHeight="1" s="650">
      <c r="A39" s="1230" t="n"/>
      <c r="B39" s="1230" t="n"/>
      <c r="C39" s="1230" t="n"/>
      <c r="D39" s="1230" t="n"/>
      <c r="E39" s="1230" t="n"/>
      <c r="F39" s="1230" t="n"/>
      <c r="G39" s="1230" t="n"/>
      <c r="H39" s="1230" t="n"/>
      <c r="I39" s="1230" t="n"/>
      <c r="J39" s="1230" t="n"/>
      <c r="K39" s="1230" t="n"/>
      <c r="L39" s="1230" t="n"/>
      <c r="M39" s="1230" t="n"/>
      <c r="N39" s="1230" t="n"/>
      <c r="O39" s="1230" t="n"/>
      <c r="P39" s="1230" t="n"/>
      <c r="Q39" s="1230" t="n"/>
    </row>
    <row r="40" ht="15" customHeight="1" s="650">
      <c r="A40" s="1230" t="n"/>
      <c r="B40" s="1230" t="n"/>
      <c r="C40" s="1230" t="n"/>
      <c r="D40" s="1230" t="n"/>
      <c r="E40" s="1230" t="n"/>
      <c r="F40" s="1230" t="n"/>
      <c r="G40" s="1230" t="n"/>
      <c r="H40" s="1230" t="n"/>
      <c r="I40" s="1230" t="n"/>
      <c r="J40" s="1230" t="n"/>
      <c r="K40" s="1230" t="n"/>
      <c r="L40" s="1230" t="n"/>
      <c r="M40" s="1230" t="n"/>
      <c r="N40" s="1230" t="n"/>
      <c r="O40" s="1230" t="n"/>
      <c r="P40" s="1230" t="n"/>
      <c r="Q40" s="1230" t="n"/>
    </row>
    <row r="41" ht="15" customHeight="1" s="650">
      <c r="A41" s="1230" t="n"/>
      <c r="B41" s="1230" t="n"/>
      <c r="C41" s="1230" t="n"/>
      <c r="D41" s="1230" t="n"/>
      <c r="E41" s="1230" t="n"/>
      <c r="F41" s="1230" t="n"/>
      <c r="G41" s="1230" t="n"/>
      <c r="H41" s="1230" t="n"/>
      <c r="I41" s="1230" t="n"/>
      <c r="J41" s="1230" t="n"/>
      <c r="K41" s="1230" t="n"/>
      <c r="L41" s="1230" t="n"/>
      <c r="M41" s="1230" t="n"/>
      <c r="N41" s="1230" t="n"/>
      <c r="O41" s="1230" t="n"/>
      <c r="P41" s="1230" t="n"/>
      <c r="Q41" s="1230" t="n"/>
    </row>
    <row r="45" ht="15" customHeight="1" s="650">
      <c r="B45" s="1230" t="n"/>
    </row>
    <row r="83" ht="15" customHeight="1" s="650">
      <c r="L83" s="965" t="n"/>
      <c r="M83" s="965" t="n"/>
      <c r="N83" s="965" t="n"/>
      <c r="O83" s="1303" t="n"/>
      <c r="P83" s="967" t="n"/>
      <c r="Q83" s="967" t="n"/>
      <c r="R83" s="967" t="n"/>
      <c r="U83" s="1049" t="n"/>
      <c r="V83" s="1049" t="n"/>
      <c r="W83" s="1049" t="n"/>
      <c r="X83" s="1049" t="n"/>
      <c r="Y83" s="1049" t="n"/>
      <c r="Z83" s="967" t="n"/>
      <c r="AA83" s="967" t="n"/>
      <c r="AB83" s="967" t="n"/>
    </row>
    <row r="84" ht="60" customHeight="1" s="650">
      <c r="L84" s="965" t="n"/>
      <c r="M84" s="1304">
        <f>Idiomas!D273</f>
        <v/>
      </c>
      <c r="N84" s="655" t="n"/>
      <c r="O84" s="655" t="n"/>
      <c r="P84" s="655" t="n"/>
      <c r="Q84" s="655" t="n"/>
      <c r="R84" s="655" t="n"/>
      <c r="U84" s="1049" t="n"/>
      <c r="V84" s="1049" t="n"/>
      <c r="W84" s="1049" t="n"/>
      <c r="X84" s="1049" t="n"/>
      <c r="Y84" s="1049" t="n"/>
      <c r="Z84" s="967" t="n"/>
      <c r="AA84" s="967" t="n"/>
      <c r="AB84" s="967" t="n"/>
    </row>
    <row r="85" ht="15" customHeight="1" s="650">
      <c r="L85" s="965" t="n"/>
      <c r="M85" s="965" t="n"/>
      <c r="N85" s="965" t="n"/>
      <c r="O85" s="967" t="n"/>
      <c r="P85" s="967" t="n"/>
      <c r="Q85" s="967" t="n"/>
      <c r="R85" s="967" t="n"/>
      <c r="U85" s="1049" t="n"/>
      <c r="V85" s="1049" t="n"/>
      <c r="W85" s="1049" t="n"/>
      <c r="X85" s="1049" t="n"/>
      <c r="Y85" s="1049" t="n"/>
      <c r="Z85" s="967" t="n"/>
      <c r="AA85" s="967" t="n"/>
      <c r="AB85" s="967" t="n"/>
    </row>
    <row r="86" ht="15" customHeight="1" s="650">
      <c r="L86" s="965" t="n"/>
      <c r="M86" s="1225" t="inlineStr">
        <is>
          <t>Select Nation</t>
        </is>
      </c>
      <c r="N86" s="967" t="n"/>
      <c r="O86" s="967" t="n"/>
      <c r="P86" s="967" t="n"/>
      <c r="Q86" s="967" t="n"/>
      <c r="R86" s="967" t="n"/>
      <c r="T86" s="694" t="inlineStr">
        <is>
          <t>ID</t>
        </is>
      </c>
      <c r="U86" s="1225" t="inlineStr">
        <is>
          <t>ESP</t>
        </is>
      </c>
      <c r="V86" s="1225" t="inlineStr">
        <is>
          <t>ENG</t>
        </is>
      </c>
      <c r="W86" s="1225" t="inlineStr">
        <is>
          <t>Emoji (mac)</t>
        </is>
      </c>
      <c r="X86" s="1225" t="inlineStr">
        <is>
          <t>Flag image (Windows)</t>
        </is>
      </c>
      <c r="Y86" s="1225" t="inlineStr">
        <is>
          <t>Time (UTC)</t>
        </is>
      </c>
      <c r="Z86" s="967" t="n"/>
      <c r="AA86" s="967" t="n"/>
      <c r="AB86" s="967" t="n"/>
    </row>
    <row r="87" ht="15" customHeight="1" s="650">
      <c r="L87" s="965" t="n"/>
      <c r="M87" s="1305" t="inlineStr">
        <is>
          <t>Irán/Iran</t>
        </is>
      </c>
      <c r="N87" s="1049">
        <f>IFERROR(IF($J$18="",$U$87,INDEX($U$87:$U$91,MATCH(M87,$T$87:$T$91,0))),"")</f>
        <v/>
      </c>
      <c r="O87" s="1049">
        <f>IFERROR(IF($J$18="",$V$87,INDEX($V$87:$V$91,MATCH(M87,$T$87:$T$91,0))),"")</f>
        <v/>
      </c>
      <c r="P87" s="967" t="n"/>
      <c r="Q87" s="967" t="n"/>
      <c r="R87" s="967" t="n"/>
      <c r="T87" s="694" t="inlineStr">
        <is>
          <t>Irán/Iran</t>
        </is>
      </c>
      <c r="U87" s="1049" t="inlineStr">
        <is>
          <t>Irán</t>
        </is>
      </c>
      <c r="V87" s="1049" t="inlineStr">
        <is>
          <t>Iran</t>
        </is>
      </c>
      <c r="W87" s="1049" t="inlineStr">
        <is>
          <t>🇮🇷</t>
        </is>
      </c>
      <c r="X87" s="1049">
        <f>#VALUE!</f>
        <v/>
      </c>
      <c r="Y87" s="1049" t="n">
        <v>3.5</v>
      </c>
      <c r="Z87" s="967" t="n"/>
      <c r="AA87" s="967" t="n"/>
      <c r="AB87" s="967" t="n"/>
    </row>
    <row r="88" ht="15" customHeight="1" s="650">
      <c r="L88" s="965" t="n"/>
      <c r="M88" s="965" t="n"/>
      <c r="N88" s="965" t="n"/>
      <c r="O88" s="967" t="n"/>
      <c r="P88" s="967" t="n"/>
      <c r="Q88" s="967" t="n"/>
      <c r="R88" s="967" t="n"/>
      <c r="T88" s="694" t="inlineStr">
        <is>
          <t>Emiratos Árabes Unidos/United Arab Emirates</t>
        </is>
      </c>
      <c r="U88" s="1049" t="inlineStr">
        <is>
          <t>Emiratos Árabes Unidos</t>
        </is>
      </c>
      <c r="V88" s="1049" t="inlineStr">
        <is>
          <t>United Arab Emirates</t>
        </is>
      </c>
      <c r="W88" s="1049" t="inlineStr">
        <is>
          <t>🇦🇪</t>
        </is>
      </c>
      <c r="X88" s="1306">
        <f>#VALUE!</f>
        <v/>
      </c>
      <c r="Y88" s="1049" t="n">
        <v>4</v>
      </c>
      <c r="Z88" s="967" t="n"/>
      <c r="AA88" s="967" t="n"/>
      <c r="AB88" s="967" t="n"/>
    </row>
    <row r="89" ht="15" customHeight="1" s="650">
      <c r="L89" s="965" t="n"/>
      <c r="M89" s="965" t="n"/>
      <c r="N89" s="965" t="n"/>
      <c r="O89" s="967" t="n"/>
      <c r="P89" s="967" t="n"/>
      <c r="Q89" s="967" t="n"/>
      <c r="R89" s="967" t="n"/>
      <c r="T89" s="694" t="inlineStr">
        <is>
          <t>Bolivia/Bolivia</t>
        </is>
      </c>
      <c r="U89" s="1049" t="inlineStr">
        <is>
          <t>Bolivia</t>
        </is>
      </c>
      <c r="V89" s="1049" t="inlineStr">
        <is>
          <t>Bolivia</t>
        </is>
      </c>
      <c r="W89" s="1307" t="inlineStr">
        <is>
          <t>🇧🇴</t>
        </is>
      </c>
      <c r="X89" s="1306">
        <f>#VALUE!</f>
        <v/>
      </c>
      <c r="Y89" s="1049" t="n">
        <v>-4</v>
      </c>
      <c r="Z89" s="967" t="n"/>
      <c r="AA89" s="967" t="n"/>
      <c r="AB89" s="967" t="n"/>
    </row>
    <row r="90" ht="15" customHeight="1" s="650">
      <c r="L90" s="965" t="n"/>
      <c r="M90" s="965" t="n"/>
      <c r="N90" s="965" t="n"/>
      <c r="O90" s="967" t="n"/>
      <c r="P90" s="967" t="n"/>
      <c r="Q90" s="967" t="n"/>
      <c r="R90" s="967" t="n"/>
      <c r="T90" s="694" t="inlineStr">
        <is>
          <t>Surinam/Suriname</t>
        </is>
      </c>
      <c r="U90" s="1049" t="inlineStr">
        <is>
          <t>Surinam</t>
        </is>
      </c>
      <c r="V90" s="1049" t="inlineStr">
        <is>
          <t>Suriname</t>
        </is>
      </c>
      <c r="W90" s="1307" t="inlineStr">
        <is>
          <t>🇸🇷</t>
        </is>
      </c>
      <c r="X90" s="1306">
        <f>#VALUE!</f>
        <v/>
      </c>
      <c r="Y90" s="1049" t="n">
        <v>-3</v>
      </c>
      <c r="Z90" s="967" t="n"/>
      <c r="AA90" s="967" t="n"/>
      <c r="AB90" s="967" t="n"/>
    </row>
    <row r="91" ht="15" customHeight="1" s="650">
      <c r="L91" s="965" t="n"/>
      <c r="M91" s="965" t="n"/>
      <c r="N91" s="965" t="n"/>
      <c r="O91" s="967" t="n"/>
      <c r="P91" s="967" t="n"/>
      <c r="Q91" s="967" t="n"/>
      <c r="R91" s="967" t="n"/>
      <c r="T91" s="694" t="inlineStr">
        <is>
          <t>Otro/Other</t>
        </is>
      </c>
      <c r="U91" s="1049">
        <f>N93</f>
        <v/>
      </c>
      <c r="V91" s="1049">
        <f>O93</f>
        <v/>
      </c>
      <c r="W91" s="1049">
        <f>IF(Q93="","",Q93)</f>
        <v/>
      </c>
      <c r="X91" s="1049">
        <f>IF(R93="","",R93)</f>
        <v/>
      </c>
      <c r="Y91" s="1049">
        <f>IF(P93="",-4,P93)</f>
        <v/>
      </c>
      <c r="Z91" s="967" t="n"/>
      <c r="AA91" s="967" t="n"/>
      <c r="AB91" s="967" t="n"/>
    </row>
    <row r="92" ht="18.75" customHeight="1" s="650">
      <c r="L92" s="965" t="n"/>
      <c r="M92" s="965" t="n"/>
      <c r="N92" s="1225" t="inlineStr">
        <is>
          <t>ESP</t>
        </is>
      </c>
      <c r="O92" s="1225" t="inlineStr">
        <is>
          <t>ENG</t>
        </is>
      </c>
      <c r="P92" s="1225" t="inlineStr">
        <is>
          <t>Select Time (UTC)</t>
        </is>
      </c>
      <c r="Q92" s="1225" t="inlineStr">
        <is>
          <t>Flag emoji (mac)</t>
        </is>
      </c>
      <c r="R92" s="1225" t="inlineStr">
        <is>
          <t>Flag image (Windows)</t>
        </is>
      </c>
      <c r="Z92" s="967" t="n"/>
      <c r="AA92" s="967" t="n"/>
      <c r="AB92" s="967" t="n"/>
    </row>
    <row r="93" ht="24.75" customHeight="1" s="650">
      <c r="L93" s="965" t="n"/>
      <c r="M93" s="1049" t="inlineStr">
        <is>
          <t>Otro/Other</t>
        </is>
      </c>
      <c r="N93" s="1308" t="inlineStr">
        <is>
          <t>Escribe el país</t>
        </is>
      </c>
      <c r="O93" s="1308" t="inlineStr">
        <is>
          <t>Write the nation</t>
        </is>
      </c>
      <c r="P93" s="1308" t="n"/>
      <c r="Q93" s="1308" t="n"/>
      <c r="R93" s="1308" t="n"/>
      <c r="U93" s="1049" t="n"/>
      <c r="V93" s="1049" t="n"/>
      <c r="W93" s="1049" t="n"/>
      <c r="X93" s="1049" t="n"/>
      <c r="Y93" s="1049" t="n"/>
      <c r="Z93" s="967" t="n"/>
      <c r="AA93" s="967" t="n"/>
      <c r="AB93" s="967" t="n"/>
    </row>
    <row r="94" ht="15" customHeight="1" s="650">
      <c r="L94" s="965" t="n"/>
      <c r="M94" s="965" t="n"/>
      <c r="N94" s="965" t="n"/>
      <c r="O94" s="967" t="n"/>
      <c r="P94" s="967" t="n"/>
      <c r="Q94" s="967" t="n"/>
      <c r="R94" s="967" t="n"/>
      <c r="U94" s="1049" t="n"/>
      <c r="V94" s="1049" t="n"/>
      <c r="W94" s="1049" t="n"/>
      <c r="X94" s="1049" t="n"/>
      <c r="Y94" s="1049" t="n"/>
      <c r="Z94" s="967" t="n"/>
      <c r="AA94" s="967" t="n"/>
      <c r="AB94" s="967" t="n"/>
    </row>
    <row r="95" ht="15" customHeight="1" s="650">
      <c r="L95" s="965" t="n"/>
      <c r="M95" s="965" t="n"/>
      <c r="N95" s="965" t="n"/>
      <c r="O95" s="967" t="n"/>
      <c r="P95" s="967" t="n"/>
      <c r="Q95" s="967" t="n"/>
      <c r="R95" s="967" t="n"/>
      <c r="U95" s="1049" t="n"/>
      <c r="V95" s="1049" t="n"/>
      <c r="W95" s="1049" t="n"/>
      <c r="X95" s="1049" t="n"/>
      <c r="Y95" s="1049" t="n"/>
      <c r="Z95" s="967" t="n"/>
      <c r="AA95" s="967" t="n"/>
      <c r="AB95" s="967" t="n"/>
    </row>
    <row r="96" ht="15" customHeight="1" s="650">
      <c r="L96" s="965" t="n"/>
      <c r="M96" s="965" t="n"/>
      <c r="N96" s="965" t="n"/>
      <c r="O96" s="967" t="n"/>
      <c r="P96" s="967" t="n"/>
      <c r="Q96" s="967" t="n"/>
      <c r="R96" s="967" t="n"/>
      <c r="U96" s="1049" t="n"/>
      <c r="V96" s="1049" t="n"/>
      <c r="W96" s="1049" t="n"/>
      <c r="X96" s="1049" t="n"/>
      <c r="Y96" s="1049" t="n"/>
      <c r="Z96" s="967" t="n"/>
      <c r="AA96" s="967" t="n"/>
      <c r="AB96" s="967" t="n"/>
    </row>
    <row r="97" ht="15" customHeight="1" s="650">
      <c r="L97" s="965" t="n"/>
      <c r="M97" s="965" t="n"/>
      <c r="N97" s="965" t="n"/>
      <c r="O97" s="967" t="n"/>
      <c r="P97" s="967" t="n"/>
      <c r="Q97" s="967" t="n"/>
      <c r="R97" s="967" t="n"/>
      <c r="U97" s="1049" t="n"/>
      <c r="V97" s="1049" t="n"/>
      <c r="W97" s="1049" t="n"/>
      <c r="X97" s="1049" t="n"/>
      <c r="Y97" s="1049" t="n"/>
      <c r="Z97" s="967" t="n"/>
      <c r="AA97" s="967" t="n"/>
      <c r="AB97" s="967" t="n"/>
    </row>
    <row r="98" ht="15" customHeight="1" s="650">
      <c r="L98" s="965" t="n"/>
      <c r="M98" s="965" t="n"/>
      <c r="N98" s="965" t="n"/>
      <c r="O98" s="967" t="n"/>
      <c r="P98" s="967" t="n"/>
      <c r="Q98" s="967" t="n"/>
      <c r="R98" s="967" t="n"/>
      <c r="U98" s="1049" t="n"/>
      <c r="V98" s="1049" t="n"/>
      <c r="W98" s="1049" t="n"/>
      <c r="X98" s="1049" t="n"/>
      <c r="Y98" s="1049" t="n"/>
      <c r="Z98" s="967" t="n"/>
      <c r="AA98" s="967" t="n"/>
      <c r="AB98" s="967" t="n"/>
    </row>
    <row r="99" ht="15" customHeight="1" s="650">
      <c r="L99" s="965" t="n"/>
      <c r="M99" s="965" t="n"/>
      <c r="N99" s="965" t="n"/>
      <c r="O99" s="967" t="n"/>
      <c r="P99" s="967" t="n"/>
      <c r="Q99" s="967" t="n"/>
      <c r="R99" s="967" t="n"/>
      <c r="U99" s="1049" t="n"/>
      <c r="V99" s="1049" t="n"/>
      <c r="W99" s="1049" t="n"/>
      <c r="X99" s="1049" t="n"/>
      <c r="Y99" s="1049" t="n"/>
      <c r="Z99" s="967" t="n"/>
      <c r="AA99" s="967" t="n"/>
      <c r="AB99" s="967" t="n"/>
    </row>
    <row r="100" ht="15" customHeight="1" s="650">
      <c r="L100" s="965" t="n"/>
      <c r="M100" s="965" t="n"/>
      <c r="N100" s="965" t="n"/>
      <c r="O100" s="967" t="n"/>
      <c r="P100" s="967" t="n"/>
      <c r="Q100" s="967" t="n"/>
      <c r="R100" s="967" t="n"/>
      <c r="U100" s="1049" t="n"/>
      <c r="V100" s="1049" t="n"/>
      <c r="W100" s="1049" t="n"/>
      <c r="X100" s="1049" t="n"/>
      <c r="Y100" s="1049" t="n"/>
      <c r="Z100" s="967" t="n"/>
      <c r="AA100" s="967" t="n"/>
      <c r="AB100" s="967" t="n"/>
    </row>
    <row r="101" ht="15" customHeight="1" s="650">
      <c r="L101" s="965" t="n"/>
      <c r="M101" s="965" t="n"/>
      <c r="N101" s="965" t="n"/>
      <c r="O101" s="967" t="n"/>
      <c r="P101" s="967" t="n"/>
      <c r="Q101" s="967" t="n"/>
      <c r="R101" s="967" t="n"/>
      <c r="U101" s="1049" t="n"/>
      <c r="V101" s="1049" t="n"/>
      <c r="W101" s="1049" t="n"/>
      <c r="X101" s="1049" t="n"/>
      <c r="Y101" s="1049" t="n"/>
      <c r="Z101" s="967" t="n"/>
      <c r="AA101" s="967" t="n"/>
      <c r="AB101" s="967" t="n"/>
    </row>
    <row r="6118" ht="15" customHeight="1" s="650">
      <c r="EU6118" s="694" t="n"/>
      <c r="EV6118" s="694" t="n"/>
      <c r="EW6118" s="694" t="n"/>
      <c r="EX6118" s="694" t="n"/>
      <c r="EY6118" s="694" t="n"/>
      <c r="EZ6118" s="694" t="inlineStr">
        <is>
          <t>List</t>
        </is>
      </c>
      <c r="FA6118" s="694" t="n"/>
    </row>
    <row r="6119" ht="15" customHeight="1" s="650">
      <c r="EU6119" s="694">
        <f>IF(Home!$K$23=Idiomas!$D$922,EZ6119,
IF(AND(Home!$K$23&lt;&gt;Idiomas!$D$922,TODAY()&lt;=Horarios!$A$4),EZ6119,Idiomas!$D$923))</f>
        <v/>
      </c>
      <c r="EV6119" s="694">
        <f>IF(Home!$K$23=Idiomas!$D$922,FA6119,
IF(AND(Home!$K$23&lt;&gt;Idiomas!$D$922,TODAY()&lt;=Horarios!$A$4),FA6119,Idiomas!$D$923))</f>
        <v/>
      </c>
      <c r="EW6119" s="694" t="n"/>
      <c r="EX6119" s="694" t="n"/>
      <c r="EY6119" s="1309" t="n"/>
      <c r="EZ6119" s="1309" t="inlineStr">
        <is>
          <t>Alemania</t>
        </is>
      </c>
      <c r="FA6119" s="1309" t="inlineStr">
        <is>
          <t>Germany</t>
        </is>
      </c>
    </row>
    <row r="6120" ht="15" customHeight="1" s="650">
      <c r="EU6120" s="694">
        <f>IF(Home!$K$23=Idiomas!$D$922,EZ6120,
IF(AND(Home!$K$23&lt;&gt;Idiomas!$D$922,TODAY()&lt;=Horarios!$A$4),EZ6120,Idiomas!$D$923))</f>
        <v/>
      </c>
      <c r="EV6120" s="694">
        <f>IF(Home!$K$23=Idiomas!$D$922,FA6120,
IF(AND(Home!$K$23&lt;&gt;Idiomas!$D$922,TODAY()&lt;=Horarios!$A$4),FA6120,Idiomas!$D$923))</f>
        <v/>
      </c>
      <c r="EW6120" s="694" t="n"/>
      <c r="EX6120" s="694" t="n"/>
      <c r="EY6120" s="1309" t="n"/>
      <c r="EZ6120" s="1309" t="inlineStr">
        <is>
          <t>Arabia Saudita</t>
        </is>
      </c>
      <c r="FA6120" s="1309" t="inlineStr">
        <is>
          <t>Saudi Arabia</t>
        </is>
      </c>
    </row>
    <row r="6121" ht="15" customHeight="1" s="650">
      <c r="EU6121" s="694">
        <f>IF(Home!$K$23=Idiomas!$D$922,EZ6121,
IF(AND(Home!$K$23&lt;&gt;Idiomas!$D$922,TODAY()&lt;=Horarios!$A$4),EZ6121,Idiomas!$D$923))</f>
        <v/>
      </c>
      <c r="EV6121" s="694">
        <f>IF(Home!$K$23=Idiomas!$D$922,FA6121,
IF(AND(Home!$K$23&lt;&gt;Idiomas!$D$922,TODAY()&lt;=Horarios!$A$4),FA6121,Idiomas!$D$923))</f>
        <v/>
      </c>
      <c r="EW6121" s="694" t="n"/>
      <c r="EX6121" s="694" t="n"/>
      <c r="EY6121" s="1309" t="n"/>
      <c r="EZ6121" s="1309" t="inlineStr">
        <is>
          <t>Argelia</t>
        </is>
      </c>
      <c r="FA6121" s="1309" t="inlineStr">
        <is>
          <t>Algeria</t>
        </is>
      </c>
    </row>
    <row r="6122" ht="15" customHeight="1" s="650">
      <c r="EU6122" s="694">
        <f>IF(Home!$K$23=Idiomas!$D$922,EZ6122,
IF(AND(Home!$K$23&lt;&gt;Idiomas!$D$922,TODAY()&lt;=Horarios!$A$4),EZ6122,Idiomas!$D$923))</f>
        <v/>
      </c>
      <c r="EV6122" s="694">
        <f>IF(Home!$K$23=Idiomas!$D$922,FA6122,
IF(AND(Home!$K$23&lt;&gt;Idiomas!$D$922,TODAY()&lt;=Horarios!$A$4),FA6122,Idiomas!$D$923))</f>
        <v/>
      </c>
      <c r="EW6122" s="694" t="n"/>
      <c r="EX6122" s="694" t="n"/>
      <c r="EY6122" s="1309" t="n"/>
      <c r="EZ6122" s="1309" t="inlineStr">
        <is>
          <t>Argentina</t>
        </is>
      </c>
      <c r="FA6122" s="1309" t="inlineStr">
        <is>
          <t>Argentina</t>
        </is>
      </c>
    </row>
    <row r="6123" ht="15" customHeight="1" s="650">
      <c r="EU6123" s="694">
        <f>IF(Home!$K$23=Idiomas!$D$922,EZ6123,
IF(AND(Home!$K$23&lt;&gt;Idiomas!$D$922,TODAY()&lt;=Horarios!$A$4),EZ6123,Idiomas!$D$923))</f>
        <v/>
      </c>
      <c r="EV6123" s="694">
        <f>IF(Home!$K$23=Idiomas!$D$922,FA6123,
IF(AND(Home!$K$23&lt;&gt;Idiomas!$D$922,TODAY()&lt;=Horarios!$A$4),FA6123,Idiomas!$D$923))</f>
        <v/>
      </c>
      <c r="EW6123" s="694" t="n"/>
      <c r="EX6123" s="694" t="n"/>
      <c r="EY6123" s="1309" t="n"/>
      <c r="EZ6123" s="1309" t="inlineStr">
        <is>
          <t>Australia</t>
        </is>
      </c>
      <c r="FA6123" s="1309" t="inlineStr">
        <is>
          <t>Australia</t>
        </is>
      </c>
    </row>
    <row r="6124" ht="15" customHeight="1" s="650">
      <c r="EU6124" s="694">
        <f>IF(Home!$K$23=Idiomas!$D$922,EZ6124,
IF(AND(Home!$K$23&lt;&gt;Idiomas!$D$922,TODAY()&lt;=Horarios!$A$4),EZ6124,Idiomas!$D$923))</f>
        <v/>
      </c>
      <c r="EV6124" s="694">
        <f>IF(Home!$K$23=Idiomas!$D$922,FA6124,
IF(AND(Home!$K$23&lt;&gt;Idiomas!$D$922,TODAY()&lt;=Horarios!$A$4),FA6124,Idiomas!$D$923))</f>
        <v/>
      </c>
      <c r="EW6124" s="694" t="n"/>
      <c r="EX6124" s="694" t="n"/>
      <c r="EY6124" s="1309" t="n"/>
      <c r="EZ6124" s="1309" t="inlineStr">
        <is>
          <t>Austria</t>
        </is>
      </c>
      <c r="FA6124" s="1309" t="inlineStr">
        <is>
          <t>Austria</t>
        </is>
      </c>
    </row>
    <row r="6125" ht="15" customHeight="1" s="650">
      <c r="EU6125" s="694">
        <f>IF(Home!$K$23=Idiomas!$D$922,EZ6125,
IF(AND(Home!$K$23&lt;&gt;Idiomas!$D$922,TODAY()&lt;=Horarios!$A$4),EZ6125,Idiomas!$D$923))</f>
        <v/>
      </c>
      <c r="EV6125" s="694">
        <f>IF(Home!$K$23=Idiomas!$D$922,FA6125,
IF(AND(Home!$K$23&lt;&gt;Idiomas!$D$922,TODAY()&lt;=Horarios!$A$4),FA6125,Idiomas!$D$923))</f>
        <v/>
      </c>
      <c r="EW6125" s="694" t="n"/>
      <c r="EX6125" s="694" t="n"/>
      <c r="EY6125" s="1309" t="n"/>
      <c r="EZ6125" s="1309" t="inlineStr">
        <is>
          <t>Bélgica</t>
        </is>
      </c>
      <c r="FA6125" s="1309" t="inlineStr">
        <is>
          <t>Belgium</t>
        </is>
      </c>
    </row>
    <row r="6126" ht="15" customHeight="1" s="650">
      <c r="EU6126" s="694">
        <f>IF(Home!$K$23=Idiomas!$D$922,EZ6126,
IF(AND(Home!$K$23&lt;&gt;Idiomas!$D$922,TODAY()&lt;=Horarios!$A$4),EZ6126,Idiomas!$D$923))</f>
        <v/>
      </c>
      <c r="EV6126" s="694">
        <f>IF(Home!$K$23=Idiomas!$D$922,FA6126,
IF(AND(Home!$K$23&lt;&gt;Idiomas!$D$922,TODAY()&lt;=Horarios!$A$4),FA6126,Idiomas!$D$923))</f>
        <v/>
      </c>
      <c r="EW6126" s="694" t="n"/>
      <c r="EX6126" s="694" t="n"/>
      <c r="EY6126" s="1309" t="n"/>
      <c r="EZ6126" s="1309" t="inlineStr">
        <is>
          <t>Brasil</t>
        </is>
      </c>
      <c r="FA6126" s="1309" t="inlineStr">
        <is>
          <t>Brazil</t>
        </is>
      </c>
    </row>
    <row r="6127" ht="15" customHeight="1" s="650">
      <c r="EU6127" s="694">
        <f>IF(Home!$K$23=Idiomas!$D$922,EZ6127,
IF(AND(Home!$K$23&lt;&gt;Idiomas!$D$922,TODAY()&lt;=Horarios!$A$4),EZ6127,Idiomas!$D$923))</f>
        <v/>
      </c>
      <c r="EV6127" s="694">
        <f>IF(Home!$K$23=Idiomas!$D$922,FA6127,
IF(AND(Home!$K$23&lt;&gt;Idiomas!$D$922,TODAY()&lt;=Horarios!$A$4),FA6127,Idiomas!$D$923))</f>
        <v/>
      </c>
      <c r="EW6127" s="694" t="n"/>
      <c r="EX6127" s="694" t="n"/>
      <c r="EY6127" s="1309" t="n"/>
      <c r="EZ6127" s="1309" t="inlineStr">
        <is>
          <t>Cabo Verde</t>
        </is>
      </c>
      <c r="FA6127" s="1309" t="inlineStr">
        <is>
          <t>Cape Verde</t>
        </is>
      </c>
    </row>
    <row r="6128" ht="15" customHeight="1" s="650">
      <c r="EU6128" s="694">
        <f>IF(Home!$K$23=Idiomas!$D$922,EZ6128,
IF(AND(Home!$K$23&lt;&gt;Idiomas!$D$922,TODAY()&lt;=Horarios!$A$4),EZ6128,Idiomas!$D$923))</f>
        <v/>
      </c>
      <c r="EV6128" s="694">
        <f>IF(Home!$K$23=Idiomas!$D$922,FA6128,
IF(AND(Home!$K$23&lt;&gt;Idiomas!$D$922,TODAY()&lt;=Horarios!$A$4),FA6128,Idiomas!$D$923))</f>
        <v/>
      </c>
      <c r="EW6128" s="694" t="n"/>
      <c r="EX6128" s="694" t="n"/>
      <c r="EY6128" s="1309" t="n"/>
      <c r="EZ6128" s="1309" t="inlineStr">
        <is>
          <t>Canadá</t>
        </is>
      </c>
      <c r="FA6128" s="1309" t="inlineStr">
        <is>
          <t>Canada</t>
        </is>
      </c>
    </row>
    <row r="6129" ht="15" customHeight="1" s="650">
      <c r="EU6129" s="694">
        <f>IF(Home!$K$23=Idiomas!$D$922,EZ6129,
IF(AND(Home!$K$23&lt;&gt;Idiomas!$D$922,TODAY()&lt;=Horarios!$A$4),EZ6129,Idiomas!$D$923))</f>
        <v/>
      </c>
      <c r="EV6129" s="694">
        <f>IF(Home!$K$23=Idiomas!$D$922,FA6129,
IF(AND(Home!$K$23&lt;&gt;Idiomas!$D$922,TODAY()&lt;=Horarios!$A$4),FA6129,Idiomas!$D$923))</f>
        <v/>
      </c>
      <c r="EW6129" s="694" t="n"/>
      <c r="EX6129" s="694" t="n"/>
      <c r="EY6129" s="1309" t="n"/>
      <c r="EZ6129" s="1309" t="inlineStr">
        <is>
          <t>Catar</t>
        </is>
      </c>
      <c r="FA6129" s="1309" t="inlineStr">
        <is>
          <t>Qatar</t>
        </is>
      </c>
    </row>
    <row r="6130" ht="15" customHeight="1" s="650">
      <c r="EU6130" s="694">
        <f>IF(Home!$K$23=Idiomas!$D$922,EZ6130,
IF(AND(Home!$K$23&lt;&gt;Idiomas!$D$922,TODAY()&lt;=Horarios!$A$4),EZ6130,Idiomas!$D$923))</f>
        <v/>
      </c>
      <c r="EV6130" s="694">
        <f>IF(Home!$K$23=Idiomas!$D$922,FA6130,
IF(AND(Home!$K$23&lt;&gt;Idiomas!$D$922,TODAY()&lt;=Horarios!$A$4),FA6130,Idiomas!$D$923))</f>
        <v/>
      </c>
      <c r="EW6130" s="694" t="n"/>
      <c r="EX6130" s="694" t="n"/>
      <c r="EY6130" s="1309" t="n"/>
      <c r="EZ6130" s="1309" t="inlineStr">
        <is>
          <t>Colombia</t>
        </is>
      </c>
      <c r="FA6130" s="1309" t="inlineStr">
        <is>
          <t>Colombia</t>
        </is>
      </c>
    </row>
    <row r="6131" ht="15" customHeight="1" s="650">
      <c r="EU6131" s="694">
        <f>IF(Home!$K$23=Idiomas!$D$922,EZ6131,
IF(AND(Home!$K$23&lt;&gt;Idiomas!$D$922,TODAY()&lt;=Horarios!$A$4),EZ6131,Idiomas!$D$923))</f>
        <v/>
      </c>
      <c r="EV6131" s="694">
        <f>IF(Home!$K$23=Idiomas!$D$922,FA6131,
IF(AND(Home!$K$23&lt;&gt;Idiomas!$D$922,TODAY()&lt;=Horarios!$A$4),FA6131,Idiomas!$D$923))</f>
        <v/>
      </c>
      <c r="EW6131" s="694" t="n"/>
      <c r="EX6131" s="694" t="n"/>
      <c r="EY6131" s="1309" t="n"/>
      <c r="EZ6131" s="1309" t="inlineStr">
        <is>
          <t>Corea del Sur</t>
        </is>
      </c>
      <c r="FA6131" s="1309" t="inlineStr">
        <is>
          <t>South Korea</t>
        </is>
      </c>
    </row>
    <row r="6132" ht="15" customHeight="1" s="650">
      <c r="EU6132" s="694">
        <f>IF(Home!$K$23=Idiomas!$D$922,EZ6132,
IF(AND(Home!$K$23&lt;&gt;Idiomas!$D$922,TODAY()&lt;=Horarios!$A$4),EZ6132,Idiomas!$D$923))</f>
        <v/>
      </c>
      <c r="EV6132" s="694">
        <f>IF(Home!$K$23=Idiomas!$D$922,FA6132,
IF(AND(Home!$K$23&lt;&gt;Idiomas!$D$922,TODAY()&lt;=Horarios!$A$4),FA6132,Idiomas!$D$923))</f>
        <v/>
      </c>
      <c r="EW6132" s="694" t="n"/>
      <c r="EX6132" s="694" t="n"/>
      <c r="EY6132" s="694" t="n"/>
      <c r="EZ6132" s="694" t="inlineStr">
        <is>
          <t>Costa de Marfil</t>
        </is>
      </c>
      <c r="FA6132" s="1309" t="inlineStr">
        <is>
          <t>Ivory Coast</t>
        </is>
      </c>
    </row>
    <row r="6133" ht="15" customHeight="1" s="650">
      <c r="EU6133" s="694">
        <f>IF(Home!$K$23=Idiomas!$D$922,EZ6133,
IF(AND(Home!$K$23&lt;&gt;Idiomas!$D$922,TODAY()&lt;=Horarios!$A$4),EZ6133,Idiomas!$D$923))</f>
        <v/>
      </c>
      <c r="EV6133" s="694">
        <f>IF(Home!$K$23=Idiomas!$D$922,FA6133,
IF(AND(Home!$K$23&lt;&gt;Idiomas!$D$922,TODAY()&lt;=Horarios!$A$4),FA6133,Idiomas!$D$923))</f>
        <v/>
      </c>
      <c r="EW6133" s="694" t="n"/>
      <c r="EX6133" s="694" t="n"/>
      <c r="EY6133" s="1309" t="n"/>
      <c r="EZ6133" s="1309" t="inlineStr">
        <is>
          <t>Croacia</t>
        </is>
      </c>
      <c r="FA6133" s="1309" t="inlineStr">
        <is>
          <t>Croatia</t>
        </is>
      </c>
    </row>
    <row r="6134" ht="15" customHeight="1" s="650">
      <c r="EU6134" s="694">
        <f>IF(Home!$K$23=Idiomas!$D$922,EZ6134,
IF(AND(Home!$K$23&lt;&gt;Idiomas!$D$922,TODAY()&lt;=Horarios!$A$4),EZ6134,Idiomas!$D$923))</f>
        <v/>
      </c>
      <c r="EV6134" s="694">
        <f>IF(Home!$K$23=Idiomas!$D$922,FA6134,
IF(AND(Home!$K$23&lt;&gt;Idiomas!$D$922,TODAY()&lt;=Horarios!$A$4),FA6134,Idiomas!$D$923))</f>
        <v/>
      </c>
      <c r="EW6134" s="694" t="n"/>
      <c r="EX6134" s="694" t="n"/>
      <c r="EY6134" s="1309" t="n"/>
      <c r="EZ6134" s="1309" t="inlineStr">
        <is>
          <t>Curazao</t>
        </is>
      </c>
      <c r="FA6134" s="1309" t="inlineStr">
        <is>
          <t>Curaçao</t>
        </is>
      </c>
    </row>
    <row r="6135" ht="15" customHeight="1" s="650">
      <c r="EU6135" s="694">
        <f>IF(Home!$K$23=Idiomas!$D$922,EZ6135,
IF(AND(Home!$K$23&lt;&gt;Idiomas!$D$922,TODAY()&lt;=Horarios!$A$4),EZ6135,Idiomas!$D$923))</f>
        <v/>
      </c>
      <c r="EV6135" s="694">
        <f>IF(Home!$K$23=Idiomas!$D$922,FA6135,
IF(AND(Home!$K$23&lt;&gt;Idiomas!$D$922,TODAY()&lt;=Horarios!$A$4),FA6135,Idiomas!$D$923))</f>
        <v/>
      </c>
      <c r="EW6135" s="694" t="n"/>
      <c r="EX6135" s="694" t="n"/>
      <c r="EY6135" s="1309" t="n"/>
      <c r="EZ6135" s="1309" t="inlineStr">
        <is>
          <t>Ecuador</t>
        </is>
      </c>
      <c r="FA6135" s="1309" t="inlineStr">
        <is>
          <t>Ecuador</t>
        </is>
      </c>
    </row>
    <row r="6136" ht="15" customHeight="1" s="650">
      <c r="EU6136" s="694">
        <f>IF(Home!$K$23=Idiomas!$D$922,EZ6136,
IF(AND(Home!$K$23&lt;&gt;Idiomas!$D$922,TODAY()&lt;=Horarios!$A$4),EZ6136,Idiomas!$D$923))</f>
        <v/>
      </c>
      <c r="EV6136" s="694">
        <f>IF(Home!$K$23=Idiomas!$D$922,FA6136,
IF(AND(Home!$K$23&lt;&gt;Idiomas!$D$922,TODAY()&lt;=Horarios!$A$4),FA6136,Idiomas!$D$923))</f>
        <v/>
      </c>
      <c r="EW6136" s="694" t="n"/>
      <c r="EX6136" s="694" t="n"/>
      <c r="EY6136" s="1309" t="n"/>
      <c r="EZ6136" s="1309" t="inlineStr">
        <is>
          <t>Egipto</t>
        </is>
      </c>
      <c r="FA6136" s="1309" t="inlineStr">
        <is>
          <t>Egypt</t>
        </is>
      </c>
    </row>
    <row r="6137" ht="15" customHeight="1" s="650">
      <c r="EU6137" s="694">
        <f>IF(Home!$K$23=Idiomas!$D$922,EZ6137,
IF(AND(Home!$K$23&lt;&gt;Idiomas!$D$922,TODAY()&lt;=Horarios!$A$4),EZ6137,Idiomas!$D$923))</f>
        <v/>
      </c>
      <c r="EV6137" s="694">
        <f>IF(Home!$K$23=Idiomas!$D$922,FA6137,
IF(AND(Home!$K$23&lt;&gt;Idiomas!$D$922,TODAY()&lt;=Horarios!$A$4),FA6137,Idiomas!$D$923))</f>
        <v/>
      </c>
      <c r="EW6137" s="694" t="n"/>
      <c r="EX6137" s="694" t="n"/>
      <c r="EY6137" s="1309" t="n"/>
      <c r="EZ6137" s="1309" t="inlineStr">
        <is>
          <t>Escocia</t>
        </is>
      </c>
      <c r="FA6137" s="1309" t="inlineStr">
        <is>
          <t>Scotland</t>
        </is>
      </c>
    </row>
    <row r="6138" ht="15" customHeight="1" s="650">
      <c r="EU6138" s="694">
        <f>IF(Home!$K$23=Idiomas!$D$922,EZ6138,
IF(AND(Home!$K$23&lt;&gt;Idiomas!$D$922,TODAY()&lt;=Horarios!$A$4),EZ6138,Idiomas!$D$923))</f>
        <v/>
      </c>
      <c r="EV6138" s="694">
        <f>IF(Home!$K$23=Idiomas!$D$922,FA6138,
IF(AND(Home!$K$23&lt;&gt;Idiomas!$D$922,TODAY()&lt;=Horarios!$A$4),FA6138,Idiomas!$D$923))</f>
        <v/>
      </c>
      <c r="EW6138" s="694" t="n"/>
      <c r="EX6138" s="694" t="n"/>
      <c r="EY6138" s="1309" t="n"/>
      <c r="EZ6138" s="1309" t="inlineStr">
        <is>
          <t>España</t>
        </is>
      </c>
      <c r="FA6138" s="1309" t="inlineStr">
        <is>
          <t>Spain</t>
        </is>
      </c>
    </row>
    <row r="6139" ht="15" customHeight="1" s="650">
      <c r="EU6139" s="694">
        <f>IF(Home!$K$23=Idiomas!$D$922,EZ6139,
IF(AND(Home!$K$23&lt;&gt;Idiomas!$D$922,TODAY()&lt;=Horarios!$A$4),EZ6139,Idiomas!$D$923))</f>
        <v/>
      </c>
      <c r="EV6139" s="694">
        <f>IF(Home!$K$23=Idiomas!$D$922,FA6139,
IF(AND(Home!$K$23&lt;&gt;Idiomas!$D$922,TODAY()&lt;=Horarios!$A$4),FA6139,Idiomas!$D$923))</f>
        <v/>
      </c>
      <c r="EW6139" s="694" t="n"/>
      <c r="EX6139" s="694" t="n"/>
      <c r="EY6139" s="1309" t="n"/>
      <c r="EZ6139" s="1309" t="inlineStr">
        <is>
          <t>Estados Unidos</t>
        </is>
      </c>
      <c r="FA6139" s="1309" t="inlineStr">
        <is>
          <t>United States</t>
        </is>
      </c>
    </row>
    <row r="6140" ht="15" customHeight="1" s="650">
      <c r="EU6140" s="694">
        <f>IF(Home!$K$23=Idiomas!$D$922,EZ6140,
IF(AND(Home!$K$23&lt;&gt;Idiomas!$D$922,TODAY()&lt;=Horarios!$A$4),EZ6140,Idiomas!$D$923))</f>
        <v/>
      </c>
      <c r="EV6140" s="694">
        <f>IF(Home!$K$23=Idiomas!$D$922,FA6140,
IF(AND(Home!$K$23&lt;&gt;Idiomas!$D$922,TODAY()&lt;=Horarios!$A$4),FA6140,Idiomas!$D$923))</f>
        <v/>
      </c>
      <c r="EW6140" s="694" t="n"/>
      <c r="EX6140" s="694" t="n"/>
      <c r="EY6140" s="1309" t="n"/>
      <c r="EZ6140" s="1309" t="inlineStr">
        <is>
          <t>Francia</t>
        </is>
      </c>
      <c r="FA6140" s="1309" t="inlineStr">
        <is>
          <t>France</t>
        </is>
      </c>
    </row>
    <row r="6141" ht="15" customHeight="1" s="650">
      <c r="EU6141" s="694">
        <f>IF(Home!$K$23=Idiomas!$D$922,EZ6141,
IF(AND(Home!$K$23&lt;&gt;Idiomas!$D$922,TODAY()&lt;=Horarios!$A$4),EZ6141,Idiomas!$D$923))</f>
        <v/>
      </c>
      <c r="EV6141" s="694">
        <f>IF(Home!$K$23=Idiomas!$D$922,FA6141,
IF(AND(Home!$K$23&lt;&gt;Idiomas!$D$922,TODAY()&lt;=Horarios!$A$4),FA6141,Idiomas!$D$923))</f>
        <v/>
      </c>
      <c r="EW6141" s="694" t="n"/>
      <c r="EX6141" s="694" t="n"/>
      <c r="EY6141" s="1309" t="n"/>
      <c r="EZ6141" s="1309" t="inlineStr">
        <is>
          <t>Ghana</t>
        </is>
      </c>
      <c r="FA6141" s="1309" t="inlineStr">
        <is>
          <t>Ghana</t>
        </is>
      </c>
    </row>
    <row r="6142" ht="15" customHeight="1" s="650">
      <c r="EU6142" s="694">
        <f>IF(Home!$K$23=Idiomas!$D$922,EZ6142,
IF(AND(Home!$K$23&lt;&gt;Idiomas!$D$922,TODAY()&lt;=Horarios!$A$4),EZ6142,Idiomas!$D$923))</f>
        <v/>
      </c>
      <c r="EV6142" s="694">
        <f>IF(Home!$K$23=Idiomas!$D$922,FA6142,
IF(AND(Home!$K$23&lt;&gt;Idiomas!$D$922,TODAY()&lt;=Horarios!$A$4),FA6142,Idiomas!$D$923))</f>
        <v/>
      </c>
      <c r="EW6142" s="694" t="n"/>
      <c r="EX6142" s="694" t="n"/>
      <c r="EY6142" s="1309" t="n"/>
      <c r="EZ6142" s="1309" t="inlineStr">
        <is>
          <t>Haití</t>
        </is>
      </c>
      <c r="FA6142" s="1309" t="inlineStr">
        <is>
          <t>Haiti</t>
        </is>
      </c>
    </row>
    <row r="6143" ht="15" customHeight="1" s="650">
      <c r="EU6143" s="694">
        <f>IF(Home!$K$23=Idiomas!$D$922,EZ6143,
IF(AND(Home!$K$23&lt;&gt;Idiomas!$D$922,TODAY()&lt;=Horarios!$A$4),EZ6143,Idiomas!$D$923))</f>
        <v/>
      </c>
      <c r="EV6143" s="694">
        <f>IF(Home!$K$23=Idiomas!$D$922,FA6143,
IF(AND(Home!$K$23&lt;&gt;Idiomas!$D$922,TODAY()&lt;=Horarios!$A$4),FA6143,Idiomas!$D$923))</f>
        <v/>
      </c>
      <c r="EW6143" s="694" t="n"/>
      <c r="EX6143" s="694" t="n"/>
      <c r="EY6143" s="1309" t="n"/>
      <c r="EZ6143" s="1309" t="inlineStr">
        <is>
          <t>Inglaterra</t>
        </is>
      </c>
      <c r="FA6143" s="1309" t="inlineStr">
        <is>
          <t>England</t>
        </is>
      </c>
    </row>
    <row r="6144" ht="15" customHeight="1" s="650">
      <c r="EU6144" s="694">
        <f>IF(Home!$K$23=Idiomas!$D$922,EZ6144,
IF(AND(Home!$K$23&lt;&gt;Idiomas!$D$922,TODAY()&lt;=Horarios!$A$4),EZ6144,Idiomas!$D$923))</f>
        <v/>
      </c>
      <c r="EV6144" s="694">
        <f>IF(Home!$K$23=Idiomas!$D$922,FA6144,
IF(AND(Home!$K$23&lt;&gt;Idiomas!$D$922,TODAY()&lt;=Horarios!$A$4),FA6144,Idiomas!$D$923))</f>
        <v/>
      </c>
      <c r="EW6144" s="694" t="n"/>
      <c r="EX6144" s="694" t="n"/>
      <c r="EY6144" s="1309" t="n"/>
      <c r="EZ6144" s="1309">
        <f>N87</f>
        <v/>
      </c>
      <c r="FA6144" s="1309">
        <f>O87</f>
        <v/>
      </c>
    </row>
    <row r="6145" ht="15" customHeight="1" s="650">
      <c r="EU6145" s="694">
        <f>IF(Home!$K$23=Idiomas!$D$922,EZ6145,
IF(AND(Home!$K$23&lt;&gt;Idiomas!$D$922,TODAY()&lt;=Horarios!$A$4),EZ6145,Idiomas!$D$923))</f>
        <v/>
      </c>
      <c r="EV6145" s="694">
        <f>IF(Home!$K$23=Idiomas!$D$922,FA6145,
IF(AND(Home!$K$23&lt;&gt;Idiomas!$D$922,TODAY()&lt;=Horarios!$A$4),FA6145,Idiomas!$D$923))</f>
        <v/>
      </c>
      <c r="EW6145" s="694" t="n"/>
      <c r="EX6145" s="694" t="n"/>
      <c r="EY6145" s="1309" t="n"/>
      <c r="EZ6145" s="1309" t="inlineStr">
        <is>
          <t>Japón</t>
        </is>
      </c>
      <c r="FA6145" s="1309" t="inlineStr">
        <is>
          <t>Japan</t>
        </is>
      </c>
    </row>
    <row r="6146" ht="15" customHeight="1" s="650">
      <c r="EU6146" s="694">
        <f>IF(Home!$K$23=Idiomas!$D$922,EZ6146,
IF(AND(Home!$K$23&lt;&gt;Idiomas!$D$922,TODAY()&lt;=Horarios!$A$4),EZ6146,Idiomas!$D$923))</f>
        <v/>
      </c>
      <c r="EV6146" s="694">
        <f>IF(Home!$K$23=Idiomas!$D$922,FA6146,
IF(AND(Home!$K$23&lt;&gt;Idiomas!$D$922,TODAY()&lt;=Horarios!$A$4),FA6146,Idiomas!$D$923))</f>
        <v/>
      </c>
      <c r="EW6146" s="694" t="n"/>
      <c r="EX6146" s="694" t="n"/>
      <c r="EY6146" s="1309" t="n"/>
      <c r="EZ6146" s="1309" t="inlineStr">
        <is>
          <t>Jordania</t>
        </is>
      </c>
      <c r="FA6146" s="1309" t="inlineStr">
        <is>
          <t>Jordan</t>
        </is>
      </c>
    </row>
    <row r="6147" ht="15" customHeight="1" s="650">
      <c r="EU6147" s="694">
        <f>IF(Home!$K$23=Idiomas!$D$922,EZ6147,
IF(AND(Home!$K$23&lt;&gt;Idiomas!$D$922,TODAY()&lt;=Horarios!$A$4),EZ6147,Idiomas!$D$923))</f>
        <v/>
      </c>
      <c r="EV6147" s="694">
        <f>IF(Home!$K$23=Idiomas!$D$922,FA6147,
IF(AND(Home!$K$23&lt;&gt;Idiomas!$D$922,TODAY()&lt;=Horarios!$A$4),FA6147,Idiomas!$D$923))</f>
        <v/>
      </c>
      <c r="EW6147" s="694" t="n"/>
      <c r="EX6147" s="694" t="n"/>
      <c r="EY6147" s="1309" t="n"/>
      <c r="EZ6147" s="1309" t="inlineStr">
        <is>
          <t>Marruecos</t>
        </is>
      </c>
      <c r="FA6147" s="1309" t="inlineStr">
        <is>
          <t>Morocco</t>
        </is>
      </c>
    </row>
    <row r="6148" ht="15" customHeight="1" s="650">
      <c r="EU6148" s="694">
        <f>IF(Home!$K$23=Idiomas!$D$922,EZ6148,
IF(AND(Home!$K$23&lt;&gt;Idiomas!$D$922,TODAY()&lt;=Horarios!$A$4),EZ6148,Idiomas!$D$923))</f>
        <v/>
      </c>
      <c r="EV6148" s="694">
        <f>IF(Home!$K$23=Idiomas!$D$922,FA6148,
IF(AND(Home!$K$23&lt;&gt;Idiomas!$D$922,TODAY()&lt;=Horarios!$A$4),FA6148,Idiomas!$D$923))</f>
        <v/>
      </c>
      <c r="EW6148" s="694" t="n"/>
      <c r="EX6148" s="694" t="n"/>
      <c r="EY6148" s="1309" t="n"/>
      <c r="EZ6148" s="1309" t="inlineStr">
        <is>
          <t>México</t>
        </is>
      </c>
      <c r="FA6148" s="1309" t="inlineStr">
        <is>
          <t>Mexico</t>
        </is>
      </c>
    </row>
    <row r="6149" ht="15" customHeight="1" s="650">
      <c r="EU6149" s="694">
        <f>IF(Home!$K$23=Idiomas!$D$922,EZ6149,
IF(AND(Home!$K$23&lt;&gt;Idiomas!$D$922,TODAY()&lt;=Horarios!$A$4),EZ6149,Idiomas!$D$923))</f>
        <v/>
      </c>
      <c r="EV6149" s="694">
        <f>IF(Home!$K$23=Idiomas!$D$922,FA6149,
IF(AND(Home!$K$23&lt;&gt;Idiomas!$D$922,TODAY()&lt;=Horarios!$A$4),FA6149,Idiomas!$D$923))</f>
        <v/>
      </c>
      <c r="EW6149" s="694" t="n"/>
      <c r="EX6149" s="694" t="n"/>
      <c r="EY6149" s="1309" t="n"/>
      <c r="EZ6149" s="1309" t="inlineStr">
        <is>
          <t>Noruega</t>
        </is>
      </c>
      <c r="FA6149" s="1309" t="inlineStr">
        <is>
          <t>Norway</t>
        </is>
      </c>
    </row>
    <row r="6150" ht="15" customHeight="1" s="650">
      <c r="EU6150" s="694">
        <f>IF(Home!$K$23=Idiomas!$D$922,EZ6150,
IF(AND(Home!$K$23&lt;&gt;Idiomas!$D$922,TODAY()&lt;=Horarios!$A$4),EZ6150,Idiomas!$D$923))</f>
        <v/>
      </c>
      <c r="EV6150" s="694">
        <f>IF(Home!$K$23=Idiomas!$D$922,FA6150,
IF(AND(Home!$K$23&lt;&gt;Idiomas!$D$922,TODAY()&lt;=Horarios!$A$4),FA6150,Idiomas!$D$923))</f>
        <v/>
      </c>
      <c r="EW6150" s="694" t="n"/>
      <c r="EX6150" s="694" t="n"/>
      <c r="EY6150" s="1309" t="n"/>
      <c r="EZ6150" s="1309" t="inlineStr">
        <is>
          <t>Nueva Zelanda</t>
        </is>
      </c>
      <c r="FA6150" s="1309" t="inlineStr">
        <is>
          <t>New Zealand</t>
        </is>
      </c>
    </row>
    <row r="6151" ht="15" customHeight="1" s="650">
      <c r="EU6151" s="694">
        <f>IF(Home!$K$23=Idiomas!$D$922,EZ6151,
IF(AND(Home!$K$23&lt;&gt;Idiomas!$D$922,TODAY()&lt;=Horarios!$A$4),EZ6151,Idiomas!$D$923))</f>
        <v/>
      </c>
      <c r="EV6151" s="694">
        <f>IF(Home!$K$23=Idiomas!$D$922,FA6151,
IF(AND(Home!$K$23&lt;&gt;Idiomas!$D$922,TODAY()&lt;=Horarios!$A$4),FA6151,Idiomas!$D$923))</f>
        <v/>
      </c>
      <c r="EW6151" s="694" t="n"/>
      <c r="EX6151" s="694" t="n"/>
      <c r="EY6151" s="1309" t="n"/>
      <c r="EZ6151" s="1309" t="inlineStr">
        <is>
          <t>Países Bajos</t>
        </is>
      </c>
      <c r="FA6151" s="1309" t="inlineStr">
        <is>
          <t>Netherlands</t>
        </is>
      </c>
    </row>
    <row r="6152" ht="15" customHeight="1" s="650">
      <c r="EU6152" s="694">
        <f>IF(Home!$K$23=Idiomas!$D$922,EZ6152,
IF(AND(Home!$K$23&lt;&gt;Idiomas!$D$922,TODAY()&lt;=Horarios!$A$4),EZ6152,Idiomas!$D$923))</f>
        <v/>
      </c>
      <c r="EV6152" s="694">
        <f>IF(Home!$K$23=Idiomas!$D$922,FA6152,
IF(AND(Home!$K$23&lt;&gt;Idiomas!$D$922,TODAY()&lt;=Horarios!$A$4),FA6152,Idiomas!$D$923))</f>
        <v/>
      </c>
      <c r="EW6152" s="694" t="n"/>
      <c r="EX6152" s="694" t="n"/>
      <c r="EY6152" s="1309" t="n"/>
      <c r="EZ6152" s="1309" t="inlineStr">
        <is>
          <t>Panamá</t>
        </is>
      </c>
      <c r="FA6152" s="1309" t="inlineStr">
        <is>
          <t>Panama</t>
        </is>
      </c>
    </row>
    <row r="6153" ht="15" customHeight="1" s="650">
      <c r="EU6153" s="694">
        <f>IF(Home!$K$23=Idiomas!$D$922,EZ6153,
IF(AND(Home!$K$23&lt;&gt;Idiomas!$D$922,TODAY()&lt;=Horarios!$A$4),EZ6153,Idiomas!$D$923))</f>
        <v/>
      </c>
      <c r="EV6153" s="694">
        <f>IF(Home!$K$23=Idiomas!$D$922,FA6153,
IF(AND(Home!$K$23&lt;&gt;Idiomas!$D$922,TODAY()&lt;=Horarios!$A$4),FA6153,Idiomas!$D$923))</f>
        <v/>
      </c>
      <c r="EW6153" s="694" t="n"/>
      <c r="EX6153" s="694" t="n"/>
      <c r="EY6153" s="1309" t="n"/>
      <c r="EZ6153" s="1309" t="inlineStr">
        <is>
          <t>Paraguay</t>
        </is>
      </c>
      <c r="FA6153" s="1309" t="inlineStr">
        <is>
          <t>Paraguay</t>
        </is>
      </c>
    </row>
    <row r="6154" ht="15" customHeight="1" s="650">
      <c r="EU6154" s="694">
        <f>IF(Home!$K$23=Idiomas!$D$922,EZ6154,
IF(AND(Home!$K$23&lt;&gt;Idiomas!$D$922,TODAY()&lt;=Horarios!$A$4),EZ6154,Idiomas!$D$923))</f>
        <v/>
      </c>
      <c r="EV6154" s="694">
        <f>IF(Home!$K$23=Idiomas!$D$922,FA6154,
IF(AND(Home!$K$23&lt;&gt;Idiomas!$D$922,TODAY()&lt;=Horarios!$A$4),FA6154,Idiomas!$D$923))</f>
        <v/>
      </c>
      <c r="EW6154" s="694" t="n"/>
      <c r="EX6154" s="694" t="n"/>
      <c r="EY6154" s="1309" t="n"/>
      <c r="EZ6154" s="1309" t="inlineStr">
        <is>
          <t>Portugal</t>
        </is>
      </c>
      <c r="FA6154" s="1309" t="inlineStr">
        <is>
          <t>Portugal</t>
        </is>
      </c>
    </row>
    <row r="6155" ht="15" customHeight="1" s="650">
      <c r="EU6155" s="694">
        <f>IF(Home!$K$23=Idiomas!$D$922,EZ6155,
IF(AND(Home!$K$23&lt;&gt;Idiomas!$D$922,TODAY()&lt;=Horarios!$A$4),EZ6155,Idiomas!$D$923))</f>
        <v/>
      </c>
      <c r="EV6155" s="694">
        <f>IF(Home!$K$23=Idiomas!$D$922,FA6155,
IF(AND(Home!$K$23&lt;&gt;Idiomas!$D$922,TODAY()&lt;=Horarios!$A$4),FA6155,Idiomas!$D$923))</f>
        <v/>
      </c>
      <c r="EW6155" s="694" t="n"/>
      <c r="EX6155" s="694" t="n"/>
      <c r="EY6155" s="1309" t="n"/>
      <c r="EZ6155" s="1309" t="inlineStr">
        <is>
          <t>Senegal</t>
        </is>
      </c>
      <c r="FA6155" s="1309" t="inlineStr">
        <is>
          <t>Senegal</t>
        </is>
      </c>
    </row>
    <row r="6156" ht="15" customHeight="1" s="650">
      <c r="EU6156" s="694">
        <f>IF(Home!$K$23=Idiomas!$D$922,EZ6156,
IF(AND(Home!$K$23&lt;&gt;Idiomas!$D$922,TODAY()&lt;=Horarios!$A$4),EZ6156,Idiomas!$D$923))</f>
        <v/>
      </c>
      <c r="EV6156" s="694">
        <f>IF(Home!$K$23=Idiomas!$D$922,FA6156,
IF(AND(Home!$K$23&lt;&gt;Idiomas!$D$922,TODAY()&lt;=Horarios!$A$4),FA6156,Idiomas!$D$923))</f>
        <v/>
      </c>
      <c r="EW6156" s="694" t="n"/>
      <c r="EX6156" s="694" t="n"/>
      <c r="EY6156" s="1309" t="n"/>
      <c r="EZ6156" s="1309" t="inlineStr">
        <is>
          <t>Sudáfrica</t>
        </is>
      </c>
      <c r="FA6156" s="1309" t="inlineStr">
        <is>
          <t>South Africa</t>
        </is>
      </c>
    </row>
    <row r="6157" ht="15" customHeight="1" s="650">
      <c r="EU6157" s="694">
        <f>IF(Home!$K$23=Idiomas!$D$922,EZ6157,
IF(AND(Home!$K$23&lt;&gt;Idiomas!$D$922,TODAY()&lt;=Horarios!$A$4),EZ6157,Idiomas!$D$923))</f>
        <v/>
      </c>
      <c r="EV6157" s="694">
        <f>IF(Home!$K$23=Idiomas!$D$922,FA6157,
IF(AND(Home!$K$23&lt;&gt;Idiomas!$D$922,TODAY()&lt;=Horarios!$A$4),FA6157,Idiomas!$D$923))</f>
        <v/>
      </c>
      <c r="EW6157" s="694" t="n"/>
      <c r="EX6157" s="694" t="n"/>
      <c r="EY6157" s="1309" t="n"/>
      <c r="EZ6157" s="1309" t="inlineStr">
        <is>
          <t>Suiza</t>
        </is>
      </c>
      <c r="FA6157" s="1309" t="inlineStr">
        <is>
          <t>Switzerland</t>
        </is>
      </c>
    </row>
    <row r="6158" ht="15" customHeight="1" s="650">
      <c r="EU6158" s="694">
        <f>IF(Home!$K$23=Idiomas!$D$922,EZ6158,
IF(AND(Home!$K$23&lt;&gt;Idiomas!$D$922,TODAY()&lt;=Horarios!$A$4),EZ6158,Idiomas!$D$923))</f>
        <v/>
      </c>
      <c r="EV6158" s="694">
        <f>IF(Home!$K$23=Idiomas!$D$922,FA6158,
IF(AND(Home!$K$23&lt;&gt;Idiomas!$D$922,TODAY()&lt;=Horarios!$A$4),FA6158,Idiomas!$D$923))</f>
        <v/>
      </c>
      <c r="EW6158" s="694" t="n"/>
      <c r="EX6158" s="694" t="n"/>
      <c r="EY6158" s="1309" t="n"/>
      <c r="EZ6158" s="1309" t="inlineStr">
        <is>
          <t>Túnez</t>
        </is>
      </c>
      <c r="FA6158" s="1309" t="inlineStr">
        <is>
          <t>Tunisia</t>
        </is>
      </c>
    </row>
    <row r="6159" ht="15" customHeight="1" s="650">
      <c r="EU6159" s="694">
        <f>IF(Home!$K$23=Idiomas!$D$922,EZ6159,
IF(AND(Home!$K$23&lt;&gt;Idiomas!$D$922,TODAY()&lt;=Horarios!$A$4),EZ6159,Idiomas!$D$923))</f>
        <v/>
      </c>
      <c r="EV6159" s="694">
        <f>IF(Home!$K$23=Idiomas!$D$922,FA6159,
IF(AND(Home!$K$23&lt;&gt;Idiomas!$D$922,TODAY()&lt;=Horarios!$A$4),FA6159,Idiomas!$D$923))</f>
        <v/>
      </c>
      <c r="EW6159" s="694" t="n"/>
      <c r="EX6159" s="694" t="n"/>
      <c r="EY6159" s="1309" t="n"/>
      <c r="EZ6159" s="1309" t="inlineStr">
        <is>
          <t>Uruguay</t>
        </is>
      </c>
      <c r="FA6159" s="1309" t="inlineStr">
        <is>
          <t>Uruguay</t>
        </is>
      </c>
    </row>
    <row r="6160" ht="15" customHeight="1" s="650">
      <c r="EU6160" s="694">
        <f>IF(Home!$K$23=Idiomas!$D$922,EZ6160,
IF(AND(Home!$K$23&lt;&gt;Idiomas!$D$922,TODAY()&lt;=Horarios!$A$4),EZ6160,Idiomas!$D$923))</f>
        <v/>
      </c>
      <c r="EV6160" s="694">
        <f>IF(Home!$K$23=Idiomas!$D$922,FA6160,
IF(AND(Home!$K$23&lt;&gt;Idiomas!$D$922,TODAY()&lt;=Horarios!$A$4),FA6160,Idiomas!$D$923))</f>
        <v/>
      </c>
      <c r="EW6160" s="694" t="n"/>
      <c r="EX6160" s="694" t="n"/>
      <c r="EY6160" s="1309" t="n"/>
      <c r="EZ6160" s="1309" t="inlineStr">
        <is>
          <t>Uzbekistán</t>
        </is>
      </c>
      <c r="FA6160" s="1309" t="inlineStr">
        <is>
          <t>Uzbekistan</t>
        </is>
      </c>
    </row>
    <row r="6161" ht="15" customHeight="1" s="650">
      <c r="EU6161" s="694">
        <f>IF(Home!$K$23=Idiomas!$D$922,EZ6161,
IF(AND(Home!$K$23&lt;&gt;Idiomas!$D$922,TODAY()&lt;=Horarios!$A$4),EZ6161,Idiomas!$D$923))</f>
        <v/>
      </c>
      <c r="EV6161" s="694">
        <f>IF(Home!$K$23=Idiomas!$D$922,FA6161,
IF(AND(Home!$K$23&lt;&gt;Idiomas!$D$922,TODAY()&lt;=Horarios!$A$4),FA6161,Idiomas!$D$923))</f>
        <v/>
      </c>
      <c r="EW6161" s="694" t="n"/>
      <c r="EX6161" s="694" t="n"/>
      <c r="EY6161" s="694" t="n"/>
      <c r="EZ6161" s="694" t="inlineStr">
        <is>
          <t>RD Congo</t>
        </is>
      </c>
      <c r="FA6161" s="694" t="inlineStr">
        <is>
          <t>DR Congo</t>
        </is>
      </c>
    </row>
    <row r="6162" ht="15" customHeight="1" s="650">
      <c r="EU6162" s="694">
        <f>IF(Home!$K$23=Idiomas!$D$922,EZ6162,
IF(AND(Home!$K$23&lt;&gt;Idiomas!$D$922,TODAY()&lt;=Horarios!$A$4),EZ6162,Idiomas!$D$923))</f>
        <v/>
      </c>
      <c r="EV6162" s="694">
        <f>IF(Home!$K$23=Idiomas!$D$922,FA6162,
IF(AND(Home!$K$23&lt;&gt;Idiomas!$D$922,TODAY()&lt;=Horarios!$A$4),FA6162,Idiomas!$D$923))</f>
        <v/>
      </c>
      <c r="EW6162" s="694" t="n"/>
      <c r="EX6162" s="694" t="n"/>
      <c r="EY6162" s="694" t="n"/>
      <c r="EZ6162" s="694" t="inlineStr">
        <is>
          <t>Irak</t>
        </is>
      </c>
      <c r="FA6162" s="694" t="inlineStr">
        <is>
          <t>Iraq</t>
        </is>
      </c>
    </row>
    <row r="6163" ht="15" customHeight="1" s="650">
      <c r="EU6163" s="694">
        <f>IF(Home!$K$23=Idiomas!$D$922,EZ6163,
IF(AND(Home!$K$23&lt;&gt;Idiomas!$D$922,TODAY()&lt;=Horarios!$A$4),EZ6163,Idiomas!$D$923))</f>
        <v/>
      </c>
      <c r="EV6163" s="694">
        <f>IF(Home!$K$23=Idiomas!$D$922,FA6163,
IF(AND(Home!$K$23&lt;&gt;Idiomas!$D$922,TODAY()&lt;=Horarios!$A$4),FA6163,Idiomas!$D$923))</f>
        <v/>
      </c>
      <c r="EW6163" s="694" t="n"/>
      <c r="EX6163" s="694" t="n"/>
      <c r="EY6163" s="694" t="n"/>
      <c r="EZ6163" s="694" t="inlineStr">
        <is>
          <t>Bosnia y Herzegovina</t>
        </is>
      </c>
      <c r="FA6163" s="694" t="inlineStr">
        <is>
          <t>Bosnia and Herzegovina</t>
        </is>
      </c>
    </row>
    <row r="6164" ht="15" customHeight="1" s="650">
      <c r="EU6164" s="694">
        <f>IF(Home!$K$23=Idiomas!$D$922,EZ6164,
IF(AND(Home!$K$23&lt;&gt;Idiomas!$D$922,TODAY()&lt;=Horarios!$A$4),EZ6164,Idiomas!$D$923))</f>
        <v/>
      </c>
      <c r="EV6164" s="694">
        <f>IF(Home!$K$23=Idiomas!$D$922,FA6164,
IF(AND(Home!$K$23&lt;&gt;Idiomas!$D$922,TODAY()&lt;=Horarios!$A$4),FA6164,Idiomas!$D$923))</f>
        <v/>
      </c>
      <c r="EW6164" s="694" t="n"/>
      <c r="EX6164" s="694" t="n"/>
      <c r="EY6164" s="694" t="n"/>
      <c r="EZ6164" s="694" t="inlineStr">
        <is>
          <t>Suecia</t>
        </is>
      </c>
      <c r="FA6164" s="694" t="inlineStr">
        <is>
          <t>Sweden</t>
        </is>
      </c>
    </row>
    <row r="6165" ht="15" customHeight="1" s="650">
      <c r="EU6165" s="694">
        <f>IF(Home!$K$23=Idiomas!$D$922,EZ6165,
IF(AND(Home!$K$23&lt;&gt;Idiomas!$D$922,TODAY()&lt;=Horarios!$A$4),EZ6165,Idiomas!$D$923))</f>
        <v/>
      </c>
      <c r="EV6165" s="694">
        <f>IF(Home!$K$23=Idiomas!$D$922,FA6165,
IF(AND(Home!$K$23&lt;&gt;Idiomas!$D$922,TODAY()&lt;=Horarios!$A$4),FA6165,Idiomas!$D$923))</f>
        <v/>
      </c>
      <c r="EW6165" s="694" t="n"/>
      <c r="EX6165" s="694" t="n"/>
      <c r="EY6165" s="694" t="n"/>
      <c r="EZ6165" s="694" t="inlineStr">
        <is>
          <t>Turquía</t>
        </is>
      </c>
      <c r="FA6165" s="694" t="inlineStr">
        <is>
          <t>Turkey</t>
        </is>
      </c>
    </row>
    <row r="6166" ht="15" customHeight="1" s="650">
      <c r="EU6166" s="694">
        <f>IF(Home!$K$23=Idiomas!$D$922,EZ6166,
IF(AND(Home!$K$23&lt;&gt;Idiomas!$D$922,TODAY()&lt;=Horarios!$A$4),EZ6166,Idiomas!$D$923))</f>
        <v/>
      </c>
      <c r="EV6166" s="694">
        <f>IF(Home!$K$23=Idiomas!$D$922,FA6166,
IF(AND(Home!$K$23&lt;&gt;Idiomas!$D$922,TODAY()&lt;=Horarios!$A$4),FA6166,Idiomas!$D$923))</f>
        <v/>
      </c>
      <c r="EW6166" s="694" t="n"/>
      <c r="EX6166" s="694" t="n"/>
      <c r="EY6166" s="694" t="n"/>
      <c r="EZ6166" s="694" t="inlineStr">
        <is>
          <t>República Checa</t>
        </is>
      </c>
      <c r="FA6166" s="694" t="inlineStr">
        <is>
          <t>Czech Republic</t>
        </is>
      </c>
    </row>
  </sheetData>
  <sheetProtection selectLockedCells="0" selectUnlockedCells="0" algorithmName="SHA-512" sheet="1" objects="1" insertRows="1" insertHyperlinks="1" autoFilter="1" scenarios="1" formatColumns="1" deleteColumns="1" insertColumns="1" pivotTables="1" deleteRows="1" formatCells="1" saltValue="deTvPoksMFYk4kpYg//cLA==" formatRows="1" sort="1" spinCount="100000" hashValue="ZxQqUPIodaHNuQY1WWCHhgaSYV6GH6dwkumKG/ytjhPnB2c85ven/jpGF32H1Kjv7sdInuJaMdVHGVz/cp2pAw=="/>
  <mergeCells count="3">
    <mergeCell ref="M84:R84"/>
    <mergeCell ref="B34:J34"/>
    <mergeCell ref="B3:J12"/>
  </mergeCells>
  <conditionalFormatting sqref="M86">
    <cfRule type="expression" rank="0" priority="2" equalAverage="0" aboveAverage="0" dxfId="4" text="" percent="0" bottom="0">
      <formula>$J$18=1</formula>
    </cfRule>
  </conditionalFormatting>
  <conditionalFormatting sqref="M84:R84 M87">
    <cfRule type="expression" rank="0" priority="3" equalAverage="0" aboveAverage="0" dxfId="40" text="" percent="0" bottom="0">
      <formula>$J$18=1</formula>
    </cfRule>
  </conditionalFormatting>
  <conditionalFormatting sqref="E19">
    <cfRule type="iconSet" priority="4">
      <iconSet iconSet="3Symbols2" showValue="0">
        <cfvo type="percent" val="0"/>
        <cfvo type="percent" val="33"/>
        <cfvo type="percent" val="67"/>
      </iconSet>
    </cfRule>
  </conditionalFormatting>
  <conditionalFormatting sqref="E21 E23 E25 E27 E29 E31 G21 G23 G25 G27 G29 G31">
    <cfRule type="iconSet" priority="5">
      <iconSet iconSet="3Symbols2" showValue="0">
        <cfvo type="percent" val="0"/>
        <cfvo type="num" val="1"/>
        <cfvo type="num" val="2"/>
      </iconSet>
    </cfRule>
  </conditionalFormatting>
  <conditionalFormatting sqref="N92:R93">
    <cfRule type="expression" rank="0" priority="6" equalAverage="0" aboveAverage="0" dxfId="41" text="" percent="0" bottom="0">
      <formula>IF($M$87=$T$91,1,0)</formula>
    </cfRule>
  </conditionalFormatting>
  <dataValidations count="2">
    <dataValidation sqref="M87" showDropDown="0" showInputMessage="1" showErrorMessage="1" allowBlank="1" type="list" errorStyle="stop" operator="between">
      <formula1>$T$87:$T$91</formula1>
      <formula2>0</formula2>
    </dataValidation>
    <dataValidation sqref="P93" showDropDown="0" showInputMessage="1" showErrorMessage="1" allowBlank="1" type="list" errorStyle="stop" operator="between">
      <formula1>Horarios!$AC$51:$AC$86</formula1>
      <formula2>0</formula2>
    </dataValidation>
  </dataValidations>
  <hyperlinks>
    <hyperlink xmlns:r="http://schemas.openxmlformats.org/officeDocument/2006/relationships" ref="C15" display="Miguel Angel Tejero" r:id="rId1"/>
    <hyperlink xmlns:r="http://schemas.openxmlformats.org/officeDocument/2006/relationships" ref="E15" display="matejero.es" r:id="rId2"/>
    <hyperlink xmlns:r="http://schemas.openxmlformats.org/officeDocument/2006/relationships" ref="G15" display="matejero.com" r:id="rId3"/>
    <hyperlink xmlns:r="http://schemas.openxmlformats.org/officeDocument/2006/relationships" ref="E21" display="https://matejero.es/download/administrador-excel-mundial-2026/" r:id="rId4"/>
    <hyperlink xmlns:r="http://schemas.openxmlformats.org/officeDocument/2006/relationships" ref="G21" display="https://matejero.com/download/admin-world-cup-2026/" r:id="rId5"/>
    <hyperlink xmlns:r="http://schemas.openxmlformats.org/officeDocument/2006/relationships" ref="E23" display="https://matejero.es/excel-champions-league/" r:id="rId6"/>
    <hyperlink xmlns:r="http://schemas.openxmlformats.org/officeDocument/2006/relationships" ref="G23" display="https://matejero.com/excel-champions-league/" r:id="rId7"/>
    <hyperlink xmlns:r="http://schemas.openxmlformats.org/officeDocument/2006/relationships" ref="E25" display="https://matejero.es/calendario-excel-liga/" r:id="rId8"/>
    <hyperlink xmlns:r="http://schemas.openxmlformats.org/officeDocument/2006/relationships" ref="E27" location="Descarga_el_Calendario_2a_Division_Liga_23_24_Excel" display="https://matejero.es/calendario-excel-liga/#Descarga_el_Calendario_2a_Division_Liga_23_24_Excel" r:id="rId9"/>
    <hyperlink xmlns:r="http://schemas.openxmlformats.org/officeDocument/2006/relationships" ref="G29" display="https://matejero.com/premier-league-excel-schedule/" r:id="rId10"/>
    <hyperlink xmlns:r="http://schemas.openxmlformats.org/officeDocument/2006/relationships" ref="E31" display="https://matejero.es/excel-copa-libertadores/" r:id="rId11"/>
    <hyperlink xmlns:r="http://schemas.openxmlformats.org/officeDocument/2006/relationships" ref="L34" display="Video►Tutorial" r:id="rId12"/>
  </hyperlinks>
  <printOptions horizontalCentered="0" verticalCentered="0" headings="0" gridLines="0" gridLinesSet="1"/>
  <pageMargins left="0.75" right="0.75" top="1" bottom="1" header="0.511811023622047" footer="0.511811023622047"/>
  <pageSetup orientation="portrait" paperSize="9" scale="100" fitToHeight="1" fitToWidth="1" pageOrder="downThenOver" blackAndWhite="0" draft="0" horizontalDpi="300" verticalDpi="300" copies="1"/>
</worksheet>
</file>

<file path=xl/worksheets/sheet8.xml><?xml version="1.0" encoding="utf-8"?>
<worksheet xmlns="http://schemas.openxmlformats.org/spreadsheetml/2006/main">
  <sheetPr filterMode="0">
    <outlinePr summaryBelow="1" summaryRight="1"/>
    <pageSetUpPr fitToPage="0"/>
  </sheetPr>
  <dimension ref="A1:MAL49"/>
  <sheetViews>
    <sheetView showFormulas="0" showGridLines="0" showRowColHeaders="0" showZeros="1" rightToLeft="0" tabSelected="0" showOutlineSymbols="1" defaultGridColor="1" view="normal" topLeftCell="BY959" colorId="64" zoomScale="100" zoomScaleNormal="100" zoomScalePageLayoutView="100" workbookViewId="0">
      <selection pane="topLeft" activeCell="BY959" activeCellId="0" sqref="BY959"/>
    </sheetView>
  </sheetViews>
  <sheetFormatPr baseColWidth="8" defaultColWidth="20.42578125" defaultRowHeight="15" zeroHeight="0" outlineLevelRow="0"/>
  <cols>
    <col width="6.85" customWidth="1" style="967" min="1" max="1"/>
    <col width="16.85" customWidth="1" style="967" min="2" max="2"/>
    <col width="11.43" customWidth="1" style="967" min="3" max="3"/>
    <col width="8.859999999999999" customWidth="1" style="967" min="4" max="4"/>
    <col width="11.29" customWidth="1" style="967" min="5" max="5"/>
    <col width="15.29" customWidth="1" style="967" min="6" max="6"/>
    <col width="4.14" customWidth="1" style="967" min="7" max="7"/>
    <col width="20.42" customWidth="1" style="967" min="8" max="8"/>
    <col width="13" customWidth="1" style="967" min="9" max="9"/>
    <col width="12" customWidth="1" style="967" min="10" max="10"/>
    <col width="20.42" customWidth="1" style="967" min="11" max="11"/>
    <col hidden="1" width="11.53" customWidth="1" style="967" min="12" max="13"/>
    <col width="4.42" customWidth="1" style="1310" min="14" max="14"/>
    <col width="20.42" customWidth="1" style="1311" min="15" max="16384"/>
  </cols>
  <sheetData>
    <row r="1" ht="15" customHeight="1" s="650">
      <c r="A1" s="1225" t="inlineStr">
        <is>
          <t>Num</t>
        </is>
      </c>
      <c r="B1" s="1225" t="inlineStr">
        <is>
          <t>NombreEquipo</t>
        </is>
      </c>
      <c r="C1" s="1225" t="inlineStr">
        <is>
          <t>Grupo</t>
        </is>
      </c>
      <c r="D1" s="1225" t="inlineStr">
        <is>
          <t>Rank</t>
        </is>
      </c>
      <c r="E1" s="1049" t="n"/>
      <c r="F1" s="1049" t="inlineStr">
        <is>
          <t>GRUPOS</t>
        </is>
      </c>
      <c r="G1" s="1049" t="n"/>
      <c r="H1" s="1225" t="n"/>
      <c r="I1" s="1225" t="n"/>
      <c r="J1" s="1049" t="n"/>
      <c r="K1" s="1049" t="inlineStr">
        <is>
          <t>Selección</t>
        </is>
      </c>
      <c r="L1" s="1049" t="inlineStr">
        <is>
          <t>Bandera</t>
        </is>
      </c>
      <c r="M1" s="1049" t="n"/>
    </row>
    <row r="2" ht="15" customHeight="1" s="650">
      <c r="A2" s="1049" t="n">
        <v>1</v>
      </c>
      <c r="B2" s="1049">
        <f>+INDEX(Idiomas!$D$202:$D$249,MATCH(T_Equipos[[#This Row],[Num]],Idiomas!$C$202:$C$249,0))</f>
        <v/>
      </c>
      <c r="C2" s="1049" t="inlineStr">
        <is>
          <t>A</t>
        </is>
      </c>
      <c r="D2" s="1049" t="n">
        <v>1</v>
      </c>
      <c r="E2" s="1049" t="n"/>
      <c r="F2" s="1049" t="inlineStr">
        <is>
          <t>A</t>
        </is>
      </c>
      <c r="G2" s="1049" t="n"/>
      <c r="H2" s="1049" t="n"/>
      <c r="I2" s="1049" t="n"/>
      <c r="J2" s="1049" t="n"/>
      <c r="K2" s="1049">
        <f>Idiomas!D202</f>
        <v/>
      </c>
      <c r="L2" s="1049" t="inlineStr">
        <is>
          <t>🇩🇪</t>
        </is>
      </c>
      <c r="M2" s="1049">
        <f>#VALUE!</f>
        <v/>
      </c>
      <c r="MAL2" s="1311" t="inlineStr">
        <is>
          <t>matejero</t>
        </is>
      </c>
    </row>
    <row r="3" ht="15" customHeight="1" s="650">
      <c r="A3" s="1049" t="n">
        <v>2</v>
      </c>
      <c r="B3" s="1049">
        <f>+INDEX(Idiomas!$D$202:$D$249,MATCH(T_Equipos[[#This Row],[Num]],Idiomas!$C$202:$C$249,0))</f>
        <v/>
      </c>
      <c r="C3" s="1049" t="inlineStr">
        <is>
          <t>A</t>
        </is>
      </c>
      <c r="D3" s="1049" t="n">
        <v>2</v>
      </c>
      <c r="E3" s="1049" t="n"/>
      <c r="F3" s="1049" t="inlineStr">
        <is>
          <t>B</t>
        </is>
      </c>
      <c r="G3" s="1049" t="n"/>
      <c r="H3" s="1049" t="n"/>
      <c r="I3" s="1049" t="n"/>
      <c r="J3" s="1049" t="n"/>
      <c r="K3" s="1049">
        <f>Idiomas!D203</f>
        <v/>
      </c>
      <c r="L3" s="1049" t="inlineStr">
        <is>
          <t>🇸🇦</t>
        </is>
      </c>
      <c r="M3" s="1049">
        <f>#VALUE!</f>
        <v/>
      </c>
    </row>
    <row r="4" ht="15" customHeight="1" s="650">
      <c r="A4" s="1049" t="n">
        <v>3</v>
      </c>
      <c r="B4" s="1049">
        <f>+INDEX(Idiomas!$D$202:$D$249,MATCH(T_Equipos[[#This Row],[Num]],Idiomas!$C$202:$C$249,0))</f>
        <v/>
      </c>
      <c r="C4" s="1049" t="inlineStr">
        <is>
          <t>A</t>
        </is>
      </c>
      <c r="D4" s="1049" t="n">
        <v>3</v>
      </c>
      <c r="E4" s="1049" t="n"/>
      <c r="F4" s="1049" t="inlineStr">
        <is>
          <t>C</t>
        </is>
      </c>
      <c r="G4" s="1049" t="n"/>
      <c r="H4" s="1049" t="n"/>
      <c r="I4" s="1049" t="n"/>
      <c r="J4" s="1049" t="n"/>
      <c r="K4" s="1049">
        <f>Idiomas!D204</f>
        <v/>
      </c>
      <c r="L4" s="1049" t="inlineStr">
        <is>
          <t>🇩🇿</t>
        </is>
      </c>
      <c r="M4" s="1049">
        <f>#VALUE!</f>
        <v/>
      </c>
    </row>
    <row r="5" ht="15" customHeight="1" s="650">
      <c r="A5" s="1049" t="n">
        <v>4</v>
      </c>
      <c r="B5" s="1049">
        <f>+INDEX(Idiomas!$D$202:$D$249,MATCH(T_Equipos[[#This Row],[Num]],Idiomas!$C$202:$C$249,0))</f>
        <v/>
      </c>
      <c r="C5" s="1049" t="inlineStr">
        <is>
          <t>A</t>
        </is>
      </c>
      <c r="D5" s="1049" t="n">
        <v>4</v>
      </c>
      <c r="E5" s="1049" t="n"/>
      <c r="F5" s="1049" t="inlineStr">
        <is>
          <t>D</t>
        </is>
      </c>
      <c r="G5" s="1049" t="n"/>
      <c r="H5" s="1049" t="n"/>
      <c r="I5" s="1049" t="n"/>
      <c r="J5" s="1049" t="n"/>
      <c r="K5" s="1049">
        <f>Idiomas!D205</f>
        <v/>
      </c>
      <c r="L5" s="1049" t="inlineStr">
        <is>
          <t>🇦🇷</t>
        </is>
      </c>
      <c r="M5" s="1049">
        <f>#VALUE!</f>
        <v/>
      </c>
    </row>
    <row r="6" ht="15" customHeight="1" s="650">
      <c r="A6" s="1049" t="n">
        <v>5</v>
      </c>
      <c r="B6" s="1049">
        <f>+INDEX(Idiomas!$D$202:$D$249,MATCH(T_Equipos[[#This Row],[Num]],Idiomas!$C$202:$C$249,0))</f>
        <v/>
      </c>
      <c r="C6" s="1049" t="inlineStr">
        <is>
          <t>B</t>
        </is>
      </c>
      <c r="D6" s="1049" t="n">
        <v>1</v>
      </c>
      <c r="E6" s="1049" t="n"/>
      <c r="F6" s="1049" t="inlineStr">
        <is>
          <t>E</t>
        </is>
      </c>
      <c r="G6" s="1049" t="n"/>
      <c r="H6" s="1049" t="n"/>
      <c r="I6" s="1049" t="n"/>
      <c r="J6" s="1049" t="n"/>
      <c r="K6" s="1049">
        <f>Idiomas!D206</f>
        <v/>
      </c>
      <c r="L6" s="1049" t="inlineStr">
        <is>
          <t>🇦🇺</t>
        </is>
      </c>
      <c r="M6" s="1049">
        <f>#VALUE!</f>
        <v/>
      </c>
    </row>
    <row r="7" ht="15" customHeight="1" s="650">
      <c r="A7" s="1049" t="n">
        <v>6</v>
      </c>
      <c r="B7" s="1049">
        <f>+INDEX(Idiomas!$D$202:$D$249,MATCH(T_Equipos[[#This Row],[Num]],Idiomas!$C$202:$C$249,0))</f>
        <v/>
      </c>
      <c r="C7" s="1049" t="inlineStr">
        <is>
          <t>B</t>
        </is>
      </c>
      <c r="D7" s="1049" t="n">
        <v>2</v>
      </c>
      <c r="E7" s="1049" t="n"/>
      <c r="F7" s="1049" t="inlineStr">
        <is>
          <t>F</t>
        </is>
      </c>
      <c r="G7" s="1049" t="n"/>
      <c r="H7" s="1049" t="n"/>
      <c r="I7" s="1049" t="n"/>
      <c r="J7" s="1049" t="n"/>
      <c r="K7" s="1049">
        <f>Idiomas!D207</f>
        <v/>
      </c>
      <c r="L7" s="1312" t="inlineStr">
        <is>
          <t>🇦🇹</t>
        </is>
      </c>
      <c r="M7" s="1312">
        <f>#VALUE!</f>
        <v/>
      </c>
    </row>
    <row r="8" ht="15" customHeight="1" s="650">
      <c r="A8" s="1049" t="n">
        <v>7</v>
      </c>
      <c r="B8" s="1049">
        <f>+INDEX(Idiomas!$D$202:$D$249,MATCH(T_Equipos[[#This Row],[Num]],Idiomas!$C$202:$C$249,0))</f>
        <v/>
      </c>
      <c r="C8" s="1049" t="inlineStr">
        <is>
          <t>B</t>
        </is>
      </c>
      <c r="D8" s="1049" t="n">
        <v>3</v>
      </c>
      <c r="E8" s="1049" t="n"/>
      <c r="F8" s="1049" t="inlineStr">
        <is>
          <t>G</t>
        </is>
      </c>
      <c r="G8" s="1049" t="n"/>
      <c r="H8" s="1049" t="n"/>
      <c r="I8" s="1049" t="n"/>
      <c r="J8" s="1049" t="n"/>
      <c r="K8" s="1049">
        <f>Idiomas!D208</f>
        <v/>
      </c>
      <c r="L8" s="1049" t="inlineStr">
        <is>
          <t>🇧🇪</t>
        </is>
      </c>
      <c r="M8" s="1049">
        <f>#VALUE!</f>
        <v/>
      </c>
    </row>
    <row r="9" ht="15" customHeight="1" s="650">
      <c r="A9" s="1049" t="n">
        <v>8</v>
      </c>
      <c r="B9" s="1049">
        <f>+INDEX(Idiomas!$D$202:$D$249,MATCH(T_Equipos[[#This Row],[Num]],Idiomas!$C$202:$C$249,0))</f>
        <v/>
      </c>
      <c r="C9" s="1049" t="inlineStr">
        <is>
          <t>B</t>
        </is>
      </c>
      <c r="D9" s="1049" t="n">
        <v>4</v>
      </c>
      <c r="E9" s="1049" t="n"/>
      <c r="F9" s="1049" t="inlineStr">
        <is>
          <t>H</t>
        </is>
      </c>
      <c r="G9" s="1049" t="n"/>
      <c r="H9" s="1049" t="n"/>
      <c r="I9" s="1049" t="n"/>
      <c r="J9" s="1049" t="n"/>
      <c r="K9" s="1049">
        <f>Idiomas!D209</f>
        <v/>
      </c>
      <c r="L9" s="1049" t="inlineStr">
        <is>
          <t>🇧🇷</t>
        </is>
      </c>
      <c r="M9" s="1049">
        <f>#VALUE!</f>
        <v/>
      </c>
    </row>
    <row r="10" ht="15" customHeight="1" s="650">
      <c r="A10" s="1049" t="n">
        <v>9</v>
      </c>
      <c r="B10" s="1049">
        <f>+INDEX(Idiomas!$D$202:$D$249,MATCH(T_Equipos[[#This Row],[Num]],Idiomas!$C$202:$C$249,0))</f>
        <v/>
      </c>
      <c r="C10" s="1049" t="inlineStr">
        <is>
          <t>C</t>
        </is>
      </c>
      <c r="D10" s="1049" t="n">
        <v>1</v>
      </c>
      <c r="E10" s="1049" t="n"/>
      <c r="F10" s="1049" t="inlineStr">
        <is>
          <t>I</t>
        </is>
      </c>
      <c r="G10" s="1049" t="n"/>
      <c r="H10" s="1049" t="n"/>
      <c r="I10" s="1049" t="n"/>
      <c r="J10" s="1049" t="n"/>
      <c r="K10" s="1049">
        <f>Idiomas!D210</f>
        <v/>
      </c>
      <c r="L10" s="1049" t="inlineStr">
        <is>
          <t>🇨🇻</t>
        </is>
      </c>
      <c r="M10" s="1049">
        <f>#VALUE!</f>
        <v/>
      </c>
    </row>
    <row r="11" ht="15" customHeight="1" s="650">
      <c r="A11" s="1049" t="n">
        <v>10</v>
      </c>
      <c r="B11" s="1049">
        <f>+INDEX(Idiomas!$D$202:$D$249,MATCH(T_Equipos[[#This Row],[Num]],Idiomas!$C$202:$C$249,0))</f>
        <v/>
      </c>
      <c r="C11" s="1049" t="inlineStr">
        <is>
          <t>C</t>
        </is>
      </c>
      <c r="D11" s="1049" t="n">
        <v>2</v>
      </c>
      <c r="E11" s="1049" t="n"/>
      <c r="F11" s="1049" t="inlineStr">
        <is>
          <t>J</t>
        </is>
      </c>
      <c r="G11" s="1049" t="n"/>
      <c r="H11" s="1049" t="n"/>
      <c r="I11" s="1049" t="n"/>
      <c r="J11" s="1049" t="n"/>
      <c r="K11" s="1049">
        <f>Idiomas!D211</f>
        <v/>
      </c>
      <c r="L11" s="1049" t="inlineStr">
        <is>
          <t>🇨🇦</t>
        </is>
      </c>
      <c r="M11" s="1049">
        <f>#VALUE!</f>
        <v/>
      </c>
    </row>
    <row r="12" ht="15" customHeight="1" s="650">
      <c r="A12" s="1049" t="n">
        <v>11</v>
      </c>
      <c r="B12" s="1049">
        <f>+INDEX(Idiomas!$D$202:$D$249,MATCH(T_Equipos[[#This Row],[Num]],Idiomas!$C$202:$C$249,0))</f>
        <v/>
      </c>
      <c r="C12" s="1049" t="inlineStr">
        <is>
          <t>C</t>
        </is>
      </c>
      <c r="D12" s="1049" t="n">
        <v>3</v>
      </c>
      <c r="E12" s="1049" t="n"/>
      <c r="F12" s="1049" t="inlineStr">
        <is>
          <t>K</t>
        </is>
      </c>
      <c r="G12" s="1049" t="n"/>
      <c r="H12" s="1049" t="n"/>
      <c r="I12" s="1049" t="n"/>
      <c r="J12" s="1049" t="n"/>
      <c r="K12" s="1049">
        <f>Idiomas!D212</f>
        <v/>
      </c>
      <c r="L12" s="1049" t="inlineStr">
        <is>
          <t>🇶🇦</t>
        </is>
      </c>
      <c r="M12" s="1049">
        <f>#VALUE!</f>
        <v/>
      </c>
    </row>
    <row r="13" ht="15" customHeight="1" s="650">
      <c r="A13" s="1049" t="n">
        <v>12</v>
      </c>
      <c r="B13" s="1049">
        <f>+INDEX(Idiomas!$D$202:$D$249,MATCH(T_Equipos[[#This Row],[Num]],Idiomas!$C$202:$C$249,0))</f>
        <v/>
      </c>
      <c r="C13" s="1049" t="inlineStr">
        <is>
          <t>C</t>
        </is>
      </c>
      <c r="D13" s="1049" t="n">
        <v>4</v>
      </c>
      <c r="E13" s="1049" t="n"/>
      <c r="F13" s="1049" t="inlineStr">
        <is>
          <t>L</t>
        </is>
      </c>
      <c r="G13" s="1049" t="n"/>
      <c r="H13" s="1049" t="n"/>
      <c r="I13" s="1049" t="n"/>
      <c r="J13" s="1049" t="n"/>
      <c r="K13" s="1049">
        <f>Idiomas!D213</f>
        <v/>
      </c>
      <c r="L13" s="1049" t="inlineStr">
        <is>
          <t>🇨🇴</t>
        </is>
      </c>
      <c r="M13" s="1049">
        <f>#VALUE!</f>
        <v/>
      </c>
    </row>
    <row r="14" ht="15" customHeight="1" s="650">
      <c r="A14" s="1049" t="n">
        <v>13</v>
      </c>
      <c r="B14" s="1049">
        <f>+INDEX(Idiomas!$D$202:$D$249,MATCH(T_Equipos[[#This Row],[Num]],Idiomas!$C$202:$C$249,0))</f>
        <v/>
      </c>
      <c r="C14" s="1049" t="inlineStr">
        <is>
          <t>D</t>
        </is>
      </c>
      <c r="D14" s="1049" t="n">
        <v>1</v>
      </c>
      <c r="E14" s="1049" t="n"/>
      <c r="F14" s="1049" t="n"/>
      <c r="G14" s="1049" t="n"/>
      <c r="H14" s="1049" t="n"/>
      <c r="I14" s="1049" t="n"/>
      <c r="J14" s="1049" t="n"/>
      <c r="K14" s="1049">
        <f>Idiomas!D214</f>
        <v/>
      </c>
      <c r="L14" s="1049" t="inlineStr">
        <is>
          <t>🇰🇷</t>
        </is>
      </c>
      <c r="M14" s="1049">
        <f>#VALUE!</f>
        <v/>
      </c>
    </row>
    <row r="15" ht="15" customHeight="1" s="650">
      <c r="A15" s="1049" t="n">
        <v>14</v>
      </c>
      <c r="B15" s="1049">
        <f>+INDEX(Idiomas!$D$202:$D$249,MATCH(T_Equipos[[#This Row],[Num]],Idiomas!$C$202:$C$249,0))</f>
        <v/>
      </c>
      <c r="C15" s="1049" t="inlineStr">
        <is>
          <t>D</t>
        </is>
      </c>
      <c r="D15" s="1049" t="n">
        <v>2</v>
      </c>
      <c r="E15" s="1049" t="n"/>
      <c r="F15" s="1049" t="n"/>
      <c r="G15" s="1049" t="n"/>
      <c r="H15" s="1049" t="n"/>
      <c r="I15" s="1049" t="n"/>
      <c r="J15" s="1049" t="n"/>
      <c r="K15" s="1049">
        <f>Idiomas!D215</f>
        <v/>
      </c>
      <c r="L15" s="1049" t="inlineStr">
        <is>
          <t>🇨🇮</t>
        </is>
      </c>
      <c r="M15" s="1049">
        <f>#VALUE!</f>
        <v/>
      </c>
      <c r="P15" s="1313" t="n"/>
      <c r="Q15" s="1313" t="n"/>
      <c r="R15" s="1313" t="n"/>
    </row>
    <row r="16" ht="15" customHeight="1" s="650">
      <c r="A16" s="1049" t="n">
        <v>15</v>
      </c>
      <c r="B16" s="1049">
        <f>+INDEX(Idiomas!$D$202:$D$249,MATCH(T_Equipos[[#This Row],[Num]],Idiomas!$C$202:$C$249,0))</f>
        <v/>
      </c>
      <c r="C16" s="1049" t="inlineStr">
        <is>
          <t>D</t>
        </is>
      </c>
      <c r="D16" s="1049" t="n">
        <v>3</v>
      </c>
      <c r="E16" s="1049" t="n"/>
      <c r="F16" s="1049" t="n"/>
      <c r="G16" s="1049" t="n"/>
      <c r="H16" s="1049" t="n"/>
      <c r="I16" s="1049" t="n"/>
      <c r="J16" s="1049" t="n"/>
      <c r="K16" s="1049">
        <f>Idiomas!D216</f>
        <v/>
      </c>
      <c r="L16" s="1049" t="inlineStr">
        <is>
          <t>🇭🇷</t>
        </is>
      </c>
      <c r="M16" s="1049">
        <f>#VALUE!</f>
        <v/>
      </c>
    </row>
    <row r="17" ht="15" customHeight="1" s="650">
      <c r="A17" s="1049" t="n">
        <v>16</v>
      </c>
      <c r="B17" s="1049">
        <f>+INDEX(Idiomas!$D$202:$D$249,MATCH(T_Equipos[[#This Row],[Num]],Idiomas!$C$202:$C$249,0))</f>
        <v/>
      </c>
      <c r="C17" s="1049" t="inlineStr">
        <is>
          <t>D</t>
        </is>
      </c>
      <c r="D17" s="1049" t="n">
        <v>4</v>
      </c>
      <c r="E17" s="1049" t="n"/>
      <c r="F17" s="1049" t="n"/>
      <c r="G17" s="1049" t="n"/>
      <c r="H17" s="1049" t="n"/>
      <c r="I17" s="1049" t="n"/>
      <c r="J17" s="1049" t="n"/>
      <c r="K17" s="1049">
        <f>Idiomas!D217</f>
        <v/>
      </c>
      <c r="L17" s="1049" t="inlineStr">
        <is>
          <t>🇨🇼</t>
        </is>
      </c>
      <c r="M17" s="1049">
        <f>#VALUE!</f>
        <v/>
      </c>
    </row>
    <row r="18" ht="15" customHeight="1" s="650">
      <c r="A18" s="1049" t="n">
        <v>17</v>
      </c>
      <c r="B18" s="1049">
        <f>+INDEX(Idiomas!$D$202:$D$249,MATCH(T_Equipos[[#This Row],[Num]],Idiomas!$C$202:$C$249,0))</f>
        <v/>
      </c>
      <c r="C18" s="1049" t="inlineStr">
        <is>
          <t>E</t>
        </is>
      </c>
      <c r="D18" s="1049" t="n">
        <v>1</v>
      </c>
      <c r="E18" s="1049" t="n"/>
      <c r="F18" s="1049" t="n"/>
      <c r="G18" s="1049" t="n"/>
      <c r="H18" s="1049" t="n"/>
      <c r="I18" s="1049" t="n"/>
      <c r="J18" s="1049" t="n"/>
      <c r="K18" s="1049">
        <f>Idiomas!D218</f>
        <v/>
      </c>
      <c r="L18" s="1049" t="inlineStr">
        <is>
          <t>🇪🇨</t>
        </is>
      </c>
      <c r="M18" s="1049">
        <f>#VALUE!</f>
        <v/>
      </c>
    </row>
    <row r="19" ht="15" customHeight="1" s="650">
      <c r="A19" s="1049" t="n">
        <v>18</v>
      </c>
      <c r="B19" s="1049">
        <f>+INDEX(Idiomas!$D$202:$D$249,MATCH(T_Equipos[[#This Row],[Num]],Idiomas!$C$202:$C$249,0))</f>
        <v/>
      </c>
      <c r="C19" s="1049" t="inlineStr">
        <is>
          <t>E</t>
        </is>
      </c>
      <c r="D19" s="1049" t="n">
        <v>2</v>
      </c>
      <c r="E19" s="1049" t="n"/>
      <c r="F19" s="1049" t="n"/>
      <c r="G19" s="1049" t="n"/>
      <c r="H19" s="1049" t="n"/>
      <c r="I19" s="1049" t="n"/>
      <c r="J19" s="1049" t="n"/>
      <c r="K19" s="1049">
        <f>Idiomas!D219</f>
        <v/>
      </c>
      <c r="L19" s="1049" t="inlineStr">
        <is>
          <t>🇪🇬</t>
        </is>
      </c>
      <c r="M19" s="1049">
        <f>#VALUE!</f>
        <v/>
      </c>
    </row>
    <row r="20" ht="15" customHeight="1" s="650">
      <c r="A20" s="1049" t="n">
        <v>19</v>
      </c>
      <c r="B20" s="1049">
        <f>+INDEX(Idiomas!$D$202:$D$249,MATCH(T_Equipos[[#This Row],[Num]],Idiomas!$C$202:$C$249,0))</f>
        <v/>
      </c>
      <c r="C20" s="1049" t="inlineStr">
        <is>
          <t>E</t>
        </is>
      </c>
      <c r="D20" s="1049" t="n">
        <v>3</v>
      </c>
      <c r="E20" s="1049" t="n"/>
      <c r="F20" s="1049" t="n"/>
      <c r="G20" s="1049" t="n"/>
      <c r="H20" s="1049" t="n"/>
      <c r="I20" s="1049" t="n"/>
      <c r="J20" s="1049" t="n"/>
      <c r="K20" s="1049">
        <f>Idiomas!D220</f>
        <v/>
      </c>
      <c r="L20" s="1049" t="inlineStr">
        <is>
          <t>🏴󠁧󠁢󠁳󠁣󠁴󠁿</t>
        </is>
      </c>
      <c r="M20" s="1049">
        <f>#VALUE!</f>
        <v/>
      </c>
    </row>
    <row r="21" ht="15" customHeight="1" s="650">
      <c r="A21" s="1049" t="n">
        <v>20</v>
      </c>
      <c r="B21" s="1049">
        <f>+INDEX(Idiomas!$D$202:$D$249,MATCH(T_Equipos[[#This Row],[Num]],Idiomas!$C$202:$C$249,0))</f>
        <v/>
      </c>
      <c r="C21" s="1049" t="inlineStr">
        <is>
          <t>E</t>
        </is>
      </c>
      <c r="D21" s="1049" t="n">
        <v>4</v>
      </c>
      <c r="E21" s="1049" t="n"/>
      <c r="F21" s="1049" t="n"/>
      <c r="G21" s="1049" t="n"/>
      <c r="H21" s="1049" t="n"/>
      <c r="I21" s="1049" t="n"/>
      <c r="J21" s="1049" t="n"/>
      <c r="K21" s="1049">
        <f>Idiomas!D221</f>
        <v/>
      </c>
      <c r="L21" s="1049" t="inlineStr">
        <is>
          <t>🇪🇸</t>
        </is>
      </c>
      <c r="M21" s="1049">
        <f>#VALUE!</f>
        <v/>
      </c>
    </row>
    <row r="22" ht="15" customHeight="1" s="650">
      <c r="A22" s="1049" t="n">
        <v>21</v>
      </c>
      <c r="B22" s="1049">
        <f>+INDEX(Idiomas!$D$202:$D$249,MATCH(T_Equipos[[#This Row],[Num]],Idiomas!$C$202:$C$249,0))</f>
        <v/>
      </c>
      <c r="C22" s="1049" t="inlineStr">
        <is>
          <t>F</t>
        </is>
      </c>
      <c r="D22" s="1049" t="n">
        <v>1</v>
      </c>
      <c r="E22" s="1049" t="n"/>
      <c r="F22" s="1049" t="n"/>
      <c r="G22" s="1049" t="n"/>
      <c r="H22" s="1049" t="n"/>
      <c r="I22" s="1049" t="n"/>
      <c r="J22" s="1049" t="n"/>
      <c r="K22" s="1049">
        <f>Idiomas!D222</f>
        <v/>
      </c>
      <c r="L22" s="1049" t="inlineStr">
        <is>
          <t>🇺🇸</t>
        </is>
      </c>
      <c r="M22" s="1049">
        <f>#VALUE!</f>
        <v/>
      </c>
    </row>
    <row r="23" ht="15" customHeight="1" s="650">
      <c r="A23" s="1049" t="n">
        <v>22</v>
      </c>
      <c r="B23" s="1049">
        <f>+INDEX(Idiomas!$D$202:$D$249,MATCH(T_Equipos[[#This Row],[Num]],Idiomas!$C$202:$C$249,0))</f>
        <v/>
      </c>
      <c r="C23" s="1049" t="inlineStr">
        <is>
          <t>F</t>
        </is>
      </c>
      <c r="D23" s="1049" t="n">
        <v>2</v>
      </c>
      <c r="E23" s="1049" t="n"/>
      <c r="F23" s="1049" t="n"/>
      <c r="G23" s="1049" t="n"/>
      <c r="H23" s="1049" t="n"/>
      <c r="I23" s="1049" t="n"/>
      <c r="J23" s="1049" t="n"/>
      <c r="K23" s="1049">
        <f>Idiomas!D223</f>
        <v/>
      </c>
      <c r="L23" s="1049" t="inlineStr">
        <is>
          <t>🇫🇷</t>
        </is>
      </c>
      <c r="M23" s="1049">
        <f>#VALUE!</f>
        <v/>
      </c>
    </row>
    <row r="24" ht="15" customHeight="1" s="650">
      <c r="A24" s="1049" t="n">
        <v>23</v>
      </c>
      <c r="B24" s="1049">
        <f>+INDEX(Idiomas!$D$202:$D$249,MATCH(T_Equipos[[#This Row],[Num]],Idiomas!$C$202:$C$249,0))</f>
        <v/>
      </c>
      <c r="C24" s="1049" t="inlineStr">
        <is>
          <t>F</t>
        </is>
      </c>
      <c r="D24" s="1049" t="n">
        <v>3</v>
      </c>
      <c r="E24" s="1049" t="n"/>
      <c r="F24" s="1049" t="n"/>
      <c r="G24" s="1049" t="n"/>
      <c r="H24" s="1049" t="n"/>
      <c r="I24" s="1049" t="n"/>
      <c r="J24" s="1049" t="n"/>
      <c r="K24" s="1049">
        <f>Idiomas!D224</f>
        <v/>
      </c>
      <c r="L24" s="1049" t="inlineStr">
        <is>
          <t>🇬🇭</t>
        </is>
      </c>
      <c r="M24" s="1049">
        <f>#VALUE!</f>
        <v/>
      </c>
    </row>
    <row r="25" ht="15" customHeight="1" s="650">
      <c r="A25" s="1049" t="n">
        <v>24</v>
      </c>
      <c r="B25" s="1049">
        <f>+INDEX(Idiomas!$D$202:$D$249,MATCH(T_Equipos[[#This Row],[Num]],Idiomas!$C$202:$C$249,0))</f>
        <v/>
      </c>
      <c r="C25" s="1049" t="inlineStr">
        <is>
          <t>F</t>
        </is>
      </c>
      <c r="D25" s="1049" t="n">
        <v>4</v>
      </c>
      <c r="E25" s="1049" t="n"/>
      <c r="F25" s="1049" t="n"/>
      <c r="G25" s="1049" t="n"/>
      <c r="H25" s="1049" t="n"/>
      <c r="I25" s="1049" t="n"/>
      <c r="J25" s="1049" t="n"/>
      <c r="K25" s="1049">
        <f>Idiomas!D225</f>
        <v/>
      </c>
      <c r="L25" s="1049" t="inlineStr">
        <is>
          <t>🇭🇹</t>
        </is>
      </c>
      <c r="M25" s="1049">
        <f>#VALUE!</f>
        <v/>
      </c>
    </row>
    <row r="26" ht="15" customHeight="1" s="650">
      <c r="A26" s="1049" t="n">
        <v>25</v>
      </c>
      <c r="B26" s="1049">
        <f>+INDEX(Idiomas!$D$202:$D$249,MATCH(T_Equipos[[#This Row],[Num]],Idiomas!$C$202:$C$249,0))</f>
        <v/>
      </c>
      <c r="C26" s="1049" t="inlineStr">
        <is>
          <t>G</t>
        </is>
      </c>
      <c r="D26" s="1049" t="n">
        <v>1</v>
      </c>
      <c r="E26" s="1049" t="n"/>
      <c r="F26" s="1049" t="n"/>
      <c r="G26" s="1049" t="n"/>
      <c r="H26" s="1049" t="n"/>
      <c r="I26" s="1049" t="n"/>
      <c r="J26" s="1049" t="n"/>
      <c r="K26" s="1049">
        <f>Idiomas!D226</f>
        <v/>
      </c>
      <c r="L26" s="1049" t="inlineStr">
        <is>
          <t>🏴󠁧󠁢󠁥󠁮󠁧󠁿</t>
        </is>
      </c>
      <c r="M26" s="1049">
        <f>#VALUE!</f>
        <v/>
      </c>
    </row>
    <row r="27" ht="15" customHeight="1" s="650">
      <c r="A27" s="1049" t="n">
        <v>26</v>
      </c>
      <c r="B27" s="1049">
        <f>+INDEX(Idiomas!$D$202:$D$249,MATCH(T_Equipos[[#This Row],[Num]],Idiomas!$C$202:$C$249,0))</f>
        <v/>
      </c>
      <c r="C27" s="1049" t="inlineStr">
        <is>
          <t>G</t>
        </is>
      </c>
      <c r="D27" s="1049" t="n">
        <v>2</v>
      </c>
      <c r="E27" s="1049" t="n"/>
      <c r="F27" s="1049" t="n"/>
      <c r="G27" s="1049" t="n"/>
      <c r="H27" s="1049" t="n"/>
      <c r="I27" s="1049" t="n"/>
      <c r="J27" s="1049" t="n"/>
      <c r="K27" s="1049">
        <f>Idiomas!D227</f>
        <v/>
      </c>
      <c r="L27" s="1049">
        <f>+INDEX(Credits!$W$87:$W$91,MATCH(Credits!$EZ$6144,Credits!$U$87:$U$91,0))</f>
        <v/>
      </c>
      <c r="M27" s="1049">
        <f>+INDEX(Credits!$X$87:$X$91,MATCH(Credits!$EZ$6144,Credits!$U$87:$U$91,0))</f>
        <v/>
      </c>
    </row>
    <row r="28" ht="15" customHeight="1" s="650">
      <c r="A28" s="1049" t="n">
        <v>27</v>
      </c>
      <c r="B28" s="1049">
        <f>+INDEX(Idiomas!$D$202:$D$249,MATCH(T_Equipos[[#This Row],[Num]],Idiomas!$C$202:$C$249,0))</f>
        <v/>
      </c>
      <c r="C28" s="1049" t="inlineStr">
        <is>
          <t>G</t>
        </is>
      </c>
      <c r="D28" s="1049" t="n">
        <v>3</v>
      </c>
      <c r="E28" s="1049" t="n"/>
      <c r="F28" s="1049" t="n"/>
      <c r="G28" s="1049" t="n"/>
      <c r="H28" s="1049" t="n"/>
      <c r="I28" s="1049" t="n"/>
      <c r="J28" s="1049" t="n"/>
      <c r="K28" s="1049">
        <f>Idiomas!D228</f>
        <v/>
      </c>
      <c r="L28" s="1049" t="inlineStr">
        <is>
          <t>🇯🇵</t>
        </is>
      </c>
      <c r="M28" s="1049">
        <f>#VALUE!</f>
        <v/>
      </c>
      <c r="LS28" s="1311" t="inlineStr">
        <is>
          <t>matejero</t>
        </is>
      </c>
      <c r="MAL28" s="1311" t="inlineStr">
        <is>
          <t>matejero</t>
        </is>
      </c>
    </row>
    <row r="29" ht="15" customHeight="1" s="650">
      <c r="A29" s="1049" t="n">
        <v>28</v>
      </c>
      <c r="B29" s="1049">
        <f>+INDEX(Idiomas!$D$202:$D$249,MATCH(T_Equipos[[#This Row],[Num]],Idiomas!$C$202:$C$249,0))</f>
        <v/>
      </c>
      <c r="C29" s="1049" t="inlineStr">
        <is>
          <t>G</t>
        </is>
      </c>
      <c r="D29" s="1049" t="n">
        <v>4</v>
      </c>
      <c r="E29" s="1049" t="n"/>
      <c r="F29" s="1049" t="n"/>
      <c r="G29" s="1049" t="n"/>
      <c r="H29" s="1049" t="n"/>
      <c r="I29" s="1049" t="n"/>
      <c r="J29" s="1049" t="n"/>
      <c r="K29" s="1049">
        <f>Idiomas!D229</f>
        <v/>
      </c>
      <c r="L29" s="1049" t="inlineStr">
        <is>
          <t>🇯🇴</t>
        </is>
      </c>
      <c r="M29" s="1049">
        <f>#VALUE!</f>
        <v/>
      </c>
    </row>
    <row r="30" ht="15" customHeight="1" s="650">
      <c r="A30" s="1049" t="n">
        <v>29</v>
      </c>
      <c r="B30" s="1049">
        <f>+INDEX(Idiomas!$D$202:$D$249,MATCH(T_Equipos[[#This Row],[Num]],Idiomas!$C$202:$C$249,0))</f>
        <v/>
      </c>
      <c r="C30" s="1049" t="inlineStr">
        <is>
          <t>H</t>
        </is>
      </c>
      <c r="D30" s="1049" t="n">
        <v>1</v>
      </c>
      <c r="E30" s="1049" t="n"/>
      <c r="F30" s="1049" t="n"/>
      <c r="G30" s="1049" t="n"/>
      <c r="H30" s="1049" t="n"/>
      <c r="I30" s="1049" t="n"/>
      <c r="J30" s="1049" t="n"/>
      <c r="K30" s="1049">
        <f>Idiomas!D230</f>
        <v/>
      </c>
      <c r="L30" s="1049" t="inlineStr">
        <is>
          <t>🇲🇦</t>
        </is>
      </c>
      <c r="M30" s="1049">
        <f>#VALUE!</f>
        <v/>
      </c>
    </row>
    <row r="31" ht="15" customHeight="1" s="650">
      <c r="A31" s="1049" t="n">
        <v>30</v>
      </c>
      <c r="B31" s="1049">
        <f>+INDEX(Idiomas!$D$202:$D$249,MATCH(T_Equipos[[#This Row],[Num]],Idiomas!$C$202:$C$249,0))</f>
        <v/>
      </c>
      <c r="C31" s="1049" t="inlineStr">
        <is>
          <t>H</t>
        </is>
      </c>
      <c r="D31" s="1049" t="n">
        <v>2</v>
      </c>
      <c r="E31" s="1049" t="n"/>
      <c r="F31" s="1049" t="n"/>
      <c r="G31" s="1049" t="n"/>
      <c r="H31" s="1049" t="n"/>
      <c r="I31" s="1049" t="n"/>
      <c r="J31" s="1049" t="n"/>
      <c r="K31" s="1049">
        <f>Idiomas!D231</f>
        <v/>
      </c>
      <c r="L31" s="1049" t="inlineStr">
        <is>
          <t>🇲🇽</t>
        </is>
      </c>
      <c r="M31" s="1049">
        <f>#VALUE!</f>
        <v/>
      </c>
    </row>
    <row r="32" ht="15" customHeight="1" s="650">
      <c r="A32" s="1049" t="n">
        <v>31</v>
      </c>
      <c r="B32" s="1049">
        <f>+INDEX(Idiomas!$D$202:$D$249,MATCH(T_Equipos[[#This Row],[Num]],Idiomas!$C$202:$C$249,0))</f>
        <v/>
      </c>
      <c r="C32" s="1049" t="inlineStr">
        <is>
          <t>H</t>
        </is>
      </c>
      <c r="D32" s="1049" t="n">
        <v>3</v>
      </c>
      <c r="E32" s="1049" t="n"/>
      <c r="F32" s="1049" t="n"/>
      <c r="G32" s="1049" t="n"/>
      <c r="H32" s="1049" t="n"/>
      <c r="I32" s="1049" t="n"/>
      <c r="J32" s="1049" t="n"/>
      <c r="K32" s="1049">
        <f>Idiomas!D232</f>
        <v/>
      </c>
      <c r="L32" s="1049" t="inlineStr">
        <is>
          <t>🇳🇴</t>
        </is>
      </c>
      <c r="M32" s="1049">
        <f>#VALUE!</f>
        <v/>
      </c>
    </row>
    <row r="33" ht="15" customHeight="1" s="650">
      <c r="A33" s="1049" t="n">
        <v>32</v>
      </c>
      <c r="B33" s="1049">
        <f>+INDEX(Idiomas!$D$202:$D$249,MATCH(T_Equipos[[#This Row],[Num]],Idiomas!$C$202:$C$249,0))</f>
        <v/>
      </c>
      <c r="C33" s="1049" t="inlineStr">
        <is>
          <t>H</t>
        </is>
      </c>
      <c r="D33" s="1049" t="n">
        <v>4</v>
      </c>
      <c r="E33" s="1049" t="n"/>
      <c r="F33" s="1049" t="n"/>
      <c r="G33" s="1049" t="n"/>
      <c r="H33" s="1049" t="n"/>
      <c r="I33" s="1049" t="n"/>
      <c r="J33" s="1049" t="n"/>
      <c r="K33" s="1049">
        <f>Idiomas!D233</f>
        <v/>
      </c>
      <c r="L33" s="1049" t="inlineStr">
        <is>
          <t>🇳🇿</t>
        </is>
      </c>
      <c r="M33" s="1049">
        <f>#VALUE!</f>
        <v/>
      </c>
    </row>
    <row r="34" ht="15" customHeight="1" s="650">
      <c r="A34" s="1049" t="n">
        <v>33</v>
      </c>
      <c r="B34" s="1049">
        <f>+INDEX(Idiomas!$D$202:$D$249,MATCH(T_Equipos[[#This Row],[Num]],Idiomas!$C$202:$C$249,0))</f>
        <v/>
      </c>
      <c r="C34" s="1049" t="inlineStr">
        <is>
          <t>I</t>
        </is>
      </c>
      <c r="D34" s="1049" t="n">
        <v>1</v>
      </c>
      <c r="E34" s="1049" t="n"/>
      <c r="F34" s="1049" t="n"/>
      <c r="G34" s="1049" t="n"/>
      <c r="H34" s="1049" t="n"/>
      <c r="I34" s="1049" t="n"/>
      <c r="J34" s="1049" t="n"/>
      <c r="K34" s="1049">
        <f>Idiomas!D234</f>
        <v/>
      </c>
      <c r="L34" s="1049" t="inlineStr">
        <is>
          <t>🇳🇱</t>
        </is>
      </c>
      <c r="M34" s="1049">
        <f>#VALUE!</f>
        <v/>
      </c>
    </row>
    <row r="35" ht="15" customHeight="1" s="650">
      <c r="A35" s="1049" t="n">
        <v>34</v>
      </c>
      <c r="B35" s="1049">
        <f>+INDEX(Idiomas!$D$202:$D$249,MATCH(T_Equipos[[#This Row],[Num]],Idiomas!$C$202:$C$249,0))</f>
        <v/>
      </c>
      <c r="C35" s="1049" t="inlineStr">
        <is>
          <t>I</t>
        </is>
      </c>
      <c r="D35" s="1049" t="n">
        <v>2</v>
      </c>
      <c r="E35" s="1049" t="n"/>
      <c r="F35" s="1049" t="n"/>
      <c r="G35" s="1049" t="n"/>
      <c r="H35" s="1049" t="n"/>
      <c r="I35" s="1049" t="n"/>
      <c r="J35" s="1049" t="n"/>
      <c r="K35" s="1049">
        <f>Idiomas!D235</f>
        <v/>
      </c>
      <c r="L35" s="1049" t="inlineStr">
        <is>
          <t>🇵🇦</t>
        </is>
      </c>
      <c r="M35" s="1049">
        <f>#VALUE!</f>
        <v/>
      </c>
    </row>
    <row r="36" ht="15" customHeight="1" s="650">
      <c r="A36" s="1049" t="n">
        <v>35</v>
      </c>
      <c r="B36" s="1049">
        <f>+INDEX(Idiomas!$D$202:$D$249,MATCH(T_Equipos[[#This Row],[Num]],Idiomas!$C$202:$C$249,0))</f>
        <v/>
      </c>
      <c r="C36" s="1049" t="inlineStr">
        <is>
          <t>I</t>
        </is>
      </c>
      <c r="D36" s="1049" t="n">
        <v>3</v>
      </c>
      <c r="E36" s="1049" t="n"/>
      <c r="F36" s="1049" t="n"/>
      <c r="G36" s="1049" t="n"/>
      <c r="H36" s="1049" t="n"/>
      <c r="I36" s="1049" t="n"/>
      <c r="J36" s="1049" t="n"/>
      <c r="K36" s="1049">
        <f>Idiomas!D236</f>
        <v/>
      </c>
      <c r="L36" s="1049" t="inlineStr">
        <is>
          <t>🇵🇾</t>
        </is>
      </c>
      <c r="M36" s="1049">
        <f>#VALUE!</f>
        <v/>
      </c>
    </row>
    <row r="37" ht="15" customHeight="1" s="650">
      <c r="A37" s="1049" t="n">
        <v>36</v>
      </c>
      <c r="B37" s="1049">
        <f>+INDEX(Idiomas!$D$202:$D$249,MATCH(T_Equipos[[#This Row],[Num]],Idiomas!$C$202:$C$249,0))</f>
        <v/>
      </c>
      <c r="C37" s="1049" t="inlineStr">
        <is>
          <t>I</t>
        </is>
      </c>
      <c r="D37" s="1049" t="n">
        <v>4</v>
      </c>
      <c r="E37" s="1049" t="n"/>
      <c r="F37" s="1049" t="n"/>
      <c r="G37" s="1049" t="n"/>
      <c r="H37" s="1049" t="n"/>
      <c r="I37" s="1049" t="n"/>
      <c r="J37" s="1049" t="n"/>
      <c r="K37" s="1049">
        <f>Idiomas!D237</f>
        <v/>
      </c>
      <c r="L37" s="1049" t="inlineStr">
        <is>
          <t>🇵🇹</t>
        </is>
      </c>
      <c r="M37" s="1049">
        <f>#VALUE!</f>
        <v/>
      </c>
    </row>
    <row r="38" ht="15" customHeight="1" s="650">
      <c r="A38" s="1049" t="n">
        <v>37</v>
      </c>
      <c r="B38" s="1049">
        <f>+INDEX(Idiomas!$D$202:$D$249,MATCH(T_Equipos[[#This Row],[Num]],Idiomas!$C$202:$C$249,0))</f>
        <v/>
      </c>
      <c r="C38" s="1049" t="inlineStr">
        <is>
          <t>J</t>
        </is>
      </c>
      <c r="D38" s="1049" t="n">
        <v>1</v>
      </c>
      <c r="E38" s="1049" t="n"/>
      <c r="F38" s="1049" t="n"/>
      <c r="G38" s="1049" t="n"/>
      <c r="H38" s="1049" t="n"/>
      <c r="I38" s="1049" t="n"/>
      <c r="J38" s="1049" t="n"/>
      <c r="K38" s="1049">
        <f>Idiomas!D238</f>
        <v/>
      </c>
      <c r="L38" s="1049" t="inlineStr">
        <is>
          <t>🇸🇳</t>
        </is>
      </c>
      <c r="M38" s="1049">
        <f>#VALUE!</f>
        <v/>
      </c>
    </row>
    <row r="39" ht="15" customHeight="1" s="650">
      <c r="A39" s="1049" t="n">
        <v>38</v>
      </c>
      <c r="B39" s="1049">
        <f>+INDEX(Idiomas!$D$202:$D$249,MATCH(T_Equipos[[#This Row],[Num]],Idiomas!$C$202:$C$249,0))</f>
        <v/>
      </c>
      <c r="C39" s="1049" t="inlineStr">
        <is>
          <t>J</t>
        </is>
      </c>
      <c r="D39" s="1049" t="n">
        <v>2</v>
      </c>
      <c r="E39" s="1049" t="n"/>
      <c r="F39" s="1049" t="n"/>
      <c r="G39" s="1049" t="n"/>
      <c r="H39" s="1049" t="n"/>
      <c r="I39" s="1049" t="n"/>
      <c r="J39" s="1049" t="n"/>
      <c r="K39" s="1049">
        <f>Idiomas!D239</f>
        <v/>
      </c>
      <c r="L39" s="1049" t="inlineStr">
        <is>
          <t>🇿🇦</t>
        </is>
      </c>
      <c r="M39" s="1049">
        <f>#VALUE!</f>
        <v/>
      </c>
    </row>
    <row r="40" ht="15" customHeight="1" s="650">
      <c r="A40" s="1049" t="n">
        <v>39</v>
      </c>
      <c r="B40" s="1049">
        <f>+INDEX(Idiomas!$D$202:$D$249,MATCH(T_Equipos[[#This Row],[Num]],Idiomas!$C$202:$C$249,0))</f>
        <v/>
      </c>
      <c r="C40" s="1049" t="inlineStr">
        <is>
          <t>J</t>
        </is>
      </c>
      <c r="D40" s="1049" t="n">
        <v>3</v>
      </c>
      <c r="E40" s="1049" t="n"/>
      <c r="F40" s="1049" t="n"/>
      <c r="G40" s="1049" t="n"/>
      <c r="H40" s="1049" t="n"/>
      <c r="I40" s="1049" t="n"/>
      <c r="J40" s="1049" t="n"/>
      <c r="K40" s="1049">
        <f>Idiomas!D240</f>
        <v/>
      </c>
      <c r="L40" s="1049" t="inlineStr">
        <is>
          <t>🇨🇭</t>
        </is>
      </c>
      <c r="M40" s="1049">
        <f>#VALUE!</f>
        <v/>
      </c>
    </row>
    <row r="41" ht="15" customHeight="1" s="650">
      <c r="A41" s="1049" t="n">
        <v>40</v>
      </c>
      <c r="B41" s="1049">
        <f>+INDEX(Idiomas!$D$202:$D$249,MATCH(T_Equipos[[#This Row],[Num]],Idiomas!$C$202:$C$249,0))</f>
        <v/>
      </c>
      <c r="C41" s="1049" t="inlineStr">
        <is>
          <t>J</t>
        </is>
      </c>
      <c r="D41" s="1049" t="n">
        <v>4</v>
      </c>
      <c r="E41" s="1049" t="n"/>
      <c r="F41" s="1049" t="n"/>
      <c r="G41" s="1049" t="n"/>
      <c r="H41" s="1049" t="n"/>
      <c r="I41" s="1049" t="n"/>
      <c r="J41" s="1049" t="n"/>
      <c r="K41" s="1049">
        <f>Idiomas!D241</f>
        <v/>
      </c>
      <c r="L41" s="1049" t="inlineStr">
        <is>
          <t>🇹🇳</t>
        </is>
      </c>
      <c r="M41" s="1049">
        <f>#VALUE!</f>
        <v/>
      </c>
    </row>
    <row r="42" ht="15" customHeight="1" s="650">
      <c r="A42" s="1049" t="n">
        <v>41</v>
      </c>
      <c r="B42" s="1049">
        <f>+INDEX(Idiomas!$D$202:$D$249,MATCH(T_Equipos[[#This Row],[Num]],Idiomas!$C$202:$C$249,0))</f>
        <v/>
      </c>
      <c r="C42" s="1049" t="inlineStr">
        <is>
          <t>K</t>
        </is>
      </c>
      <c r="D42" s="1049" t="n">
        <v>1</v>
      </c>
      <c r="E42" s="1049" t="n"/>
      <c r="F42" s="1049" t="n"/>
      <c r="G42" s="1049" t="n"/>
      <c r="H42" s="1049" t="n"/>
      <c r="I42" s="1049" t="n"/>
      <c r="J42" s="1049" t="n"/>
      <c r="K42" s="1049">
        <f>Idiomas!D242</f>
        <v/>
      </c>
      <c r="L42" s="1049" t="inlineStr">
        <is>
          <t>🇺🇾</t>
        </is>
      </c>
      <c r="M42" s="1049">
        <f>#VALUE!</f>
        <v/>
      </c>
    </row>
    <row r="43" ht="15" customHeight="1" s="650">
      <c r="A43" s="1049" t="n">
        <v>42</v>
      </c>
      <c r="B43" s="1049">
        <f>+INDEX(Idiomas!$D$202:$D$249,MATCH(T_Equipos[[#This Row],[Num]],Idiomas!$C$202:$C$249,0))</f>
        <v/>
      </c>
      <c r="C43" s="1049" t="inlineStr">
        <is>
          <t>K</t>
        </is>
      </c>
      <c r="D43" s="1049" t="n">
        <v>2</v>
      </c>
      <c r="E43" s="1049" t="n"/>
      <c r="F43" s="1049" t="n"/>
      <c r="G43" s="1049" t="n"/>
      <c r="H43" s="1049" t="n"/>
      <c r="I43" s="1049" t="n"/>
      <c r="J43" s="1049" t="n"/>
      <c r="K43" s="1049">
        <f>Idiomas!D243</f>
        <v/>
      </c>
      <c r="L43" s="1049" t="inlineStr">
        <is>
          <t>🇺🇿</t>
        </is>
      </c>
      <c r="M43" s="1049">
        <f>#VALUE!</f>
        <v/>
      </c>
    </row>
    <row r="44" ht="15" customHeight="1" s="650">
      <c r="A44" s="1049" t="n">
        <v>43</v>
      </c>
      <c r="B44" s="1049">
        <f>+INDEX(Idiomas!$D$202:$D$249,MATCH(T_Equipos[[#This Row],[Num]],Idiomas!$C$202:$C$249,0))</f>
        <v/>
      </c>
      <c r="C44" s="1049" t="inlineStr">
        <is>
          <t>K</t>
        </is>
      </c>
      <c r="D44" s="1049" t="n">
        <v>3</v>
      </c>
      <c r="E44" s="1049" t="n"/>
      <c r="F44" s="1049" t="n"/>
      <c r="G44" s="1049" t="n"/>
      <c r="H44" s="1049" t="n"/>
      <c r="I44" s="1049" t="n"/>
      <c r="J44" s="1049" t="n"/>
      <c r="K44" s="1049">
        <f>Idiomas!D244</f>
        <v/>
      </c>
      <c r="L44" s="1314" t="inlineStr">
        <is>
          <t>🇨🇩</t>
        </is>
      </c>
      <c r="M44" s="1314">
        <f>#VALUE!</f>
        <v/>
      </c>
    </row>
    <row r="45" ht="15" customHeight="1" s="650">
      <c r="A45" s="1049" t="n">
        <v>44</v>
      </c>
      <c r="B45" s="1049">
        <f>+INDEX(Idiomas!$D$202:$D$249,MATCH(T_Equipos[[#This Row],[Num]],Idiomas!$C$202:$C$249,0))</f>
        <v/>
      </c>
      <c r="C45" s="1049" t="inlineStr">
        <is>
          <t>K</t>
        </is>
      </c>
      <c r="D45" s="1049" t="n">
        <v>4</v>
      </c>
      <c r="E45" s="1049" t="n"/>
      <c r="F45" s="1049" t="n"/>
      <c r="G45" s="1049" t="n"/>
      <c r="H45" s="1049" t="n"/>
      <c r="I45" s="1049" t="n"/>
      <c r="J45" s="1049" t="n"/>
      <c r="K45" s="1049">
        <f>Idiomas!D245</f>
        <v/>
      </c>
      <c r="L45" s="1314" t="inlineStr">
        <is>
          <t>🇮🇶</t>
        </is>
      </c>
      <c r="M45" s="1314">
        <f>#VALUE!</f>
        <v/>
      </c>
    </row>
    <row r="46" ht="15" customHeight="1" s="650">
      <c r="A46" s="1049" t="n">
        <v>45</v>
      </c>
      <c r="B46" s="1049">
        <f>+INDEX(Idiomas!$D$202:$D$249,MATCH(T_Equipos[[#This Row],[Num]],Idiomas!$C$202:$C$249,0))</f>
        <v/>
      </c>
      <c r="C46" s="1049" t="inlineStr">
        <is>
          <t>L</t>
        </is>
      </c>
      <c r="D46" s="1049" t="n">
        <v>1</v>
      </c>
      <c r="E46" s="1049" t="n"/>
      <c r="F46" s="1049" t="n"/>
      <c r="G46" s="1049" t="n"/>
      <c r="H46" s="1049" t="n"/>
      <c r="I46" s="1049" t="n"/>
      <c r="J46" s="1049" t="n"/>
      <c r="K46" s="1049">
        <f>Idiomas!D246</f>
        <v/>
      </c>
      <c r="L46" s="1314" t="inlineStr">
        <is>
          <t>🇧🇦</t>
        </is>
      </c>
      <c r="M46" s="1314">
        <f>#VALUE!</f>
        <v/>
      </c>
    </row>
    <row r="47" ht="15" customHeight="1" s="650">
      <c r="A47" s="1049" t="n">
        <v>46</v>
      </c>
      <c r="B47" s="1049">
        <f>+INDEX(Idiomas!$D$202:$D$249,MATCH(T_Equipos[[#This Row],[Num]],Idiomas!$C$202:$C$249,0))</f>
        <v/>
      </c>
      <c r="C47" s="1049" t="inlineStr">
        <is>
          <t>L</t>
        </is>
      </c>
      <c r="D47" s="1049" t="n">
        <v>2</v>
      </c>
      <c r="E47" s="1049" t="n"/>
      <c r="F47" s="1049" t="n"/>
      <c r="G47" s="1049" t="n"/>
      <c r="H47" s="1049" t="n"/>
      <c r="I47" s="1049" t="n"/>
      <c r="J47" s="1049" t="n"/>
      <c r="K47" s="1049">
        <f>Idiomas!D247</f>
        <v/>
      </c>
      <c r="L47" s="1314" t="inlineStr">
        <is>
          <t>🇸🇪</t>
        </is>
      </c>
      <c r="M47" s="1314">
        <f>#VALUE!</f>
        <v/>
      </c>
    </row>
    <row r="48" ht="15" customHeight="1" s="650">
      <c r="A48" s="1049" t="n">
        <v>47</v>
      </c>
      <c r="B48" s="1049">
        <f>+INDEX(Idiomas!$D$202:$D$249,MATCH(T_Equipos[[#This Row],[Num]],Idiomas!$C$202:$C$249,0))</f>
        <v/>
      </c>
      <c r="C48" s="1049" t="inlineStr">
        <is>
          <t>L</t>
        </is>
      </c>
      <c r="D48" s="1049" t="n">
        <v>3</v>
      </c>
      <c r="E48" s="1049" t="n"/>
      <c r="F48" s="1049" t="n"/>
      <c r="G48" s="1049" t="n"/>
      <c r="H48" s="1049" t="n"/>
      <c r="I48" s="1049" t="n"/>
      <c r="J48" s="1049" t="n"/>
      <c r="K48" s="1049">
        <f>Idiomas!D248</f>
        <v/>
      </c>
      <c r="L48" s="1314" t="inlineStr">
        <is>
          <t>🇹🇷</t>
        </is>
      </c>
      <c r="M48" s="1314">
        <f>#VALUE!</f>
        <v/>
      </c>
    </row>
    <row r="49" ht="15" customHeight="1" s="650">
      <c r="A49" s="1049" t="n">
        <v>48</v>
      </c>
      <c r="B49" s="1049">
        <f>+INDEX(Idiomas!$D$202:$D$249,MATCH(T_Equipos[[#This Row],[Num]],Idiomas!$C$202:$C$249,0))</f>
        <v/>
      </c>
      <c r="C49" s="1049" t="inlineStr">
        <is>
          <t>L</t>
        </is>
      </c>
      <c r="D49" s="1049" t="n">
        <v>4</v>
      </c>
      <c r="E49" s="1049" t="n"/>
      <c r="F49" s="1049" t="n"/>
      <c r="G49" s="1049" t="n"/>
      <c r="H49" s="1049" t="n"/>
      <c r="I49" s="1049" t="n"/>
      <c r="J49" s="1049" t="n"/>
      <c r="K49" s="1049">
        <f>Idiomas!D249</f>
        <v/>
      </c>
      <c r="L49" s="1314" t="inlineStr">
        <is>
          <t>🇨🇿</t>
        </is>
      </c>
      <c r="M49" s="1314">
        <f>#VALUE!</f>
        <v/>
      </c>
    </row>
  </sheetData>
  <sheetProtection selectLockedCells="1" selectUnlockedCells="1" algorithmName="SHA-512" sheet="1" objects="1" insertRows="1" insertHyperlinks="1" autoFilter="1" scenarios="1" formatColumns="1" deleteColumns="1" insertColumns="1" pivotTables="1" deleteRows="1" formatCells="1" saltValue="5ErA/EAOoJpx8LJghinTeg==" formatRows="1" sort="1" spinCount="100000" hashValue="EnXico7FGGcFH0hVFVsZuFQEmg5luGszjG7L0p6dHffeEMSpKNEhenFt6Q8axMwnqgPEQh+eN7ST/akK/nmmsQ=="/>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tableParts count="1">
    <tablePart xmlns:r="http://schemas.openxmlformats.org/officeDocument/2006/relationships" r:id="rId1"/>
  </tableParts>
</worksheet>
</file>

<file path=xl/worksheets/sheet9.xml><?xml version="1.0" encoding="utf-8"?>
<worksheet xmlns="http://schemas.openxmlformats.org/spreadsheetml/2006/main">
  <sheetPr filterMode="0">
    <outlinePr summaryBelow="1" summaryRight="1"/>
    <pageSetUpPr fitToPage="0"/>
  </sheetPr>
  <dimension ref="A1:AI147"/>
  <sheetViews>
    <sheetView showFormulas="0" showGridLines="0" showRowColHeaders="0" showZeros="1" rightToLeft="0" tabSelected="0" showOutlineSymbols="1" defaultGridColor="1" view="normal" topLeftCell="ARI10833" colorId="64" zoomScale="100" zoomScaleNormal="100" zoomScalePageLayoutView="100" workbookViewId="0">
      <selection pane="topLeft" activeCell="ARI10834" activeCellId="0" sqref="ARI10834"/>
    </sheetView>
  </sheetViews>
  <sheetFormatPr baseColWidth="8" defaultColWidth="10.859375" defaultRowHeight="15" zeroHeight="0" outlineLevelRow="0"/>
  <cols>
    <col width="13.15" customWidth="1" style="968" min="1" max="1"/>
    <col width="5" customWidth="1" style="968" min="2" max="2"/>
    <col width="12.42" customWidth="1" style="968" min="3" max="3"/>
    <col width="13.15" customWidth="1" style="968" min="4" max="4"/>
    <col width="12.29" customWidth="1" style="968" min="5" max="5"/>
    <col width="10.85" customWidth="1" style="968" min="6" max="6"/>
    <col width="12.29" customWidth="1" style="968" min="7" max="7"/>
    <col width="10.85" customWidth="1" style="968" min="8" max="9"/>
    <col width="13.42" customWidth="1" style="968" min="10" max="10"/>
    <col width="10.85" customWidth="1" style="968" min="11" max="15"/>
    <col width="4.86" customWidth="1" style="968" min="16" max="16"/>
    <col width="17.86" customWidth="1" style="968" min="17" max="17"/>
    <col width="11.14" customWidth="1" style="968" min="18" max="18"/>
    <col width="11" customWidth="1" style="968" min="19" max="19"/>
    <col width="10.29" customWidth="1" style="968" min="20" max="20"/>
    <col width="10.42" customWidth="1" style="968" min="21" max="21"/>
    <col width="10.29" customWidth="1" style="968" min="22" max="22"/>
    <col width="3.29" customWidth="1" style="968" min="23" max="23"/>
    <col width="10.85" customWidth="1" style="968" min="24" max="26"/>
    <col width="6.43" customWidth="1" style="968" min="27" max="27"/>
    <col width="10.85" customWidth="1" style="968" min="28" max="33"/>
    <col width="3.29" customWidth="1" style="968" min="34" max="34"/>
    <col width="10.85" customWidth="1" style="968" min="35" max="16384"/>
  </cols>
  <sheetData>
    <row r="1" ht="15" customHeight="1" s="650">
      <c r="A1" s="694" t="n"/>
      <c r="B1" s="694" t="n"/>
      <c r="C1" s="694" t="n"/>
      <c r="K1" s="694" t="inlineStr">
        <is>
          <t>Escribir el pais en idiomas</t>
        </is>
      </c>
      <c r="L1" s="694" t="inlineStr">
        <is>
          <t>País</t>
        </is>
      </c>
      <c r="M1" s="694" t="inlineStr">
        <is>
          <t>UTC</t>
        </is>
      </c>
      <c r="N1" s="694" t="inlineStr">
        <is>
          <t>en horas</t>
        </is>
      </c>
      <c r="P1" s="694" t="inlineStr">
        <is>
          <t>Se usa en desempates el num</t>
        </is>
      </c>
      <c r="Q1" s="694" t="n"/>
      <c r="R1" s="694" t="n"/>
      <c r="S1" s="694" t="n"/>
      <c r="T1" s="694" t="n"/>
      <c r="U1" s="694" t="n"/>
      <c r="V1" s="694" t="n"/>
      <c r="W1" s="694" t="n"/>
      <c r="X1" s="694" t="n"/>
      <c r="AA1" s="694" t="n"/>
      <c r="AB1" s="694" t="n"/>
      <c r="AC1" s="694" t="n"/>
      <c r="AD1" s="694" t="n"/>
      <c r="AE1" s="694" t="n"/>
      <c r="AF1" s="694" t="n"/>
      <c r="AG1" s="694" t="n"/>
      <c r="AH1" s="694" t="n"/>
      <c r="AI1" s="694" t="n"/>
    </row>
    <row r="2" ht="15" customHeight="1" s="650">
      <c r="A2" s="694" t="n"/>
      <c r="B2" s="694" t="n"/>
      <c r="C2" s="694" t="n"/>
      <c r="K2" s="694" t="inlineStr">
        <is>
          <t>Organizador:</t>
        </is>
      </c>
      <c r="L2" s="694">
        <f>Idiomas!D252</f>
        <v/>
      </c>
      <c r="M2" s="694">
        <f>+INDEX($R$3:$R$86,MATCH($L$2,$Q$3:$Q$86,0))</f>
        <v/>
      </c>
      <c r="N2" s="1315">
        <f>+INDEX($S$3:$S$86,MATCH($L$2,$Q$3:$Q$86,0))</f>
        <v/>
      </c>
      <c r="P2" s="1224" t="inlineStr">
        <is>
          <t>Num</t>
        </is>
      </c>
      <c r="Q2" s="1224" t="inlineStr">
        <is>
          <t>País</t>
        </is>
      </c>
      <c r="R2" s="1224" t="inlineStr">
        <is>
          <t>UTC (Verano)</t>
        </is>
      </c>
      <c r="S2" s="1224" t="inlineStr">
        <is>
          <t>UTC en horas</t>
        </is>
      </c>
      <c r="T2" s="1224" t="inlineStr">
        <is>
          <t>Organizador</t>
        </is>
      </c>
      <c r="U2" s="1224" t="inlineStr">
        <is>
          <t>Diferencia con organizador</t>
        </is>
      </c>
      <c r="V2" s="1224" t="inlineStr">
        <is>
          <t>Dif  en horas</t>
        </is>
      </c>
      <c r="W2" s="1224" t="inlineStr">
        <is>
          <t>+/-</t>
        </is>
      </c>
      <c r="X2" s="1224" t="inlineStr">
        <is>
          <t>Organizador</t>
        </is>
      </c>
      <c r="AA2" s="1224" t="inlineStr">
        <is>
          <t>Num</t>
        </is>
      </c>
      <c r="AB2" s="1224" t="inlineStr">
        <is>
          <t>País</t>
        </is>
      </c>
      <c r="AC2" s="1224" t="inlineStr">
        <is>
          <t>UTC (Verano)</t>
        </is>
      </c>
      <c r="AD2" s="1224" t="inlineStr">
        <is>
          <t>UTC en horas</t>
        </is>
      </c>
      <c r="AE2" s="1224" t="inlineStr">
        <is>
          <t>Organizador</t>
        </is>
      </c>
      <c r="AF2" s="1224" t="inlineStr">
        <is>
          <t>Diferencia con organizador</t>
        </is>
      </c>
      <c r="AG2" s="1224" t="inlineStr">
        <is>
          <t>Dif  en horas</t>
        </is>
      </c>
      <c r="AH2" s="1224" t="inlineStr">
        <is>
          <t>+/-</t>
        </is>
      </c>
      <c r="AI2" s="1224" t="inlineStr">
        <is>
          <t>Orden</t>
        </is>
      </c>
    </row>
    <row r="3" ht="15" customHeight="1" s="650">
      <c r="A3" s="1049" t="inlineStr">
        <is>
          <t>GA</t>
        </is>
      </c>
      <c r="B3" s="694" t="n"/>
      <c r="C3" s="694">
        <f>+IFERROR(INDEX($P$3:$P$86,MATCH(Home!$C$8,Horarios!$Q$3:$Q$86,0)),INDEX($P$3:$P$86,MATCH(1,$T$3:$T$86,0)))</f>
        <v/>
      </c>
      <c r="K3" s="694" t="inlineStr">
        <is>
          <t>https://www.zeitverschiebung.net/es/country/vn</t>
        </is>
      </c>
      <c r="L3" s="694" t="n"/>
      <c r="M3" s="694" t="n"/>
      <c r="N3" s="694" t="n"/>
      <c r="P3" s="694" t="n">
        <v>1</v>
      </c>
      <c r="Q3" s="694">
        <f>+INDEX($AB$3:$AB$50,MATCH(P3,$AI$3:$AI$50,0))</f>
        <v/>
      </c>
      <c r="R3" s="694">
        <f>+INDEX($AC$3:$AH$86,MATCH($Q3,$AB$3:$AB$86,0),MATCH(R$2,$AC$2:$AH$2,0))</f>
        <v/>
      </c>
      <c r="S3" s="1315">
        <f>+INDEX($AC$3:$AH$86,MATCH($Q3,$AB$3:$AB$86,0),MATCH(S$2,$AC$2:$AH$2,0))</f>
        <v/>
      </c>
      <c r="T3" s="694">
        <f>+INDEX($AC$3:$AH$86,MATCH($Q3,$AB$3:$AB$86,0),MATCH(T$2,$AC$2:$AH$2,0))</f>
        <v/>
      </c>
      <c r="U3" s="694">
        <f>+INDEX($AC$3:$AH$86,MATCH($Q3,$AB$3:$AB$86,0),MATCH(U$2,$AC$2:$AH$2,0))</f>
        <v/>
      </c>
      <c r="V3" s="1315">
        <f>+INDEX($AC$3:$AH$86,MATCH($Q3,$AB$3:$AB$86,0),MATCH(V$2,$AC$2:$AH$2,0))</f>
        <v/>
      </c>
      <c r="W3" s="694">
        <f>+INDEX($AC$3:$AH$86,MATCH($Q3,$AB$3:$AB$86,0),MATCH(W$2,$AC$2:$AH$2,0))</f>
        <v/>
      </c>
      <c r="X3" s="694">
        <f>IFERROR(IF(Q3=$L$2,1,0),0)</f>
        <v/>
      </c>
      <c r="AA3" s="694" t="n">
        <v>1</v>
      </c>
      <c r="AB3" s="694">
        <f>Idiomas!D202</f>
        <v/>
      </c>
      <c r="AC3" s="1316" t="n">
        <v>2</v>
      </c>
      <c r="AD3" s="1315">
        <f>ABS(AC3/24)</f>
        <v/>
      </c>
      <c r="AE3" s="694" t="n">
        <v>0</v>
      </c>
      <c r="AF3" s="694">
        <f>AC3-$M$2</f>
        <v/>
      </c>
      <c r="AG3" s="1315">
        <f>ABS(AF3/24)</f>
        <v/>
      </c>
      <c r="AH3" s="694">
        <f>IF(AC3&gt;$M$2,1,IF(AC3=$M$2,0,-1))</f>
        <v/>
      </c>
      <c r="AI3" s="694">
        <f>+COUNTIF($AB$3:$AB$50,"&lt;="&amp;AB3)</f>
        <v/>
      </c>
    </row>
    <row r="4" ht="15" customHeight="1" s="650">
      <c r="A4" s="1221" t="n">
        <v>46184.625</v>
      </c>
      <c r="B4" s="694" t="n"/>
      <c r="C4" s="1221">
        <f>A4+INDEX($V$3:$V$86,MATCH($C$3,$P$3:$P$86,0))*INDEX($W$3:$W$86,MATCH($C$3,$P$3:$P$86,0))</f>
        <v/>
      </c>
      <c r="D4" s="1317" t="n"/>
      <c r="E4" s="1317" t="n"/>
      <c r="P4" s="694" t="n">
        <v>2</v>
      </c>
      <c r="Q4" s="694">
        <f>+INDEX($AB$3:$AB$50,MATCH(P4,$AI$3:$AI$50,0))</f>
        <v/>
      </c>
      <c r="R4" s="694">
        <f>+INDEX($AC$3:$AH$86,MATCH($Q4,$AB$3:$AB$86,0),MATCH(R$2,$AC$2:$AH$2,0))</f>
        <v/>
      </c>
      <c r="S4" s="1315">
        <f>+INDEX($AC$3:$AH$86,MATCH($Q4,$AB$3:$AB$86,0),MATCH(S$2,$AC$2:$AH$2,0))</f>
        <v/>
      </c>
      <c r="T4" s="694">
        <f>+INDEX($AC$3:$AH$86,MATCH($Q4,$AB$3:$AB$86,0),MATCH(T$2,$AC$2:$AH$2,0))</f>
        <v/>
      </c>
      <c r="U4" s="694">
        <f>+INDEX($AC$3:$AH$86,MATCH($Q4,$AB$3:$AB$86,0),MATCH(U$2,$AC$2:$AH$2,0))</f>
        <v/>
      </c>
      <c r="V4" s="1315">
        <f>+INDEX($AC$3:$AH$86,MATCH($Q4,$AB$3:$AB$86,0),MATCH(V$2,$AC$2:$AH$2,0))</f>
        <v/>
      </c>
      <c r="W4" s="694">
        <f>+INDEX($AC$3:$AH$86,MATCH($Q4,$AB$3:$AB$86,0),MATCH(W$2,$AC$2:$AH$2,0))</f>
        <v/>
      </c>
      <c r="X4" s="694">
        <f>IFERROR(IF(Q4=$L$2,1,0),0)</f>
        <v/>
      </c>
      <c r="AA4" s="694" t="n">
        <v>2</v>
      </c>
      <c r="AB4" s="694">
        <f>Idiomas!D203</f>
        <v/>
      </c>
      <c r="AC4" s="1316" t="n">
        <v>3</v>
      </c>
      <c r="AD4" s="1315">
        <f>ABS(AC4/24)</f>
        <v/>
      </c>
      <c r="AE4" s="694" t="n">
        <v>0</v>
      </c>
      <c r="AF4" s="694">
        <f>AC4-$M$2</f>
        <v/>
      </c>
      <c r="AG4" s="1315">
        <f>ABS(AF4/24)</f>
        <v/>
      </c>
      <c r="AH4" s="694">
        <f>IF(AC4&gt;$M$2,1,IF(AC4=$M$2,0,-1))</f>
        <v/>
      </c>
      <c r="AI4" s="694">
        <f>+COUNTIF($AB$3:$AB$50,"&lt;="&amp;AB4)</f>
        <v/>
      </c>
    </row>
    <row r="5" ht="15" customHeight="1" s="650">
      <c r="A5" s="1221" t="n">
        <v>46184.91666666666</v>
      </c>
      <c r="B5" s="694" t="n"/>
      <c r="C5" s="1221">
        <f>A5+INDEX($V$3:$V$86,MATCH($C$3,$P$3:$P$86,0))*INDEX($W$3:$W$86,MATCH($C$3,$P$3:$P$86,0))</f>
        <v/>
      </c>
      <c r="D5" s="1317" t="n"/>
      <c r="E5" s="1317" t="n"/>
      <c r="P5" s="694" t="n">
        <v>3</v>
      </c>
      <c r="Q5" s="694">
        <f>+INDEX($AB$3:$AB$50,MATCH(P5,$AI$3:$AI$50,0))</f>
        <v/>
      </c>
      <c r="R5" s="694">
        <f>+INDEX($AC$3:$AH$86,MATCH($Q5,$AB$3:$AB$86,0),MATCH(R$2,$AC$2:$AH$2,0))</f>
        <v/>
      </c>
      <c r="S5" s="1315">
        <f>+INDEX($AC$3:$AH$86,MATCH($Q5,$AB$3:$AB$86,0),MATCH(S$2,$AC$2:$AH$2,0))</f>
        <v/>
      </c>
      <c r="T5" s="694">
        <f>+INDEX($AC$3:$AH$86,MATCH($Q5,$AB$3:$AB$86,0),MATCH(T$2,$AC$2:$AH$2,0))</f>
        <v/>
      </c>
      <c r="U5" s="694">
        <f>+INDEX($AC$3:$AH$86,MATCH($Q5,$AB$3:$AB$86,0),MATCH(U$2,$AC$2:$AH$2,0))</f>
        <v/>
      </c>
      <c r="V5" s="1315">
        <f>+INDEX($AC$3:$AH$86,MATCH($Q5,$AB$3:$AB$86,0),MATCH(V$2,$AC$2:$AH$2,0))</f>
        <v/>
      </c>
      <c r="W5" s="694">
        <f>+INDEX($AC$3:$AH$86,MATCH($Q5,$AB$3:$AB$86,0),MATCH(W$2,$AC$2:$AH$2,0))</f>
        <v/>
      </c>
      <c r="X5" s="694">
        <f>IFERROR(IF(Q5=$L$2,1,0),0)</f>
        <v/>
      </c>
      <c r="AA5" s="694" t="n">
        <v>3</v>
      </c>
      <c r="AB5" s="694">
        <f>Idiomas!D204</f>
        <v/>
      </c>
      <c r="AC5" s="1316" t="n">
        <v>1</v>
      </c>
      <c r="AD5" s="1315">
        <f>ABS(AC5/24)</f>
        <v/>
      </c>
      <c r="AE5" s="694" t="n">
        <v>0</v>
      </c>
      <c r="AF5" s="694">
        <f>AC5-$M$2</f>
        <v/>
      </c>
      <c r="AG5" s="1315">
        <f>ABS(AF5/24)</f>
        <v/>
      </c>
      <c r="AH5" s="694">
        <f>IF(AC5&gt;$M$2,1,IF(AC5=$M$2,0,-1))</f>
        <v/>
      </c>
      <c r="AI5" s="694">
        <f>+COUNTIF($AB$3:$AB$50,"&lt;="&amp;AB5)</f>
        <v/>
      </c>
    </row>
    <row r="6" ht="15" customHeight="1" s="650">
      <c r="A6" s="1221" t="n">
        <v>46191.5</v>
      </c>
      <c r="B6" s="694" t="n"/>
      <c r="C6" s="1221">
        <f>A6+INDEX($V$3:$V$86,MATCH($C$3,$P$3:$P$86,0))*INDEX($W$3:$W$86,MATCH($C$3,$P$3:$P$86,0))</f>
        <v/>
      </c>
      <c r="D6" s="1317" t="n"/>
      <c r="E6" s="1317" t="n"/>
      <c r="P6" s="694" t="n">
        <v>4</v>
      </c>
      <c r="Q6" s="694">
        <f>+INDEX($AB$3:$AB$50,MATCH(P6,$AI$3:$AI$50,0))</f>
        <v/>
      </c>
      <c r="R6" s="694">
        <f>+INDEX($AC$3:$AH$86,MATCH($Q6,$AB$3:$AB$86,0),MATCH(R$2,$AC$2:$AH$2,0))</f>
        <v/>
      </c>
      <c r="S6" s="1315">
        <f>+INDEX($AC$3:$AH$86,MATCH($Q6,$AB$3:$AB$86,0),MATCH(S$2,$AC$2:$AH$2,0))</f>
        <v/>
      </c>
      <c r="T6" s="694">
        <f>+INDEX($AC$3:$AH$86,MATCH($Q6,$AB$3:$AB$86,0),MATCH(T$2,$AC$2:$AH$2,0))</f>
        <v/>
      </c>
      <c r="U6" s="694">
        <f>+INDEX($AC$3:$AH$86,MATCH($Q6,$AB$3:$AB$86,0),MATCH(U$2,$AC$2:$AH$2,0))</f>
        <v/>
      </c>
      <c r="V6" s="1315">
        <f>+INDEX($AC$3:$AH$86,MATCH($Q6,$AB$3:$AB$86,0),MATCH(V$2,$AC$2:$AH$2,0))</f>
        <v/>
      </c>
      <c r="W6" s="694">
        <f>+INDEX($AC$3:$AH$86,MATCH($Q6,$AB$3:$AB$86,0),MATCH(W$2,$AC$2:$AH$2,0))</f>
        <v/>
      </c>
      <c r="X6" s="694">
        <f>IFERROR(IF(Q6=$L$2,1,0),0)</f>
        <v/>
      </c>
      <c r="AA6" s="694" t="n">
        <v>4</v>
      </c>
      <c r="AB6" s="694">
        <f>Idiomas!D205</f>
        <v/>
      </c>
      <c r="AC6" s="1316" t="n">
        <v>-3</v>
      </c>
      <c r="AD6" s="1315">
        <f>ABS(AC6/24)</f>
        <v/>
      </c>
      <c r="AE6" s="694" t="n">
        <v>0</v>
      </c>
      <c r="AF6" s="694">
        <f>AC6-$M$2</f>
        <v/>
      </c>
      <c r="AG6" s="1315">
        <f>ABS(AF6/24)</f>
        <v/>
      </c>
      <c r="AH6" s="694">
        <f>IF(AC6&gt;$M$2,1,IF(AC6=$M$2,0,-1))</f>
        <v/>
      </c>
      <c r="AI6" s="694">
        <f>+COUNTIF($AB$3:$AB$50,"&lt;="&amp;AB6)</f>
        <v/>
      </c>
    </row>
    <row r="7" ht="15" customHeight="1" s="650">
      <c r="A7" s="1221" t="n">
        <v>46191.875</v>
      </c>
      <c r="B7" s="694" t="n"/>
      <c r="C7" s="1221">
        <f>A7+INDEX($V$3:$V$86,MATCH($C$3,$P$3:$P$86,0))*INDEX($W$3:$W$86,MATCH($C$3,$P$3:$P$86,0))</f>
        <v/>
      </c>
      <c r="D7" s="1317" t="n"/>
      <c r="E7" s="1317" t="n"/>
      <c r="P7" s="694" t="n">
        <v>5</v>
      </c>
      <c r="Q7" s="694">
        <f>+INDEX($AB$3:$AB$50,MATCH(P7,$AI$3:$AI$50,0))</f>
        <v/>
      </c>
      <c r="R7" s="694">
        <f>+INDEX($AC$3:$AH$86,MATCH($Q7,$AB$3:$AB$86,0),MATCH(R$2,$AC$2:$AH$2,0))</f>
        <v/>
      </c>
      <c r="S7" s="1315">
        <f>+INDEX($AC$3:$AH$86,MATCH($Q7,$AB$3:$AB$86,0),MATCH(S$2,$AC$2:$AH$2,0))</f>
        <v/>
      </c>
      <c r="T7" s="694">
        <f>+INDEX($AC$3:$AH$86,MATCH($Q7,$AB$3:$AB$86,0),MATCH(T$2,$AC$2:$AH$2,0))</f>
        <v/>
      </c>
      <c r="U7" s="694">
        <f>+INDEX($AC$3:$AH$86,MATCH($Q7,$AB$3:$AB$86,0),MATCH(U$2,$AC$2:$AH$2,0))</f>
        <v/>
      </c>
      <c r="V7" s="1315">
        <f>+INDEX($AC$3:$AH$86,MATCH($Q7,$AB$3:$AB$86,0),MATCH(V$2,$AC$2:$AH$2,0))</f>
        <v/>
      </c>
      <c r="W7" s="694">
        <f>+INDEX($AC$3:$AH$86,MATCH($Q7,$AB$3:$AB$86,0),MATCH(W$2,$AC$2:$AH$2,0))</f>
        <v/>
      </c>
      <c r="X7" s="694">
        <f>IFERROR(IF(Q7=$L$2,1,0),0)</f>
        <v/>
      </c>
      <c r="AA7" s="694" t="n">
        <v>5</v>
      </c>
      <c r="AB7" s="694">
        <f>Idiomas!D206</f>
        <v/>
      </c>
      <c r="AC7" s="1316" t="n">
        <v>10.5</v>
      </c>
      <c r="AD7" s="1315">
        <f>ABS(AC7/24)</f>
        <v/>
      </c>
      <c r="AE7" s="694" t="n">
        <v>0</v>
      </c>
      <c r="AF7" s="694">
        <f>AC7-$M$2</f>
        <v/>
      </c>
      <c r="AG7" s="1315">
        <f>ABS(AF7/24)</f>
        <v/>
      </c>
      <c r="AH7" s="694">
        <f>IF(AC7&gt;$M$2,1,IF(AC7=$M$2,0,-1))</f>
        <v/>
      </c>
      <c r="AI7" s="694">
        <f>+COUNTIF($AB$3:$AB$50,"&lt;="&amp;AB7)</f>
        <v/>
      </c>
    </row>
    <row r="8" ht="15" customHeight="1" s="650">
      <c r="A8" s="1221" t="n">
        <v>46197.875</v>
      </c>
      <c r="B8" s="694" t="n"/>
      <c r="C8" s="1221">
        <f>A8+INDEX($V$3:$V$86,MATCH($C$3,$P$3:$P$86,0))*INDEX($W$3:$W$86,MATCH($C$3,$P$3:$P$86,0))</f>
        <v/>
      </c>
      <c r="D8" s="1317" t="n"/>
      <c r="E8" s="1317" t="n"/>
      <c r="P8" s="694" t="n">
        <v>6</v>
      </c>
      <c r="Q8" s="694">
        <f>+INDEX($AB$3:$AB$50,MATCH(P8,$AI$3:$AI$50,0))</f>
        <v/>
      </c>
      <c r="R8" s="694">
        <f>+INDEX($AC$3:$AH$86,MATCH($Q8,$AB$3:$AB$86,0),MATCH(R$2,$AC$2:$AH$2,0))</f>
        <v/>
      </c>
      <c r="S8" s="1315">
        <f>+INDEX($AC$3:$AH$86,MATCH($Q8,$AB$3:$AB$86,0),MATCH(S$2,$AC$2:$AH$2,0))</f>
        <v/>
      </c>
      <c r="T8" s="694">
        <f>+INDEX($AC$3:$AH$86,MATCH($Q8,$AB$3:$AB$86,0),MATCH(T$2,$AC$2:$AH$2,0))</f>
        <v/>
      </c>
      <c r="U8" s="694">
        <f>+INDEX($AC$3:$AH$86,MATCH($Q8,$AB$3:$AB$86,0),MATCH(U$2,$AC$2:$AH$2,0))</f>
        <v/>
      </c>
      <c r="V8" s="1315">
        <f>+INDEX($AC$3:$AH$86,MATCH($Q8,$AB$3:$AB$86,0),MATCH(V$2,$AC$2:$AH$2,0))</f>
        <v/>
      </c>
      <c r="W8" s="694">
        <f>+INDEX($AC$3:$AH$86,MATCH($Q8,$AB$3:$AB$86,0),MATCH(W$2,$AC$2:$AH$2,0))</f>
        <v/>
      </c>
      <c r="X8" s="694">
        <f>IFERROR(IF(Q8=$L$2,1,0),0)</f>
        <v/>
      </c>
      <c r="AA8" s="694" t="n">
        <v>6</v>
      </c>
      <c r="AB8" s="694">
        <f>Idiomas!D207</f>
        <v/>
      </c>
      <c r="AC8" s="1316" t="n">
        <v>2</v>
      </c>
      <c r="AD8" s="1315">
        <f>ABS(AC8/24)</f>
        <v/>
      </c>
      <c r="AE8" s="694" t="n">
        <v>0</v>
      </c>
      <c r="AF8" s="694">
        <f>AC8-$M$2</f>
        <v/>
      </c>
      <c r="AG8" s="1315">
        <f>ABS(AF8/24)</f>
        <v/>
      </c>
      <c r="AH8" s="694">
        <f>IF(AC8&gt;$M$2,1,IF(AC8=$M$2,0,-1))</f>
        <v/>
      </c>
      <c r="AI8" s="694">
        <f>+COUNTIF($AB$3:$AB$50,"&lt;="&amp;AB8)</f>
        <v/>
      </c>
    </row>
    <row r="9" ht="15" customHeight="1" s="650">
      <c r="A9" s="1221" t="n">
        <v>46197.875</v>
      </c>
      <c r="B9" s="694" t="n"/>
      <c r="C9" s="1221">
        <f>A9+INDEX($V$3:$V$86,MATCH($C$3,$P$3:$P$86,0))*INDEX($W$3:$W$86,MATCH($C$3,$P$3:$P$86,0))</f>
        <v/>
      </c>
      <c r="D9" s="1317" t="n"/>
      <c r="E9" s="1317" t="n"/>
      <c r="P9" s="694" t="n">
        <v>7</v>
      </c>
      <c r="Q9" s="694">
        <f>+INDEX($AB$3:$AB$50,MATCH(P9,$AI$3:$AI$50,0))</f>
        <v/>
      </c>
      <c r="R9" s="694">
        <f>+INDEX($AC$3:$AH$86,MATCH($Q9,$AB$3:$AB$86,0),MATCH(R$2,$AC$2:$AH$2,0))</f>
        <v/>
      </c>
      <c r="S9" s="1315">
        <f>+INDEX($AC$3:$AH$86,MATCH($Q9,$AB$3:$AB$86,0),MATCH(S$2,$AC$2:$AH$2,0))</f>
        <v/>
      </c>
      <c r="T9" s="694">
        <f>+INDEX($AC$3:$AH$86,MATCH($Q9,$AB$3:$AB$86,0),MATCH(T$2,$AC$2:$AH$2,0))</f>
        <v/>
      </c>
      <c r="U9" s="694">
        <f>+INDEX($AC$3:$AH$86,MATCH($Q9,$AB$3:$AB$86,0),MATCH(U$2,$AC$2:$AH$2,0))</f>
        <v/>
      </c>
      <c r="V9" s="1315">
        <f>+INDEX($AC$3:$AH$86,MATCH($Q9,$AB$3:$AB$86,0),MATCH(V$2,$AC$2:$AH$2,0))</f>
        <v/>
      </c>
      <c r="W9" s="694">
        <f>+INDEX($AC$3:$AH$86,MATCH($Q9,$AB$3:$AB$86,0),MATCH(W$2,$AC$2:$AH$2,0))</f>
        <v/>
      </c>
      <c r="X9" s="694">
        <f>IFERROR(IF(Q9=$L$2,1,0),0)</f>
        <v/>
      </c>
      <c r="AA9" s="694" t="n">
        <v>7</v>
      </c>
      <c r="AB9" s="694">
        <f>Idiomas!D208</f>
        <v/>
      </c>
      <c r="AC9" s="1316" t="n">
        <v>2</v>
      </c>
      <c r="AD9" s="1315">
        <f>ABS(AC9/24)</f>
        <v/>
      </c>
      <c r="AE9" s="694" t="n">
        <v>0</v>
      </c>
      <c r="AF9" s="694">
        <f>AC9-$M$2</f>
        <v/>
      </c>
      <c r="AG9" s="1315">
        <f>ABS(AF9/24)</f>
        <v/>
      </c>
      <c r="AH9" s="694">
        <f>IF(AC9&gt;$M$2,1,IF(AC9=$M$2,0,-1))</f>
        <v/>
      </c>
      <c r="AI9" s="694">
        <f>+COUNTIF($AB$3:$AB$50,"&lt;="&amp;AB9)</f>
        <v/>
      </c>
    </row>
    <row r="10" ht="15" customHeight="1" s="650">
      <c r="A10" s="694" t="n"/>
      <c r="B10" s="694" t="n"/>
      <c r="C10" s="1221" t="n"/>
      <c r="P10" s="694" t="n">
        <v>8</v>
      </c>
      <c r="Q10" s="694">
        <f>+INDEX($AB$3:$AB$50,MATCH(P10,$AI$3:$AI$50,0))</f>
        <v/>
      </c>
      <c r="R10" s="694">
        <f>+INDEX($AC$3:$AH$86,MATCH($Q10,$AB$3:$AB$86,0),MATCH(R$2,$AC$2:$AH$2,0))</f>
        <v/>
      </c>
      <c r="S10" s="1315">
        <f>+INDEX($AC$3:$AH$86,MATCH($Q10,$AB$3:$AB$86,0),MATCH(S$2,$AC$2:$AH$2,0))</f>
        <v/>
      </c>
      <c r="T10" s="694">
        <f>+INDEX($AC$3:$AH$86,MATCH($Q10,$AB$3:$AB$86,0),MATCH(T$2,$AC$2:$AH$2,0))</f>
        <v/>
      </c>
      <c r="U10" s="694">
        <f>+INDEX($AC$3:$AH$86,MATCH($Q10,$AB$3:$AB$86,0),MATCH(U$2,$AC$2:$AH$2,0))</f>
        <v/>
      </c>
      <c r="V10" s="1315">
        <f>+INDEX($AC$3:$AH$86,MATCH($Q10,$AB$3:$AB$86,0),MATCH(V$2,$AC$2:$AH$2,0))</f>
        <v/>
      </c>
      <c r="W10" s="694">
        <f>+INDEX($AC$3:$AH$86,MATCH($Q10,$AB$3:$AB$86,0),MATCH(W$2,$AC$2:$AH$2,0))</f>
        <v/>
      </c>
      <c r="X10" s="694">
        <f>IFERROR(IF(Q10=$L$2,1,0),0)</f>
        <v/>
      </c>
      <c r="AA10" s="694" t="n">
        <v>8</v>
      </c>
      <c r="AB10" s="694">
        <f>Idiomas!D209</f>
        <v/>
      </c>
      <c r="AC10" s="1316" t="n">
        <v>-3</v>
      </c>
      <c r="AD10" s="1315">
        <f>ABS(AC10/24)</f>
        <v/>
      </c>
      <c r="AE10" s="694" t="n">
        <v>0</v>
      </c>
      <c r="AF10" s="694">
        <f>AC10-$M$2</f>
        <v/>
      </c>
      <c r="AG10" s="1315">
        <f>ABS(AF10/24)</f>
        <v/>
      </c>
      <c r="AH10" s="694">
        <f>IF(AC10&gt;$M$2,1,IF(AC10=$M$2,0,-1))</f>
        <v/>
      </c>
      <c r="AI10" s="694">
        <f>+COUNTIF($AB$3:$AB$50,"&lt;="&amp;AB10)</f>
        <v/>
      </c>
    </row>
    <row r="11" ht="15" customHeight="1" s="650">
      <c r="A11" s="1049" t="inlineStr">
        <is>
          <t>GB</t>
        </is>
      </c>
      <c r="B11" s="694" t="n"/>
      <c r="C11" s="1221" t="n"/>
      <c r="P11" s="694" t="n">
        <v>9</v>
      </c>
      <c r="Q11" s="694">
        <f>+INDEX($AB$3:$AB$50,MATCH(P11,$AI$3:$AI$50,0))</f>
        <v/>
      </c>
      <c r="R11" s="694">
        <f>+INDEX($AC$3:$AH$86,MATCH($Q11,$AB$3:$AB$86,0),MATCH(R$2,$AC$2:$AH$2,0))</f>
        <v/>
      </c>
      <c r="S11" s="1315">
        <f>+INDEX($AC$3:$AH$86,MATCH($Q11,$AB$3:$AB$86,0),MATCH(S$2,$AC$2:$AH$2,0))</f>
        <v/>
      </c>
      <c r="T11" s="694">
        <f>+INDEX($AC$3:$AH$86,MATCH($Q11,$AB$3:$AB$86,0),MATCH(T$2,$AC$2:$AH$2,0))</f>
        <v/>
      </c>
      <c r="U11" s="694">
        <f>+INDEX($AC$3:$AH$86,MATCH($Q11,$AB$3:$AB$86,0),MATCH(U$2,$AC$2:$AH$2,0))</f>
        <v/>
      </c>
      <c r="V11" s="1315">
        <f>+INDEX($AC$3:$AH$86,MATCH($Q11,$AB$3:$AB$86,0),MATCH(V$2,$AC$2:$AH$2,0))</f>
        <v/>
      </c>
      <c r="W11" s="694">
        <f>+INDEX($AC$3:$AH$86,MATCH($Q11,$AB$3:$AB$86,0),MATCH(W$2,$AC$2:$AH$2,0))</f>
        <v/>
      </c>
      <c r="X11" s="694">
        <f>IFERROR(IF(Q11=$L$2,1,0),0)</f>
        <v/>
      </c>
      <c r="AA11" s="694" t="n">
        <v>9</v>
      </c>
      <c r="AB11" s="694">
        <f>Idiomas!D210</f>
        <v/>
      </c>
      <c r="AC11" s="1316" t="n">
        <v>-1</v>
      </c>
      <c r="AD11" s="1315">
        <f>ABS(AC11/24)</f>
        <v/>
      </c>
      <c r="AE11" s="694" t="n">
        <v>0</v>
      </c>
      <c r="AF11" s="694">
        <f>AC11-$M$2</f>
        <v/>
      </c>
      <c r="AG11" s="1315">
        <f>ABS(AF11/24)</f>
        <v/>
      </c>
      <c r="AH11" s="694">
        <f>IF(AC11&gt;$M$2,1,IF(AC11=$M$2,0,-1))</f>
        <v/>
      </c>
      <c r="AI11" s="694">
        <f>+COUNTIF($AB$3:$AB$50,"&lt;="&amp;AB11)</f>
        <v/>
      </c>
    </row>
    <row r="12" ht="15" customHeight="1" s="650">
      <c r="A12" s="1221" t="n">
        <v>46185.625</v>
      </c>
      <c r="B12" s="694" t="n"/>
      <c r="C12" s="1221">
        <f>A12+INDEX($V$3:$V$86,MATCH($C$3,$P$3:$P$86,0))*INDEX($W$3:$W$86,MATCH($C$3,$P$3:$P$86,0))</f>
        <v/>
      </c>
      <c r="D12" s="1317" t="n"/>
      <c r="E12" s="1317" t="n"/>
      <c r="P12" s="694" t="n">
        <v>10</v>
      </c>
      <c r="Q12" s="694">
        <f>+INDEX($AB$3:$AB$50,MATCH(P12,$AI$3:$AI$50,0))</f>
        <v/>
      </c>
      <c r="R12" s="694">
        <f>+INDEX($AC$3:$AH$86,MATCH($Q12,$AB$3:$AB$86,0),MATCH(R$2,$AC$2:$AH$2,0))</f>
        <v/>
      </c>
      <c r="S12" s="1315">
        <f>+INDEX($AC$3:$AH$86,MATCH($Q12,$AB$3:$AB$86,0),MATCH(S$2,$AC$2:$AH$2,0))</f>
        <v/>
      </c>
      <c r="T12" s="694">
        <f>+INDEX($AC$3:$AH$86,MATCH($Q12,$AB$3:$AB$86,0),MATCH(T$2,$AC$2:$AH$2,0))</f>
        <v/>
      </c>
      <c r="U12" s="694">
        <f>+INDEX($AC$3:$AH$86,MATCH($Q12,$AB$3:$AB$86,0),MATCH(U$2,$AC$2:$AH$2,0))</f>
        <v/>
      </c>
      <c r="V12" s="1315">
        <f>+INDEX($AC$3:$AH$86,MATCH($Q12,$AB$3:$AB$86,0),MATCH(V$2,$AC$2:$AH$2,0))</f>
        <v/>
      </c>
      <c r="W12" s="694">
        <f>+INDEX($AC$3:$AH$86,MATCH($Q12,$AB$3:$AB$86,0),MATCH(W$2,$AC$2:$AH$2,0))</f>
        <v/>
      </c>
      <c r="X12" s="694">
        <f>IFERROR(IF(Q12=$L$2,1,0),0)</f>
        <v/>
      </c>
      <c r="AA12" s="694" t="n">
        <v>10</v>
      </c>
      <c r="AB12" s="694">
        <f>Idiomas!D211</f>
        <v/>
      </c>
      <c r="AC12" s="1316" t="n">
        <v>-4</v>
      </c>
      <c r="AD12" s="1315">
        <f>ABS(AC12/24)</f>
        <v/>
      </c>
      <c r="AE12" s="694" t="n">
        <v>0</v>
      </c>
      <c r="AF12" s="694">
        <f>AC12-$M$2</f>
        <v/>
      </c>
      <c r="AG12" s="1315">
        <f>ABS(AF12/24)</f>
        <v/>
      </c>
      <c r="AH12" s="694">
        <f>IF(AC12&gt;$M$2,1,IF(AC12=$M$2,0,-1))</f>
        <v/>
      </c>
      <c r="AI12" s="694">
        <f>+COUNTIF($AB$3:$AB$50,"&lt;="&amp;AB12)</f>
        <v/>
      </c>
    </row>
    <row r="13" ht="15" customHeight="1" s="650">
      <c r="A13" s="1221" t="n">
        <v>46186.625</v>
      </c>
      <c r="B13" s="694" t="n"/>
      <c r="C13" s="1221">
        <f>A13+INDEX($V$3:$V$86,MATCH($C$3,$P$3:$P$86,0))*INDEX($W$3:$W$86,MATCH($C$3,$P$3:$P$86,0))</f>
        <v/>
      </c>
      <c r="D13" s="1317" t="n"/>
      <c r="E13" s="1317" t="n"/>
      <c r="P13" s="694" t="n">
        <v>11</v>
      </c>
      <c r="Q13" s="694">
        <f>+INDEX($AB$3:$AB$50,MATCH(P13,$AI$3:$AI$50,0))</f>
        <v/>
      </c>
      <c r="R13" s="694">
        <f>+INDEX($AC$3:$AH$86,MATCH($Q13,$AB$3:$AB$86,0),MATCH(R$2,$AC$2:$AH$2,0))</f>
        <v/>
      </c>
      <c r="S13" s="1315">
        <f>+INDEX($AC$3:$AH$86,MATCH($Q13,$AB$3:$AB$86,0),MATCH(S$2,$AC$2:$AH$2,0))</f>
        <v/>
      </c>
      <c r="T13" s="694">
        <f>+INDEX($AC$3:$AH$86,MATCH($Q13,$AB$3:$AB$86,0),MATCH(T$2,$AC$2:$AH$2,0))</f>
        <v/>
      </c>
      <c r="U13" s="694">
        <f>+INDEX($AC$3:$AH$86,MATCH($Q13,$AB$3:$AB$86,0),MATCH(U$2,$AC$2:$AH$2,0))</f>
        <v/>
      </c>
      <c r="V13" s="1315">
        <f>+INDEX($AC$3:$AH$86,MATCH($Q13,$AB$3:$AB$86,0),MATCH(V$2,$AC$2:$AH$2,0))</f>
        <v/>
      </c>
      <c r="W13" s="694">
        <f>+INDEX($AC$3:$AH$86,MATCH($Q13,$AB$3:$AB$86,0),MATCH(W$2,$AC$2:$AH$2,0))</f>
        <v/>
      </c>
      <c r="X13" s="694">
        <f>IFERROR(IF(Q13=$L$2,1,0),0)</f>
        <v/>
      </c>
      <c r="AA13" s="694" t="n">
        <v>11</v>
      </c>
      <c r="AB13" s="694">
        <f>Idiomas!D212</f>
        <v/>
      </c>
      <c r="AC13" s="1316" t="n">
        <v>3</v>
      </c>
      <c r="AD13" s="1315">
        <f>ABS(AC13/24)</f>
        <v/>
      </c>
      <c r="AE13" s="694" t="n">
        <v>0</v>
      </c>
      <c r="AF13" s="694">
        <f>AC13-$M$2</f>
        <v/>
      </c>
      <c r="AG13" s="1315">
        <f>ABS(AF13/24)</f>
        <v/>
      </c>
      <c r="AH13" s="694">
        <f>IF(AC13&gt;$M$2,1,IF(AC13=$M$2,0,-1))</f>
        <v/>
      </c>
      <c r="AI13" s="694">
        <f>+COUNTIF($AB$3:$AB$50,"&lt;="&amp;AB13)</f>
        <v/>
      </c>
    </row>
    <row r="14" ht="15" customHeight="1" s="650">
      <c r="A14" s="1221" t="n">
        <v>46191.625</v>
      </c>
      <c r="B14" s="694" t="n"/>
      <c r="C14" s="1221">
        <f>A14+INDEX($V$3:$V$86,MATCH($C$3,$P$3:$P$86,0))*INDEX($W$3:$W$86,MATCH($C$3,$P$3:$P$86,0))</f>
        <v/>
      </c>
      <c r="D14" s="1317" t="n"/>
      <c r="E14" s="1317" t="n"/>
      <c r="P14" s="694" t="n">
        <v>12</v>
      </c>
      <c r="Q14" s="694">
        <f>+INDEX($AB$3:$AB$50,MATCH(P14,$AI$3:$AI$50,0))</f>
        <v/>
      </c>
      <c r="R14" s="694">
        <f>+INDEX($AC$3:$AH$86,MATCH($Q14,$AB$3:$AB$86,0),MATCH(R$2,$AC$2:$AH$2,0))</f>
        <v/>
      </c>
      <c r="S14" s="1315">
        <f>+INDEX($AC$3:$AH$86,MATCH($Q14,$AB$3:$AB$86,0),MATCH(S$2,$AC$2:$AH$2,0))</f>
        <v/>
      </c>
      <c r="T14" s="694">
        <f>+INDEX($AC$3:$AH$86,MATCH($Q14,$AB$3:$AB$86,0),MATCH(T$2,$AC$2:$AH$2,0))</f>
        <v/>
      </c>
      <c r="U14" s="694">
        <f>+INDEX($AC$3:$AH$86,MATCH($Q14,$AB$3:$AB$86,0),MATCH(U$2,$AC$2:$AH$2,0))</f>
        <v/>
      </c>
      <c r="V14" s="1315">
        <f>+INDEX($AC$3:$AH$86,MATCH($Q14,$AB$3:$AB$86,0),MATCH(V$2,$AC$2:$AH$2,0))</f>
        <v/>
      </c>
      <c r="W14" s="694">
        <f>+INDEX($AC$3:$AH$86,MATCH($Q14,$AB$3:$AB$86,0),MATCH(W$2,$AC$2:$AH$2,0))</f>
        <v/>
      </c>
      <c r="X14" s="694">
        <f>IFERROR(IF(Q14=$L$2,1,0),0)</f>
        <v/>
      </c>
      <c r="AA14" s="694" t="n">
        <v>12</v>
      </c>
      <c r="AB14" s="694">
        <f>Idiomas!D213</f>
        <v/>
      </c>
      <c r="AC14" s="1316" t="n">
        <v>-5</v>
      </c>
      <c r="AD14" s="1315">
        <f>ABS(AC14/24)</f>
        <v/>
      </c>
      <c r="AE14" s="694" t="n">
        <v>0</v>
      </c>
      <c r="AF14" s="694">
        <f>AC14-$M$2</f>
        <v/>
      </c>
      <c r="AG14" s="1315">
        <f>ABS(AF14/24)</f>
        <v/>
      </c>
      <c r="AH14" s="694">
        <f>IF(AC14&gt;$M$2,1,IF(AC14=$M$2,0,-1))</f>
        <v/>
      </c>
      <c r="AI14" s="694">
        <f>+COUNTIF($AB$3:$AB$50,"&lt;="&amp;AB14)</f>
        <v/>
      </c>
    </row>
    <row r="15" ht="15" customHeight="1" s="650">
      <c r="A15" s="1221" t="n">
        <v>46191.75</v>
      </c>
      <c r="B15" s="694" t="n"/>
      <c r="C15" s="1221">
        <f>A15+INDEX($V$3:$V$86,MATCH($C$3,$P$3:$P$86,0))*INDEX($W$3:$W$86,MATCH($C$3,$P$3:$P$86,0))</f>
        <v/>
      </c>
      <c r="D15" s="1317" t="n"/>
      <c r="E15" s="1317" t="n"/>
      <c r="P15" s="694" t="n">
        <v>13</v>
      </c>
      <c r="Q15" s="694">
        <f>+INDEX($AB$3:$AB$50,MATCH(P15,$AI$3:$AI$50,0))</f>
        <v/>
      </c>
      <c r="R15" s="694">
        <f>+INDEX($AC$3:$AH$86,MATCH($Q15,$AB$3:$AB$86,0),MATCH(R$2,$AC$2:$AH$2,0))</f>
        <v/>
      </c>
      <c r="S15" s="1315">
        <f>+INDEX($AC$3:$AH$86,MATCH($Q15,$AB$3:$AB$86,0),MATCH(S$2,$AC$2:$AH$2,0))</f>
        <v/>
      </c>
      <c r="T15" s="694">
        <f>+INDEX($AC$3:$AH$86,MATCH($Q15,$AB$3:$AB$86,0),MATCH(T$2,$AC$2:$AH$2,0))</f>
        <v/>
      </c>
      <c r="U15" s="694">
        <f>+INDEX($AC$3:$AH$86,MATCH($Q15,$AB$3:$AB$86,0),MATCH(U$2,$AC$2:$AH$2,0))</f>
        <v/>
      </c>
      <c r="V15" s="1315">
        <f>+INDEX($AC$3:$AH$86,MATCH($Q15,$AB$3:$AB$86,0),MATCH(V$2,$AC$2:$AH$2,0))</f>
        <v/>
      </c>
      <c r="W15" s="694">
        <f>+INDEX($AC$3:$AH$86,MATCH($Q15,$AB$3:$AB$86,0),MATCH(W$2,$AC$2:$AH$2,0))</f>
        <v/>
      </c>
      <c r="X15" s="694">
        <f>IFERROR(IF(Q15=$L$2,1,0),0)</f>
        <v/>
      </c>
      <c r="AA15" s="694" t="n">
        <v>13</v>
      </c>
      <c r="AB15" s="694">
        <f>Idiomas!D214</f>
        <v/>
      </c>
      <c r="AC15" s="1316" t="n">
        <v>9</v>
      </c>
      <c r="AD15" s="1315">
        <f>ABS(AC15/24)</f>
        <v/>
      </c>
      <c r="AE15" s="694" t="n">
        <v>0</v>
      </c>
      <c r="AF15" s="694">
        <f>AC15-$M$2</f>
        <v/>
      </c>
      <c r="AG15" s="1315">
        <f>ABS(AF15/24)</f>
        <v/>
      </c>
      <c r="AH15" s="694">
        <f>IF(AC15&gt;$M$2,1,IF(AC15=$M$2,0,-1))</f>
        <v/>
      </c>
      <c r="AI15" s="694">
        <f>+COUNTIF($AB$3:$AB$50,"&lt;="&amp;AB15)</f>
        <v/>
      </c>
    </row>
    <row r="16" ht="15" customHeight="1" s="650">
      <c r="A16" s="1221" t="n">
        <v>46197.625</v>
      </c>
      <c r="B16" s="694" t="n"/>
      <c r="C16" s="1221">
        <f>A16+INDEX($V$3:$V$86,MATCH($C$3,$P$3:$P$86,0))*INDEX($W$3:$W$86,MATCH($C$3,$P$3:$P$86,0))</f>
        <v/>
      </c>
      <c r="D16" s="1317" t="n"/>
      <c r="E16" s="1317" t="n"/>
      <c r="P16" s="694" t="n">
        <v>14</v>
      </c>
      <c r="Q16" s="694">
        <f>+INDEX($AB$3:$AB$50,MATCH(P16,$AI$3:$AI$50,0))</f>
        <v/>
      </c>
      <c r="R16" s="694">
        <f>+INDEX($AC$3:$AH$86,MATCH($Q16,$AB$3:$AB$86,0),MATCH(R$2,$AC$2:$AH$2,0))</f>
        <v/>
      </c>
      <c r="S16" s="1315">
        <f>+INDEX($AC$3:$AH$86,MATCH($Q16,$AB$3:$AB$86,0),MATCH(S$2,$AC$2:$AH$2,0))</f>
        <v/>
      </c>
      <c r="T16" s="694">
        <f>+INDEX($AC$3:$AH$86,MATCH($Q16,$AB$3:$AB$86,0),MATCH(T$2,$AC$2:$AH$2,0))</f>
        <v/>
      </c>
      <c r="U16" s="694">
        <f>+INDEX($AC$3:$AH$86,MATCH($Q16,$AB$3:$AB$86,0),MATCH(U$2,$AC$2:$AH$2,0))</f>
        <v/>
      </c>
      <c r="V16" s="1315">
        <f>+INDEX($AC$3:$AH$86,MATCH($Q16,$AB$3:$AB$86,0),MATCH(V$2,$AC$2:$AH$2,0))</f>
        <v/>
      </c>
      <c r="W16" s="694">
        <f>+INDEX($AC$3:$AH$86,MATCH($Q16,$AB$3:$AB$86,0),MATCH(W$2,$AC$2:$AH$2,0))</f>
        <v/>
      </c>
      <c r="X16" s="694">
        <f>IFERROR(IF(Q16=$L$2,1,0),0)</f>
        <v/>
      </c>
      <c r="AA16" s="694" t="n">
        <v>14</v>
      </c>
      <c r="AB16" s="694">
        <f>Idiomas!D215</f>
        <v/>
      </c>
      <c r="AC16" s="1316" t="n">
        <v>0</v>
      </c>
      <c r="AD16" s="1315">
        <f>ABS(AC16/24)</f>
        <v/>
      </c>
      <c r="AE16" s="694" t="n">
        <v>0</v>
      </c>
      <c r="AF16" s="694">
        <f>AC16-$M$2</f>
        <v/>
      </c>
      <c r="AG16" s="1315">
        <f>ABS(AF16/24)</f>
        <v/>
      </c>
      <c r="AH16" s="694">
        <f>IF(AC16&gt;$M$2,1,IF(AC16=$M$2,0,-1))</f>
        <v/>
      </c>
      <c r="AI16" s="694">
        <f>+COUNTIF($AB$3:$AB$50,"&lt;="&amp;AB16)</f>
        <v/>
      </c>
    </row>
    <row r="17" ht="15" customHeight="1" s="650">
      <c r="A17" s="1221" t="n">
        <v>46197.625</v>
      </c>
      <c r="B17" s="694" t="n"/>
      <c r="C17" s="1221">
        <f>A17+INDEX($V$3:$V$86,MATCH($C$3,$P$3:$P$86,0))*INDEX($W$3:$W$86,MATCH($C$3,$P$3:$P$86,0))</f>
        <v/>
      </c>
      <c r="D17" s="1317" t="n"/>
      <c r="E17" s="1317" t="n"/>
      <c r="P17" s="694" t="n">
        <v>15</v>
      </c>
      <c r="Q17" s="694">
        <f>+INDEX($AB$3:$AB$50,MATCH(P17,$AI$3:$AI$50,0))</f>
        <v/>
      </c>
      <c r="R17" s="694">
        <f>+INDEX($AC$3:$AH$86,MATCH($Q17,$AB$3:$AB$86,0),MATCH(R$2,$AC$2:$AH$2,0))</f>
        <v/>
      </c>
      <c r="S17" s="1315">
        <f>+INDEX($AC$3:$AH$86,MATCH($Q17,$AB$3:$AB$86,0),MATCH(S$2,$AC$2:$AH$2,0))</f>
        <v/>
      </c>
      <c r="T17" s="694">
        <f>+INDEX($AC$3:$AH$86,MATCH($Q17,$AB$3:$AB$86,0),MATCH(T$2,$AC$2:$AH$2,0))</f>
        <v/>
      </c>
      <c r="U17" s="694">
        <f>+INDEX($AC$3:$AH$86,MATCH($Q17,$AB$3:$AB$86,0),MATCH(U$2,$AC$2:$AH$2,0))</f>
        <v/>
      </c>
      <c r="V17" s="1315">
        <f>+INDEX($AC$3:$AH$86,MATCH($Q17,$AB$3:$AB$86,0),MATCH(V$2,$AC$2:$AH$2,0))</f>
        <v/>
      </c>
      <c r="W17" s="694">
        <f>+INDEX($AC$3:$AH$86,MATCH($Q17,$AB$3:$AB$86,0),MATCH(W$2,$AC$2:$AH$2,0))</f>
        <v/>
      </c>
      <c r="X17" s="694">
        <f>IFERROR(IF(Q17=$L$2,1,0),0)</f>
        <v/>
      </c>
      <c r="AA17" s="694" t="n">
        <v>15</v>
      </c>
      <c r="AB17" s="694">
        <f>Idiomas!D216</f>
        <v/>
      </c>
      <c r="AC17" s="1316" t="n">
        <v>2</v>
      </c>
      <c r="AD17" s="1315">
        <f>ABS(AC17/24)</f>
        <v/>
      </c>
      <c r="AE17" s="694" t="n">
        <v>0</v>
      </c>
      <c r="AF17" s="694">
        <f>AC17-$M$2</f>
        <v/>
      </c>
      <c r="AG17" s="1315">
        <f>ABS(AF17/24)</f>
        <v/>
      </c>
      <c r="AH17" s="694">
        <f>IF(AC17&gt;$M$2,1,IF(AC17=$M$2,0,-1))</f>
        <v/>
      </c>
      <c r="AI17" s="694">
        <f>+COUNTIF($AB$3:$AB$50,"&lt;="&amp;AB17)</f>
        <v/>
      </c>
    </row>
    <row r="18" ht="15" customHeight="1" s="650">
      <c r="A18" s="694" t="n"/>
      <c r="B18" s="694" t="n"/>
      <c r="C18" s="1221" t="n"/>
      <c r="P18" s="694" t="n">
        <v>16</v>
      </c>
      <c r="Q18" s="694">
        <f>+INDEX($AB$3:$AB$50,MATCH(P18,$AI$3:$AI$50,0))</f>
        <v/>
      </c>
      <c r="R18" s="694">
        <f>+INDEX($AC$3:$AH$86,MATCH($Q18,$AB$3:$AB$86,0),MATCH(R$2,$AC$2:$AH$2,0))</f>
        <v/>
      </c>
      <c r="S18" s="1315">
        <f>+INDEX($AC$3:$AH$86,MATCH($Q18,$AB$3:$AB$86,0),MATCH(S$2,$AC$2:$AH$2,0))</f>
        <v/>
      </c>
      <c r="T18" s="694">
        <f>+INDEX($AC$3:$AH$86,MATCH($Q18,$AB$3:$AB$86,0),MATCH(T$2,$AC$2:$AH$2,0))</f>
        <v/>
      </c>
      <c r="U18" s="694">
        <f>+INDEX($AC$3:$AH$86,MATCH($Q18,$AB$3:$AB$86,0),MATCH(U$2,$AC$2:$AH$2,0))</f>
        <v/>
      </c>
      <c r="V18" s="1315">
        <f>+INDEX($AC$3:$AH$86,MATCH($Q18,$AB$3:$AB$86,0),MATCH(V$2,$AC$2:$AH$2,0))</f>
        <v/>
      </c>
      <c r="W18" s="694">
        <f>+INDEX($AC$3:$AH$86,MATCH($Q18,$AB$3:$AB$86,0),MATCH(W$2,$AC$2:$AH$2,0))</f>
        <v/>
      </c>
      <c r="X18" s="694">
        <f>IFERROR(IF(Q18=$L$2,1,0),0)</f>
        <v/>
      </c>
      <c r="AA18" s="694" t="n">
        <v>16</v>
      </c>
      <c r="AB18" s="694">
        <f>Idiomas!D217</f>
        <v/>
      </c>
      <c r="AC18" s="1316" t="n">
        <v>-4</v>
      </c>
      <c r="AD18" s="1315">
        <f>ABS(AC18/24)</f>
        <v/>
      </c>
      <c r="AE18" s="694" t="n">
        <v>0</v>
      </c>
      <c r="AF18" s="694">
        <f>AC18-$M$2</f>
        <v/>
      </c>
      <c r="AG18" s="1315">
        <f>ABS(AF18/24)</f>
        <v/>
      </c>
      <c r="AH18" s="694">
        <f>IF(AC18&gt;$M$2,1,IF(AC18=$M$2,0,-1))</f>
        <v/>
      </c>
      <c r="AI18" s="694">
        <f>+COUNTIF($AB$3:$AB$50,"&lt;="&amp;AB18)</f>
        <v/>
      </c>
    </row>
    <row r="19" ht="15" customHeight="1" s="650">
      <c r="A19" s="1049" t="inlineStr">
        <is>
          <t>GC</t>
        </is>
      </c>
      <c r="B19" s="694" t="n"/>
      <c r="C19" s="1221" t="n"/>
      <c r="P19" s="694" t="n">
        <v>17</v>
      </c>
      <c r="Q19" s="694">
        <f>+INDEX($AB$3:$AB$50,MATCH(P19,$AI$3:$AI$50,0))</f>
        <v/>
      </c>
      <c r="R19" s="694">
        <f>+INDEX($AC$3:$AH$86,MATCH($Q19,$AB$3:$AB$86,0),MATCH(R$2,$AC$2:$AH$2,0))</f>
        <v/>
      </c>
      <c r="S19" s="1315">
        <f>+INDEX($AC$3:$AH$86,MATCH($Q19,$AB$3:$AB$86,0),MATCH(S$2,$AC$2:$AH$2,0))</f>
        <v/>
      </c>
      <c r="T19" s="694">
        <f>+INDEX($AC$3:$AH$86,MATCH($Q19,$AB$3:$AB$86,0),MATCH(T$2,$AC$2:$AH$2,0))</f>
        <v/>
      </c>
      <c r="U19" s="694">
        <f>+INDEX($AC$3:$AH$86,MATCH($Q19,$AB$3:$AB$86,0),MATCH(U$2,$AC$2:$AH$2,0))</f>
        <v/>
      </c>
      <c r="V19" s="1315">
        <f>+INDEX($AC$3:$AH$86,MATCH($Q19,$AB$3:$AB$86,0),MATCH(V$2,$AC$2:$AH$2,0))</f>
        <v/>
      </c>
      <c r="W19" s="694">
        <f>+INDEX($AC$3:$AH$86,MATCH($Q19,$AB$3:$AB$86,0),MATCH(W$2,$AC$2:$AH$2,0))</f>
        <v/>
      </c>
      <c r="X19" s="694">
        <f>IFERROR(IF(Q19=$L$2,1,0),0)</f>
        <v/>
      </c>
      <c r="AA19" s="694" t="n">
        <v>17</v>
      </c>
      <c r="AB19" s="694">
        <f>Idiomas!D218</f>
        <v/>
      </c>
      <c r="AC19" s="1316" t="n">
        <v>-5</v>
      </c>
      <c r="AD19" s="1315">
        <f>ABS(AC19/24)</f>
        <v/>
      </c>
      <c r="AE19" s="694" t="n">
        <v>0</v>
      </c>
      <c r="AF19" s="694">
        <f>AC19-$M$2</f>
        <v/>
      </c>
      <c r="AG19" s="1315">
        <f>ABS(AF19/24)</f>
        <v/>
      </c>
      <c r="AH19" s="694">
        <f>IF(AC19&gt;$M$2,1,IF(AC19=$M$2,0,-1))</f>
        <v/>
      </c>
      <c r="AI19" s="694">
        <f>+COUNTIF($AB$3:$AB$50,"&lt;="&amp;AB19)</f>
        <v/>
      </c>
    </row>
    <row r="20" ht="15" customHeight="1" s="650">
      <c r="A20" s="1221" t="n">
        <v>46186.75</v>
      </c>
      <c r="B20" s="694" t="n"/>
      <c r="C20" s="1221">
        <f>A20+INDEX($V$3:$V$86,MATCH($C$3,$P$3:$P$86,0))*INDEX($W$3:$W$86,MATCH($C$3,$P$3:$P$86,0))</f>
        <v/>
      </c>
      <c r="D20" s="1317" t="n"/>
      <c r="E20" s="1317" t="n"/>
      <c r="P20" s="694" t="n">
        <v>18</v>
      </c>
      <c r="Q20" s="694">
        <f>+INDEX($AB$3:$AB$50,MATCH(P20,$AI$3:$AI$50,0))</f>
        <v/>
      </c>
      <c r="R20" s="694">
        <f>+INDEX($AC$3:$AH$86,MATCH($Q20,$AB$3:$AB$86,0),MATCH(R$2,$AC$2:$AH$2,0))</f>
        <v/>
      </c>
      <c r="S20" s="1315">
        <f>+INDEX($AC$3:$AH$86,MATCH($Q20,$AB$3:$AB$86,0),MATCH(S$2,$AC$2:$AH$2,0))</f>
        <v/>
      </c>
      <c r="T20" s="694">
        <f>+INDEX($AC$3:$AH$86,MATCH($Q20,$AB$3:$AB$86,0),MATCH(T$2,$AC$2:$AH$2,0))</f>
        <v/>
      </c>
      <c r="U20" s="694">
        <f>+INDEX($AC$3:$AH$86,MATCH($Q20,$AB$3:$AB$86,0),MATCH(U$2,$AC$2:$AH$2,0))</f>
        <v/>
      </c>
      <c r="V20" s="1315">
        <f>+INDEX($AC$3:$AH$86,MATCH($Q20,$AB$3:$AB$86,0),MATCH(V$2,$AC$2:$AH$2,0))</f>
        <v/>
      </c>
      <c r="W20" s="694">
        <f>+INDEX($AC$3:$AH$86,MATCH($Q20,$AB$3:$AB$86,0),MATCH(W$2,$AC$2:$AH$2,0))</f>
        <v/>
      </c>
      <c r="X20" s="694">
        <f>IFERROR(IF(Q20=$L$2,1,0),0)</f>
        <v/>
      </c>
      <c r="AA20" s="694" t="n">
        <v>18</v>
      </c>
      <c r="AB20" s="694">
        <f>Idiomas!D219</f>
        <v/>
      </c>
      <c r="AC20" s="1316" t="n">
        <v>3</v>
      </c>
      <c r="AD20" s="1315">
        <f>ABS(AC20/24)</f>
        <v/>
      </c>
      <c r="AE20" s="694" t="n">
        <v>0</v>
      </c>
      <c r="AF20" s="694">
        <f>AC20-$M$2</f>
        <v/>
      </c>
      <c r="AG20" s="1315">
        <f>ABS(AF20/24)</f>
        <v/>
      </c>
      <c r="AH20" s="694">
        <f>IF(AC20&gt;$M$2,1,IF(AC20=$M$2,0,-1))</f>
        <v/>
      </c>
      <c r="AI20" s="694">
        <f>+COUNTIF($AB$3:$AB$50,"&lt;="&amp;AB20)</f>
        <v/>
      </c>
    </row>
    <row r="21" ht="15" customHeight="1" s="650">
      <c r="A21" s="1221" t="n">
        <v>46186.875</v>
      </c>
      <c r="B21" s="694" t="n"/>
      <c r="C21" s="1221">
        <f>A21+INDEX($V$3:$V$86,MATCH($C$3,$P$3:$P$86,0))*INDEX($W$3:$W$86,MATCH($C$3,$P$3:$P$86,0))</f>
        <v/>
      </c>
      <c r="D21" s="1317" t="n"/>
      <c r="E21" s="1317" t="n"/>
      <c r="P21" s="694" t="n">
        <v>19</v>
      </c>
      <c r="Q21" s="694">
        <f>+INDEX($AB$3:$AB$50,MATCH(P21,$AI$3:$AI$50,0))</f>
        <v/>
      </c>
      <c r="R21" s="694">
        <f>+INDEX($AC$3:$AH$86,MATCH($Q21,$AB$3:$AB$86,0),MATCH(R$2,$AC$2:$AH$2,0))</f>
        <v/>
      </c>
      <c r="S21" s="1315">
        <f>+INDEX($AC$3:$AH$86,MATCH($Q21,$AB$3:$AB$86,0),MATCH(S$2,$AC$2:$AH$2,0))</f>
        <v/>
      </c>
      <c r="T21" s="694">
        <f>+INDEX($AC$3:$AH$86,MATCH($Q21,$AB$3:$AB$86,0),MATCH(T$2,$AC$2:$AH$2,0))</f>
        <v/>
      </c>
      <c r="U21" s="694">
        <f>+INDEX($AC$3:$AH$86,MATCH($Q21,$AB$3:$AB$86,0),MATCH(U$2,$AC$2:$AH$2,0))</f>
        <v/>
      </c>
      <c r="V21" s="1315">
        <f>+INDEX($AC$3:$AH$86,MATCH($Q21,$AB$3:$AB$86,0),MATCH(V$2,$AC$2:$AH$2,0))</f>
        <v/>
      </c>
      <c r="W21" s="694">
        <f>+INDEX($AC$3:$AH$86,MATCH($Q21,$AB$3:$AB$86,0),MATCH(W$2,$AC$2:$AH$2,0))</f>
        <v/>
      </c>
      <c r="X21" s="694">
        <f>IFERROR(IF(Q21=$L$2,1,0),0)</f>
        <v/>
      </c>
      <c r="AA21" s="694" t="n">
        <v>19</v>
      </c>
      <c r="AB21" s="694">
        <f>Idiomas!D220</f>
        <v/>
      </c>
      <c r="AC21" s="1316" t="n">
        <v>1</v>
      </c>
      <c r="AD21" s="1315">
        <f>ABS(AC21/24)</f>
        <v/>
      </c>
      <c r="AE21" s="694" t="n">
        <v>0</v>
      </c>
      <c r="AF21" s="694">
        <f>AC21-$M$2</f>
        <v/>
      </c>
      <c r="AG21" s="1315">
        <f>ABS(AF21/24)</f>
        <v/>
      </c>
      <c r="AH21" s="694">
        <f>IF(AC21&gt;$M$2,1,IF(AC21=$M$2,0,-1))</f>
        <v/>
      </c>
      <c r="AI21" s="694">
        <f>+COUNTIF($AB$3:$AB$50,"&lt;="&amp;AB21)</f>
        <v/>
      </c>
    </row>
    <row r="22" ht="15" customHeight="1" s="650">
      <c r="A22" s="1221" t="n">
        <v>46192.75</v>
      </c>
      <c r="B22" s="694" t="n"/>
      <c r="C22" s="1221">
        <f>A22+INDEX($V$3:$V$86,MATCH($C$3,$P$3:$P$86,0))*INDEX($W$3:$W$86,MATCH($C$3,$P$3:$P$86,0))</f>
        <v/>
      </c>
      <c r="D22" s="1317" t="n"/>
      <c r="E22" s="1317" t="n"/>
      <c r="P22" s="694" t="n">
        <v>20</v>
      </c>
      <c r="Q22" s="694">
        <f>+INDEX($AB$3:$AB$50,MATCH(P22,$AI$3:$AI$50,0))</f>
        <v/>
      </c>
      <c r="R22" s="694">
        <f>+INDEX($AC$3:$AH$86,MATCH($Q22,$AB$3:$AB$86,0),MATCH(R$2,$AC$2:$AH$2,0))</f>
        <v/>
      </c>
      <c r="S22" s="1315">
        <f>+INDEX($AC$3:$AH$86,MATCH($Q22,$AB$3:$AB$86,0),MATCH(S$2,$AC$2:$AH$2,0))</f>
        <v/>
      </c>
      <c r="T22" s="694">
        <f>+INDEX($AC$3:$AH$86,MATCH($Q22,$AB$3:$AB$86,0),MATCH(T$2,$AC$2:$AH$2,0))</f>
        <v/>
      </c>
      <c r="U22" s="694">
        <f>+INDEX($AC$3:$AH$86,MATCH($Q22,$AB$3:$AB$86,0),MATCH(U$2,$AC$2:$AH$2,0))</f>
        <v/>
      </c>
      <c r="V22" s="1315">
        <f>+INDEX($AC$3:$AH$86,MATCH($Q22,$AB$3:$AB$86,0),MATCH(V$2,$AC$2:$AH$2,0))</f>
        <v/>
      </c>
      <c r="W22" s="694">
        <f>+INDEX($AC$3:$AH$86,MATCH($Q22,$AB$3:$AB$86,0),MATCH(W$2,$AC$2:$AH$2,0))</f>
        <v/>
      </c>
      <c r="X22" s="694">
        <f>IFERROR(IF(Q22=$L$2,1,0),0)</f>
        <v/>
      </c>
      <c r="AA22" s="694" t="n">
        <v>20</v>
      </c>
      <c r="AB22" s="694">
        <f>Idiomas!D221</f>
        <v/>
      </c>
      <c r="AC22" s="1316" t="n">
        <v>2</v>
      </c>
      <c r="AD22" s="1315">
        <f>ABS(AC22/24)</f>
        <v/>
      </c>
      <c r="AE22" s="694" t="n">
        <v>0</v>
      </c>
      <c r="AF22" s="694">
        <f>AC22-$M$2</f>
        <v/>
      </c>
      <c r="AG22" s="1315">
        <f>ABS(AF22/24)</f>
        <v/>
      </c>
      <c r="AH22" s="694">
        <f>IF(AC22&gt;$M$2,1,IF(AC22=$M$2,0,-1))</f>
        <v/>
      </c>
      <c r="AI22" s="694">
        <f>+COUNTIF($AB$3:$AB$50,"&lt;="&amp;AB22)</f>
        <v/>
      </c>
    </row>
    <row r="23" ht="15" customHeight="1" s="650">
      <c r="A23" s="1221" t="n">
        <v>46192.85416666666</v>
      </c>
      <c r="B23" s="694" t="n"/>
      <c r="C23" s="1221">
        <f>A23+INDEX($V$3:$V$86,MATCH($C$3,$P$3:$P$86,0))*INDEX($W$3:$W$86,MATCH($C$3,$P$3:$P$86,0))</f>
        <v/>
      </c>
      <c r="D23" s="1317" t="n"/>
      <c r="E23" s="1317" t="n"/>
      <c r="P23" s="694" t="n">
        <v>21</v>
      </c>
      <c r="Q23" s="694">
        <f>+INDEX($AB$3:$AB$50,MATCH(P23,$AI$3:$AI$50,0))</f>
        <v/>
      </c>
      <c r="R23" s="694">
        <f>+INDEX($AC$3:$AH$86,MATCH($Q23,$AB$3:$AB$86,0),MATCH(R$2,$AC$2:$AH$2,0))</f>
        <v/>
      </c>
      <c r="S23" s="1315">
        <f>+INDEX($AC$3:$AH$86,MATCH($Q23,$AB$3:$AB$86,0),MATCH(S$2,$AC$2:$AH$2,0))</f>
        <v/>
      </c>
      <c r="T23" s="694">
        <f>+INDEX($AC$3:$AH$86,MATCH($Q23,$AB$3:$AB$86,0),MATCH(T$2,$AC$2:$AH$2,0))</f>
        <v/>
      </c>
      <c r="U23" s="694">
        <f>+INDEX($AC$3:$AH$86,MATCH($Q23,$AB$3:$AB$86,0),MATCH(U$2,$AC$2:$AH$2,0))</f>
        <v/>
      </c>
      <c r="V23" s="1315">
        <f>+INDEX($AC$3:$AH$86,MATCH($Q23,$AB$3:$AB$86,0),MATCH(V$2,$AC$2:$AH$2,0))</f>
        <v/>
      </c>
      <c r="W23" s="694">
        <f>+INDEX($AC$3:$AH$86,MATCH($Q23,$AB$3:$AB$86,0),MATCH(W$2,$AC$2:$AH$2,0))</f>
        <v/>
      </c>
      <c r="X23" s="694">
        <f>IFERROR(IF(Q23=$L$2,1,0),0)</f>
        <v/>
      </c>
      <c r="AA23" s="694" t="n">
        <v>21</v>
      </c>
      <c r="AB23" s="694">
        <f>Idiomas!D222</f>
        <v/>
      </c>
      <c r="AC23" s="1316" t="n">
        <v>-4</v>
      </c>
      <c r="AD23" s="1315">
        <f>ABS(AC23/24)</f>
        <v/>
      </c>
      <c r="AE23" s="694" t="n">
        <v>1</v>
      </c>
      <c r="AF23" s="694">
        <f>AC23-$M$2</f>
        <v/>
      </c>
      <c r="AG23" s="1315">
        <f>ABS(AF23/24)</f>
        <v/>
      </c>
      <c r="AH23" s="694">
        <f>IF(AC23&gt;$M$2,1,IF(AC23=$M$2,0,-1))</f>
        <v/>
      </c>
      <c r="AI23" s="694">
        <f>+COUNTIF($AB$3:$AB$50,"&lt;="&amp;AB23)</f>
        <v/>
      </c>
    </row>
    <row r="24" ht="15" customHeight="1" s="650">
      <c r="A24" s="1221" t="n">
        <v>46197.75</v>
      </c>
      <c r="B24" s="694" t="n"/>
      <c r="C24" s="1221">
        <f>A24+INDEX($V$3:$V$86,MATCH($C$3,$P$3:$P$86,0))*INDEX($W$3:$W$86,MATCH($C$3,$P$3:$P$86,0))</f>
        <v/>
      </c>
      <c r="D24" s="1317" t="n"/>
      <c r="E24" s="1317" t="n"/>
      <c r="P24" s="694" t="n">
        <v>22</v>
      </c>
      <c r="Q24" s="694">
        <f>+INDEX($AB$3:$AB$50,MATCH(P24,$AI$3:$AI$50,0))</f>
        <v/>
      </c>
      <c r="R24" s="694">
        <f>+INDEX($AC$3:$AH$86,MATCH($Q24,$AB$3:$AB$86,0),MATCH(R$2,$AC$2:$AH$2,0))</f>
        <v/>
      </c>
      <c r="S24" s="1315">
        <f>+INDEX($AC$3:$AH$86,MATCH($Q24,$AB$3:$AB$86,0),MATCH(S$2,$AC$2:$AH$2,0))</f>
        <v/>
      </c>
      <c r="T24" s="694">
        <f>+INDEX($AC$3:$AH$86,MATCH($Q24,$AB$3:$AB$86,0),MATCH(T$2,$AC$2:$AH$2,0))</f>
        <v/>
      </c>
      <c r="U24" s="694">
        <f>+INDEX($AC$3:$AH$86,MATCH($Q24,$AB$3:$AB$86,0),MATCH(U$2,$AC$2:$AH$2,0))</f>
        <v/>
      </c>
      <c r="V24" s="1315">
        <f>+INDEX($AC$3:$AH$86,MATCH($Q24,$AB$3:$AB$86,0),MATCH(V$2,$AC$2:$AH$2,0))</f>
        <v/>
      </c>
      <c r="W24" s="694">
        <f>+INDEX($AC$3:$AH$86,MATCH($Q24,$AB$3:$AB$86,0),MATCH(W$2,$AC$2:$AH$2,0))</f>
        <v/>
      </c>
      <c r="X24" s="694">
        <f>IFERROR(IF(Q24=$L$2,1,0),0)</f>
        <v/>
      </c>
      <c r="AA24" s="694" t="n">
        <v>22</v>
      </c>
      <c r="AB24" s="694">
        <f>Idiomas!D223</f>
        <v/>
      </c>
      <c r="AC24" s="1316" t="n">
        <v>2</v>
      </c>
      <c r="AD24" s="1315">
        <f>ABS(AC24/24)</f>
        <v/>
      </c>
      <c r="AE24" s="694" t="n">
        <v>0</v>
      </c>
      <c r="AF24" s="694">
        <f>AC24-$M$2</f>
        <v/>
      </c>
      <c r="AG24" s="1315">
        <f>ABS(AF24/24)</f>
        <v/>
      </c>
      <c r="AH24" s="694">
        <f>IF(AC24&gt;$M$2,1,IF(AC24=$M$2,0,-1))</f>
        <v/>
      </c>
      <c r="AI24" s="694">
        <f>+COUNTIF($AB$3:$AB$50,"&lt;="&amp;AB24)</f>
        <v/>
      </c>
    </row>
    <row r="25" ht="15" customHeight="1" s="650">
      <c r="A25" s="1221" t="n">
        <v>46197.75</v>
      </c>
      <c r="B25" s="694" t="n"/>
      <c r="C25" s="1221">
        <f>A25+INDEX($V$3:$V$86,MATCH($C$3,$P$3:$P$86,0))*INDEX($W$3:$W$86,MATCH($C$3,$P$3:$P$86,0))</f>
        <v/>
      </c>
      <c r="D25" s="1317" t="n"/>
      <c r="E25" s="1317" t="n"/>
      <c r="P25" s="694" t="n">
        <v>23</v>
      </c>
      <c r="Q25" s="694">
        <f>+INDEX($AB$3:$AB$50,MATCH(P25,$AI$3:$AI$50,0))</f>
        <v/>
      </c>
      <c r="R25" s="694">
        <f>+INDEX($AC$3:$AH$86,MATCH($Q25,$AB$3:$AB$86,0),MATCH(R$2,$AC$2:$AH$2,0))</f>
        <v/>
      </c>
      <c r="S25" s="1315">
        <f>+INDEX($AC$3:$AH$86,MATCH($Q25,$AB$3:$AB$86,0),MATCH(S$2,$AC$2:$AH$2,0))</f>
        <v/>
      </c>
      <c r="T25" s="694">
        <f>+INDEX($AC$3:$AH$86,MATCH($Q25,$AB$3:$AB$86,0),MATCH(T$2,$AC$2:$AH$2,0))</f>
        <v/>
      </c>
      <c r="U25" s="694">
        <f>+INDEX($AC$3:$AH$86,MATCH($Q25,$AB$3:$AB$86,0),MATCH(U$2,$AC$2:$AH$2,0))</f>
        <v/>
      </c>
      <c r="V25" s="1315">
        <f>+INDEX($AC$3:$AH$86,MATCH($Q25,$AB$3:$AB$86,0),MATCH(V$2,$AC$2:$AH$2,0))</f>
        <v/>
      </c>
      <c r="W25" s="694">
        <f>+INDEX($AC$3:$AH$86,MATCH($Q25,$AB$3:$AB$86,0),MATCH(W$2,$AC$2:$AH$2,0))</f>
        <v/>
      </c>
      <c r="X25" s="694">
        <f>IFERROR(IF(Q25=$L$2,1,0),0)</f>
        <v/>
      </c>
      <c r="AA25" s="694" t="n">
        <v>23</v>
      </c>
      <c r="AB25" s="694">
        <f>Idiomas!D224</f>
        <v/>
      </c>
      <c r="AC25" s="1316" t="n">
        <v>0</v>
      </c>
      <c r="AD25" s="1315">
        <f>ABS(AC25/24)</f>
        <v/>
      </c>
      <c r="AE25" s="694" t="n">
        <v>0</v>
      </c>
      <c r="AF25" s="694">
        <f>AC25-$M$2</f>
        <v/>
      </c>
      <c r="AG25" s="1315">
        <f>ABS(AF25/24)</f>
        <v/>
      </c>
      <c r="AH25" s="694">
        <f>IF(AC25&gt;$M$2,1,IF(AC25=$M$2,0,-1))</f>
        <v/>
      </c>
      <c r="AI25" s="694">
        <f>+COUNTIF($AB$3:$AB$50,"&lt;="&amp;AB25)</f>
        <v/>
      </c>
    </row>
    <row r="26" ht="15" customHeight="1" s="650">
      <c r="A26" s="694" t="n"/>
      <c r="B26" s="694" t="n"/>
      <c r="C26" s="1221" t="n"/>
      <c r="E26" s="1317" t="n"/>
      <c r="P26" s="694" t="n">
        <v>24</v>
      </c>
      <c r="Q26" s="694">
        <f>+INDEX($AB$3:$AB$50,MATCH(P26,$AI$3:$AI$50,0))</f>
        <v/>
      </c>
      <c r="R26" s="694">
        <f>+INDEX($AC$3:$AH$86,MATCH($Q26,$AB$3:$AB$86,0),MATCH(R$2,$AC$2:$AH$2,0))</f>
        <v/>
      </c>
      <c r="S26" s="1315">
        <f>+INDEX($AC$3:$AH$86,MATCH($Q26,$AB$3:$AB$86,0),MATCH(S$2,$AC$2:$AH$2,0))</f>
        <v/>
      </c>
      <c r="T26" s="694">
        <f>+INDEX($AC$3:$AH$86,MATCH($Q26,$AB$3:$AB$86,0),MATCH(T$2,$AC$2:$AH$2,0))</f>
        <v/>
      </c>
      <c r="U26" s="694">
        <f>+INDEX($AC$3:$AH$86,MATCH($Q26,$AB$3:$AB$86,0),MATCH(U$2,$AC$2:$AH$2,0))</f>
        <v/>
      </c>
      <c r="V26" s="1315">
        <f>+INDEX($AC$3:$AH$86,MATCH($Q26,$AB$3:$AB$86,0),MATCH(V$2,$AC$2:$AH$2,0))</f>
        <v/>
      </c>
      <c r="W26" s="694">
        <f>+INDEX($AC$3:$AH$86,MATCH($Q26,$AB$3:$AB$86,0),MATCH(W$2,$AC$2:$AH$2,0))</f>
        <v/>
      </c>
      <c r="X26" s="694">
        <f>IFERROR(IF(Q26=$L$2,1,0),0)</f>
        <v/>
      </c>
      <c r="AA26" s="694" t="n">
        <v>24</v>
      </c>
      <c r="AB26" s="694">
        <f>Idiomas!D225</f>
        <v/>
      </c>
      <c r="AC26" s="1316" t="n">
        <v>-4</v>
      </c>
      <c r="AD26" s="1315">
        <f>ABS(AC26/24)</f>
        <v/>
      </c>
      <c r="AE26" s="694" t="n">
        <v>0</v>
      </c>
      <c r="AF26" s="694">
        <f>AC26-$M$2</f>
        <v/>
      </c>
      <c r="AG26" s="1315">
        <f>ABS(AF26/24)</f>
        <v/>
      </c>
      <c r="AH26" s="694">
        <f>IF(AC26&gt;$M$2,1,IF(AC26=$M$2,0,-1))</f>
        <v/>
      </c>
      <c r="AI26" s="694">
        <f>+COUNTIF($AB$3:$AB$50,"&lt;="&amp;AB26)</f>
        <v/>
      </c>
    </row>
    <row r="27" ht="15" customHeight="1" s="650">
      <c r="A27" s="1049" t="inlineStr">
        <is>
          <t>GD</t>
        </is>
      </c>
      <c r="B27" s="694" t="n"/>
      <c r="C27" s="1221" t="n"/>
      <c r="E27" s="1317" t="n"/>
      <c r="P27" s="694" t="n">
        <v>25</v>
      </c>
      <c r="Q27" s="694">
        <f>+INDEX($AB$3:$AB$50,MATCH(P27,$AI$3:$AI$50,0))</f>
        <v/>
      </c>
      <c r="R27" s="694">
        <f>+INDEX($AC$3:$AH$86,MATCH($Q27,$AB$3:$AB$86,0),MATCH(R$2,$AC$2:$AH$2,0))</f>
        <v/>
      </c>
      <c r="S27" s="1315">
        <f>+INDEX($AC$3:$AH$86,MATCH($Q27,$AB$3:$AB$86,0),MATCH(S$2,$AC$2:$AH$2,0))</f>
        <v/>
      </c>
      <c r="T27" s="694">
        <f>+INDEX($AC$3:$AH$86,MATCH($Q27,$AB$3:$AB$86,0),MATCH(T$2,$AC$2:$AH$2,0))</f>
        <v/>
      </c>
      <c r="U27" s="694">
        <f>+INDEX($AC$3:$AH$86,MATCH($Q27,$AB$3:$AB$86,0),MATCH(U$2,$AC$2:$AH$2,0))</f>
        <v/>
      </c>
      <c r="V27" s="1315">
        <f>+INDEX($AC$3:$AH$86,MATCH($Q27,$AB$3:$AB$86,0),MATCH(V$2,$AC$2:$AH$2,0))</f>
        <v/>
      </c>
      <c r="W27" s="694">
        <f>+INDEX($AC$3:$AH$86,MATCH($Q27,$AB$3:$AB$86,0),MATCH(W$2,$AC$2:$AH$2,0))</f>
        <v/>
      </c>
      <c r="X27" s="694">
        <f>IFERROR(IF(Q27=$L$2,1,0),0)</f>
        <v/>
      </c>
      <c r="AA27" s="694" t="n">
        <v>25</v>
      </c>
      <c r="AB27" s="694">
        <f>Idiomas!D226</f>
        <v/>
      </c>
      <c r="AC27" s="1316" t="n">
        <v>1</v>
      </c>
      <c r="AD27" s="1315">
        <f>ABS(AC27/24)</f>
        <v/>
      </c>
      <c r="AE27" s="694" t="n">
        <v>0</v>
      </c>
      <c r="AF27" s="694">
        <f>AC27-$M$2</f>
        <v/>
      </c>
      <c r="AG27" s="1315">
        <f>ABS(AF27/24)</f>
        <v/>
      </c>
      <c r="AH27" s="694">
        <f>IF(AC27&gt;$M$2,1,IF(AC27=$M$2,0,-1))</f>
        <v/>
      </c>
      <c r="AI27" s="694">
        <f>+COUNTIF($AB$3:$AB$50,"&lt;="&amp;AB27)</f>
        <v/>
      </c>
    </row>
    <row r="28" ht="15" customHeight="1" s="650">
      <c r="A28" s="1221" t="n">
        <v>46185.875</v>
      </c>
      <c r="B28" s="694" t="n"/>
      <c r="C28" s="1221">
        <f>A28+INDEX($V$3:$V$86,MATCH($C$3,$P$3:$P$86,0))*INDEX($W$3:$W$86,MATCH($C$3,$P$3:$P$86,0))</f>
        <v/>
      </c>
      <c r="D28" s="1317" t="n"/>
      <c r="E28" s="1317" t="n"/>
      <c r="P28" s="694" t="n">
        <v>26</v>
      </c>
      <c r="Q28" s="694">
        <f>+INDEX($AB$3:$AB$50,MATCH(P28,$AI$3:$AI$50,0))</f>
        <v/>
      </c>
      <c r="R28" s="694">
        <f>+INDEX($AC$3:$AH$86,MATCH($Q28,$AB$3:$AB$86,0),MATCH(R$2,$AC$2:$AH$2,0))</f>
        <v/>
      </c>
      <c r="S28" s="1315">
        <f>+INDEX($AC$3:$AH$86,MATCH($Q28,$AB$3:$AB$86,0),MATCH(S$2,$AC$2:$AH$2,0))</f>
        <v/>
      </c>
      <c r="T28" s="694">
        <f>+INDEX($AC$3:$AH$86,MATCH($Q28,$AB$3:$AB$86,0),MATCH(T$2,$AC$2:$AH$2,0))</f>
        <v/>
      </c>
      <c r="U28" s="694">
        <f>+INDEX($AC$3:$AH$86,MATCH($Q28,$AB$3:$AB$86,0),MATCH(U$2,$AC$2:$AH$2,0))</f>
        <v/>
      </c>
      <c r="V28" s="1315">
        <f>+INDEX($AC$3:$AH$86,MATCH($Q28,$AB$3:$AB$86,0),MATCH(V$2,$AC$2:$AH$2,0))</f>
        <v/>
      </c>
      <c r="W28" s="694">
        <f>+INDEX($AC$3:$AH$86,MATCH($Q28,$AB$3:$AB$86,0),MATCH(W$2,$AC$2:$AH$2,0))</f>
        <v/>
      </c>
      <c r="X28" s="694">
        <f>IFERROR(IF(Q28=$L$2,1,0),0)</f>
        <v/>
      </c>
      <c r="AA28" s="694" t="n">
        <v>26</v>
      </c>
      <c r="AB28" s="694">
        <f>Idiomas!D227</f>
        <v/>
      </c>
      <c r="AC28" s="1316">
        <f>+INDEX(Credits!$Y$87:$Y$91,MATCH(Credits!$EZ$6144,Credits!$U$87:$U$91,0))</f>
        <v/>
      </c>
      <c r="AD28" s="1315">
        <f>ABS(AC28/24)</f>
        <v/>
      </c>
      <c r="AE28" s="694" t="n">
        <v>0</v>
      </c>
      <c r="AF28" s="694">
        <f>AC28-$M$2</f>
        <v/>
      </c>
      <c r="AG28" s="1315">
        <f>ABS(AF28/24)</f>
        <v/>
      </c>
      <c r="AH28" s="694">
        <f>IF(AC28&gt;$M$2,1,IF(AC28=$M$2,0,-1))</f>
        <v/>
      </c>
      <c r="AI28" s="694">
        <f>+COUNTIF($AB$3:$AB$50,"&lt;="&amp;AB28)</f>
        <v/>
      </c>
    </row>
    <row r="29" ht="15" customHeight="1" s="650">
      <c r="A29" s="1221" t="n">
        <v>46187</v>
      </c>
      <c r="B29" s="694" t="n"/>
      <c r="C29" s="1221">
        <f>A29+INDEX($V$3:$V$86,MATCH($C$3,$P$3:$P$86,0))*INDEX($W$3:$W$86,MATCH($C$3,$P$3:$P$86,0))</f>
        <v/>
      </c>
      <c r="D29" s="1317" t="n"/>
      <c r="E29" s="1317" t="n"/>
      <c r="P29" s="694" t="n">
        <v>27</v>
      </c>
      <c r="Q29" s="694">
        <f>+INDEX($AB$3:$AB$50,MATCH(P29,$AI$3:$AI$50,0))</f>
        <v/>
      </c>
      <c r="R29" s="694">
        <f>+INDEX($AC$3:$AH$86,MATCH($Q29,$AB$3:$AB$86,0),MATCH(R$2,$AC$2:$AH$2,0))</f>
        <v/>
      </c>
      <c r="S29" s="1315">
        <f>+INDEX($AC$3:$AH$86,MATCH($Q29,$AB$3:$AB$86,0),MATCH(S$2,$AC$2:$AH$2,0))</f>
        <v/>
      </c>
      <c r="T29" s="694">
        <f>+INDEX($AC$3:$AH$86,MATCH($Q29,$AB$3:$AB$86,0),MATCH(T$2,$AC$2:$AH$2,0))</f>
        <v/>
      </c>
      <c r="U29" s="694">
        <f>+INDEX($AC$3:$AH$86,MATCH($Q29,$AB$3:$AB$86,0),MATCH(U$2,$AC$2:$AH$2,0))</f>
        <v/>
      </c>
      <c r="V29" s="1315">
        <f>+INDEX($AC$3:$AH$86,MATCH($Q29,$AB$3:$AB$86,0),MATCH(V$2,$AC$2:$AH$2,0))</f>
        <v/>
      </c>
      <c r="W29" s="694">
        <f>+INDEX($AC$3:$AH$86,MATCH($Q29,$AB$3:$AB$86,0),MATCH(W$2,$AC$2:$AH$2,0))</f>
        <v/>
      </c>
      <c r="X29" s="694">
        <f>IFERROR(IF(Q29=$L$2,1,0),0)</f>
        <v/>
      </c>
      <c r="AA29" s="694" t="n">
        <v>27</v>
      </c>
      <c r="AB29" s="694">
        <f>Idiomas!D228</f>
        <v/>
      </c>
      <c r="AC29" s="1316" t="n">
        <v>9</v>
      </c>
      <c r="AD29" s="1315">
        <f>ABS(AC29/24)</f>
        <v/>
      </c>
      <c r="AE29" s="694" t="n">
        <v>0</v>
      </c>
      <c r="AF29" s="694">
        <f>AC29-$M$2</f>
        <v/>
      </c>
      <c r="AG29" s="1315">
        <f>ABS(AF29/24)</f>
        <v/>
      </c>
      <c r="AH29" s="694">
        <f>IF(AC29&gt;$M$2,1,IF(AC29=$M$2,0,-1))</f>
        <v/>
      </c>
      <c r="AI29" s="694">
        <f>+COUNTIF($AB$3:$AB$50,"&lt;="&amp;AB29)</f>
        <v/>
      </c>
    </row>
    <row r="30" ht="15" customHeight="1" s="650">
      <c r="A30" s="1221" t="n">
        <v>46192.625</v>
      </c>
      <c r="B30" s="694" t="n"/>
      <c r="C30" s="1221">
        <f>A30+INDEX($V$3:$V$86,MATCH($C$3,$P$3:$P$86,0))*INDEX($W$3:$W$86,MATCH($C$3,$P$3:$P$86,0))</f>
        <v/>
      </c>
      <c r="D30" s="1317" t="n"/>
      <c r="E30" s="1317" t="n"/>
      <c r="P30" s="694" t="n">
        <v>28</v>
      </c>
      <c r="Q30" s="694">
        <f>+INDEX($AB$3:$AB$50,MATCH(P30,$AI$3:$AI$50,0))</f>
        <v/>
      </c>
      <c r="R30" s="694">
        <f>+INDEX($AC$3:$AH$86,MATCH($Q30,$AB$3:$AB$86,0),MATCH(R$2,$AC$2:$AH$2,0))</f>
        <v/>
      </c>
      <c r="S30" s="1315">
        <f>+INDEX($AC$3:$AH$86,MATCH($Q30,$AB$3:$AB$86,0),MATCH(S$2,$AC$2:$AH$2,0))</f>
        <v/>
      </c>
      <c r="T30" s="694">
        <f>+INDEX($AC$3:$AH$86,MATCH($Q30,$AB$3:$AB$86,0),MATCH(T$2,$AC$2:$AH$2,0))</f>
        <v/>
      </c>
      <c r="U30" s="694">
        <f>+INDEX($AC$3:$AH$86,MATCH($Q30,$AB$3:$AB$86,0),MATCH(U$2,$AC$2:$AH$2,0))</f>
        <v/>
      </c>
      <c r="V30" s="1315">
        <f>+INDEX($AC$3:$AH$86,MATCH($Q30,$AB$3:$AB$86,0),MATCH(V$2,$AC$2:$AH$2,0))</f>
        <v/>
      </c>
      <c r="W30" s="694">
        <f>+INDEX($AC$3:$AH$86,MATCH($Q30,$AB$3:$AB$86,0),MATCH(W$2,$AC$2:$AH$2,0))</f>
        <v/>
      </c>
      <c r="X30" s="694">
        <f>IFERROR(IF(Q30=$L$2,1,0),0)</f>
        <v/>
      </c>
      <c r="AA30" s="694" t="n">
        <v>28</v>
      </c>
      <c r="AB30" s="694">
        <f>Idiomas!D229</f>
        <v/>
      </c>
      <c r="AC30" s="1316" t="n">
        <v>3</v>
      </c>
      <c r="AD30" s="1315">
        <f>ABS(AC30/24)</f>
        <v/>
      </c>
      <c r="AE30" s="694" t="n">
        <v>0</v>
      </c>
      <c r="AF30" s="694">
        <f>AC30-$M$2</f>
        <v/>
      </c>
      <c r="AG30" s="1315">
        <f>ABS(AF30/24)</f>
        <v/>
      </c>
      <c r="AH30" s="694">
        <f>IF(AC30&gt;$M$2,1,IF(AC30=$M$2,0,-1))</f>
        <v/>
      </c>
      <c r="AI30" s="694">
        <f>+COUNTIF($AB$3:$AB$50,"&lt;="&amp;AB30)</f>
        <v/>
      </c>
    </row>
    <row r="31" ht="15" customHeight="1" s="650">
      <c r="A31" s="1221" t="n">
        <v>46192.95833333334</v>
      </c>
      <c r="B31" s="694" t="n"/>
      <c r="C31" s="1221">
        <f>A31+INDEX($V$3:$V$86,MATCH($C$3,$P$3:$P$86,0))*INDEX($W$3:$W$86,MATCH($C$3,$P$3:$P$86,0))</f>
        <v/>
      </c>
      <c r="D31" s="1317" t="n"/>
      <c r="E31" s="1317" t="n"/>
      <c r="P31" s="694" t="n">
        <v>29</v>
      </c>
      <c r="Q31" s="694">
        <f>+INDEX($AB$3:$AB$50,MATCH(P31,$AI$3:$AI$50,0))</f>
        <v/>
      </c>
      <c r="R31" s="694">
        <f>+INDEX($AC$3:$AH$86,MATCH($Q31,$AB$3:$AB$86,0),MATCH(R$2,$AC$2:$AH$2,0))</f>
        <v/>
      </c>
      <c r="S31" s="1315">
        <f>+INDEX($AC$3:$AH$86,MATCH($Q31,$AB$3:$AB$86,0),MATCH(S$2,$AC$2:$AH$2,0))</f>
        <v/>
      </c>
      <c r="T31" s="694">
        <f>+INDEX($AC$3:$AH$86,MATCH($Q31,$AB$3:$AB$86,0),MATCH(T$2,$AC$2:$AH$2,0))</f>
        <v/>
      </c>
      <c r="U31" s="694">
        <f>+INDEX($AC$3:$AH$86,MATCH($Q31,$AB$3:$AB$86,0),MATCH(U$2,$AC$2:$AH$2,0))</f>
        <v/>
      </c>
      <c r="V31" s="1315">
        <f>+INDEX($AC$3:$AH$86,MATCH($Q31,$AB$3:$AB$86,0),MATCH(V$2,$AC$2:$AH$2,0))</f>
        <v/>
      </c>
      <c r="W31" s="694">
        <f>+INDEX($AC$3:$AH$86,MATCH($Q31,$AB$3:$AB$86,0),MATCH(W$2,$AC$2:$AH$2,0))</f>
        <v/>
      </c>
      <c r="X31" s="694">
        <f>IFERROR(IF(Q31=$L$2,1,0),0)</f>
        <v/>
      </c>
      <c r="AA31" s="694" t="n">
        <v>29</v>
      </c>
      <c r="AB31" s="694">
        <f>Idiomas!D230</f>
        <v/>
      </c>
      <c r="AC31" s="1316" t="n">
        <v>1</v>
      </c>
      <c r="AD31" s="1315">
        <f>ABS(AC31/24)</f>
        <v/>
      </c>
      <c r="AE31" s="694" t="n">
        <v>0</v>
      </c>
      <c r="AF31" s="694">
        <f>AC31-$M$2</f>
        <v/>
      </c>
      <c r="AG31" s="1315">
        <f>ABS(AF31/24)</f>
        <v/>
      </c>
      <c r="AH31" s="694">
        <f>IF(AC31&gt;$M$2,1,IF(AC31=$M$2,0,-1))</f>
        <v/>
      </c>
      <c r="AI31" s="694">
        <f>+COUNTIF($AB$3:$AB$50,"&lt;="&amp;AB31)</f>
        <v/>
      </c>
    </row>
    <row r="32" ht="15" customHeight="1" s="650">
      <c r="A32" s="1221" t="n">
        <v>46198.91666666666</v>
      </c>
      <c r="B32" s="694" t="n"/>
      <c r="C32" s="1221">
        <f>A32+INDEX($V$3:$V$86,MATCH($C$3,$P$3:$P$86,0))*INDEX($W$3:$W$86,MATCH($C$3,$P$3:$P$86,0))</f>
        <v/>
      </c>
      <c r="D32" s="1317" t="n"/>
      <c r="E32" s="1317" t="n"/>
      <c r="P32" s="694" t="n">
        <v>30</v>
      </c>
      <c r="Q32" s="694">
        <f>+INDEX($AB$3:$AB$50,MATCH(P32,$AI$3:$AI$50,0))</f>
        <v/>
      </c>
      <c r="R32" s="694">
        <f>+INDEX($AC$3:$AH$86,MATCH($Q32,$AB$3:$AB$86,0),MATCH(R$2,$AC$2:$AH$2,0))</f>
        <v/>
      </c>
      <c r="S32" s="1315">
        <f>+INDEX($AC$3:$AH$86,MATCH($Q32,$AB$3:$AB$86,0),MATCH(S$2,$AC$2:$AH$2,0))</f>
        <v/>
      </c>
      <c r="T32" s="694">
        <f>+INDEX($AC$3:$AH$86,MATCH($Q32,$AB$3:$AB$86,0),MATCH(T$2,$AC$2:$AH$2,0))</f>
        <v/>
      </c>
      <c r="U32" s="694">
        <f>+INDEX($AC$3:$AH$86,MATCH($Q32,$AB$3:$AB$86,0),MATCH(U$2,$AC$2:$AH$2,0))</f>
        <v/>
      </c>
      <c r="V32" s="1315">
        <f>+INDEX($AC$3:$AH$86,MATCH($Q32,$AB$3:$AB$86,0),MATCH(V$2,$AC$2:$AH$2,0))</f>
        <v/>
      </c>
      <c r="W32" s="694">
        <f>+INDEX($AC$3:$AH$86,MATCH($Q32,$AB$3:$AB$86,0),MATCH(W$2,$AC$2:$AH$2,0))</f>
        <v/>
      </c>
      <c r="X32" s="694">
        <f>IFERROR(IF(Q32=$L$2,1,0),0)</f>
        <v/>
      </c>
      <c r="AA32" s="694" t="n">
        <v>30</v>
      </c>
      <c r="AB32" s="694">
        <f>Idiomas!D231</f>
        <v/>
      </c>
      <c r="AC32" s="1316" t="n">
        <v>-6</v>
      </c>
      <c r="AD32" s="1315">
        <f>ABS(AC32/24)</f>
        <v/>
      </c>
      <c r="AE32" s="694" t="n">
        <v>0</v>
      </c>
      <c r="AF32" s="694">
        <f>AC32-$M$2</f>
        <v/>
      </c>
      <c r="AG32" s="1315">
        <f>ABS(AF32/24)</f>
        <v/>
      </c>
      <c r="AH32" s="694">
        <f>IF(AC32&gt;$M$2,1,IF(AC32=$M$2,0,-1))</f>
        <v/>
      </c>
      <c r="AI32" s="694">
        <f>+COUNTIF($AB$3:$AB$50,"&lt;="&amp;AB32)</f>
        <v/>
      </c>
    </row>
    <row r="33" ht="15" customHeight="1" s="650">
      <c r="A33" s="1221" t="n">
        <v>46198.91666666666</v>
      </c>
      <c r="B33" s="694" t="n"/>
      <c r="C33" s="1221">
        <f>A33+INDEX($V$3:$V$86,MATCH($C$3,$P$3:$P$86,0))*INDEX($W$3:$W$86,MATCH($C$3,$P$3:$P$86,0))</f>
        <v/>
      </c>
      <c r="D33" s="1317" t="n"/>
      <c r="P33" s="694" t="n">
        <v>31</v>
      </c>
      <c r="Q33" s="694">
        <f>+INDEX($AB$3:$AB$50,MATCH(P33,$AI$3:$AI$50,0))</f>
        <v/>
      </c>
      <c r="R33" s="694">
        <f>+INDEX($AC$3:$AH$86,MATCH($Q33,$AB$3:$AB$86,0),MATCH(R$2,$AC$2:$AH$2,0))</f>
        <v/>
      </c>
      <c r="S33" s="1315">
        <f>+INDEX($AC$3:$AH$86,MATCH($Q33,$AB$3:$AB$86,0),MATCH(S$2,$AC$2:$AH$2,0))</f>
        <v/>
      </c>
      <c r="T33" s="694">
        <f>+INDEX($AC$3:$AH$86,MATCH($Q33,$AB$3:$AB$86,0),MATCH(T$2,$AC$2:$AH$2,0))</f>
        <v/>
      </c>
      <c r="U33" s="694">
        <f>+INDEX($AC$3:$AH$86,MATCH($Q33,$AB$3:$AB$86,0),MATCH(U$2,$AC$2:$AH$2,0))</f>
        <v/>
      </c>
      <c r="V33" s="1315">
        <f>+INDEX($AC$3:$AH$86,MATCH($Q33,$AB$3:$AB$86,0),MATCH(V$2,$AC$2:$AH$2,0))</f>
        <v/>
      </c>
      <c r="W33" s="694">
        <f>+INDEX($AC$3:$AH$86,MATCH($Q33,$AB$3:$AB$86,0),MATCH(W$2,$AC$2:$AH$2,0))</f>
        <v/>
      </c>
      <c r="X33" s="694">
        <f>IFERROR(IF(Q33=$L$2,1,0),0)</f>
        <v/>
      </c>
      <c r="AA33" s="694" t="n">
        <v>31</v>
      </c>
      <c r="AB33" s="694">
        <f>Idiomas!D232</f>
        <v/>
      </c>
      <c r="AC33" s="1316" t="n">
        <v>2</v>
      </c>
      <c r="AD33" s="1315">
        <f>ABS(AC33/24)</f>
        <v/>
      </c>
      <c r="AE33" s="694" t="n">
        <v>0</v>
      </c>
      <c r="AF33" s="694">
        <f>AC33-$M$2</f>
        <v/>
      </c>
      <c r="AG33" s="1315">
        <f>ABS(AF33/24)</f>
        <v/>
      </c>
      <c r="AH33" s="694">
        <f>IF(AC33&gt;$M$2,1,IF(AC33=$M$2,0,-1))</f>
        <v/>
      </c>
      <c r="AI33" s="694">
        <f>+COUNTIF($AB$3:$AB$50,"&lt;="&amp;AB33)</f>
        <v/>
      </c>
    </row>
    <row r="34" ht="15" customHeight="1" s="650">
      <c r="A34" s="694" t="n"/>
      <c r="B34" s="694" t="n"/>
      <c r="C34" s="1221" t="n"/>
      <c r="P34" s="694" t="n">
        <v>32</v>
      </c>
      <c r="Q34" s="694">
        <f>+INDEX($AB$3:$AB$50,MATCH(P34,$AI$3:$AI$50,0))</f>
        <v/>
      </c>
      <c r="R34" s="694">
        <f>+INDEX($AC$3:$AH$86,MATCH($Q34,$AB$3:$AB$86,0),MATCH(R$2,$AC$2:$AH$2,0))</f>
        <v/>
      </c>
      <c r="S34" s="1315">
        <f>+INDEX($AC$3:$AH$86,MATCH($Q34,$AB$3:$AB$86,0),MATCH(S$2,$AC$2:$AH$2,0))</f>
        <v/>
      </c>
      <c r="T34" s="694">
        <f>+INDEX($AC$3:$AH$86,MATCH($Q34,$AB$3:$AB$86,0),MATCH(T$2,$AC$2:$AH$2,0))</f>
        <v/>
      </c>
      <c r="U34" s="694">
        <f>+INDEX($AC$3:$AH$86,MATCH($Q34,$AB$3:$AB$86,0),MATCH(U$2,$AC$2:$AH$2,0))</f>
        <v/>
      </c>
      <c r="V34" s="1315">
        <f>+INDEX($AC$3:$AH$86,MATCH($Q34,$AB$3:$AB$86,0),MATCH(V$2,$AC$2:$AH$2,0))</f>
        <v/>
      </c>
      <c r="W34" s="694">
        <f>+INDEX($AC$3:$AH$86,MATCH($Q34,$AB$3:$AB$86,0),MATCH(W$2,$AC$2:$AH$2,0))</f>
        <v/>
      </c>
      <c r="X34" s="694">
        <f>IFERROR(IF(Q34=$L$2,1,0),0)</f>
        <v/>
      </c>
      <c r="AA34" s="694" t="n">
        <v>32</v>
      </c>
      <c r="AB34" s="694">
        <f>Idiomas!D233</f>
        <v/>
      </c>
      <c r="AC34" s="1316" t="n">
        <v>12</v>
      </c>
      <c r="AD34" s="1315">
        <f>ABS(AC34/24)</f>
        <v/>
      </c>
      <c r="AE34" s="694" t="n">
        <v>0</v>
      </c>
      <c r="AF34" s="694">
        <f>AC34-$M$2</f>
        <v/>
      </c>
      <c r="AG34" s="1315">
        <f>ABS(AF34/24)</f>
        <v/>
      </c>
      <c r="AH34" s="694">
        <f>IF(AC34&gt;$M$2,1,IF(AC34=$M$2,0,-1))</f>
        <v/>
      </c>
      <c r="AI34" s="694">
        <f>+COUNTIF($AB$3:$AB$50,"&lt;="&amp;AB34)</f>
        <v/>
      </c>
    </row>
    <row r="35" ht="15" customHeight="1" s="650">
      <c r="A35" s="1049" t="inlineStr">
        <is>
          <t>GE</t>
        </is>
      </c>
      <c r="B35" s="694" t="n"/>
      <c r="C35" s="1221" t="n"/>
      <c r="P35" s="694" t="n">
        <v>33</v>
      </c>
      <c r="Q35" s="694">
        <f>+INDEX($AB$3:$AB$50,MATCH(P35,$AI$3:$AI$50,0))</f>
        <v/>
      </c>
      <c r="R35" s="694">
        <f>+INDEX($AC$3:$AH$86,MATCH($Q35,$AB$3:$AB$86,0),MATCH(R$2,$AC$2:$AH$2,0))</f>
        <v/>
      </c>
      <c r="S35" s="1315">
        <f>+INDEX($AC$3:$AH$86,MATCH($Q35,$AB$3:$AB$86,0),MATCH(S$2,$AC$2:$AH$2,0))</f>
        <v/>
      </c>
      <c r="T35" s="694">
        <f>+INDEX($AC$3:$AH$86,MATCH($Q35,$AB$3:$AB$86,0),MATCH(T$2,$AC$2:$AH$2,0))</f>
        <v/>
      </c>
      <c r="U35" s="694">
        <f>+INDEX($AC$3:$AH$86,MATCH($Q35,$AB$3:$AB$86,0),MATCH(U$2,$AC$2:$AH$2,0))</f>
        <v/>
      </c>
      <c r="V35" s="1315">
        <f>+INDEX($AC$3:$AH$86,MATCH($Q35,$AB$3:$AB$86,0),MATCH(V$2,$AC$2:$AH$2,0))</f>
        <v/>
      </c>
      <c r="W35" s="694">
        <f>+INDEX($AC$3:$AH$86,MATCH($Q35,$AB$3:$AB$86,0),MATCH(W$2,$AC$2:$AH$2,0))</f>
        <v/>
      </c>
      <c r="X35" s="694">
        <f>IFERROR(IF(Q35=$L$2,1,0),0)</f>
        <v/>
      </c>
      <c r="AA35" s="694" t="n">
        <v>33</v>
      </c>
      <c r="AB35" s="694">
        <f>Idiomas!D234</f>
        <v/>
      </c>
      <c r="AC35" s="1316" t="n">
        <v>2</v>
      </c>
      <c r="AD35" s="1315">
        <f>ABS(AC35/24)</f>
        <v/>
      </c>
      <c r="AE35" s="694" t="n">
        <v>0</v>
      </c>
      <c r="AF35" s="694">
        <f>AC35-$M$2</f>
        <v/>
      </c>
      <c r="AG35" s="1315">
        <f>ABS(AF35/24)</f>
        <v/>
      </c>
      <c r="AH35" s="694">
        <f>IF(AC35&gt;$M$2,1,IF(AC35=$M$2,0,-1))</f>
        <v/>
      </c>
      <c r="AI35" s="694">
        <f>+COUNTIF($AB$3:$AB$50,"&lt;="&amp;AB35)</f>
        <v/>
      </c>
    </row>
    <row r="36" ht="15" customHeight="1" s="650">
      <c r="A36" s="1221" t="n">
        <v>46187.54166666666</v>
      </c>
      <c r="B36" s="694" t="n"/>
      <c r="C36" s="1221">
        <f>A36+INDEX($V$3:$V$86,MATCH($C$3,$P$3:$P$86,0))*INDEX($W$3:$W$86,MATCH($C$3,$P$3:$P$86,0))</f>
        <v/>
      </c>
      <c r="D36" s="1317" t="n"/>
      <c r="P36" s="694" t="n">
        <v>34</v>
      </c>
      <c r="Q36" s="694">
        <f>+INDEX($AB$3:$AB$50,MATCH(P36,$AI$3:$AI$50,0))</f>
        <v/>
      </c>
      <c r="R36" s="694">
        <f>+INDEX($AC$3:$AH$86,MATCH($Q36,$AB$3:$AB$86,0),MATCH(R$2,$AC$2:$AH$2,0))</f>
        <v/>
      </c>
      <c r="S36" s="1315">
        <f>+INDEX($AC$3:$AH$86,MATCH($Q36,$AB$3:$AB$86,0),MATCH(S$2,$AC$2:$AH$2,0))</f>
        <v/>
      </c>
      <c r="T36" s="694">
        <f>+INDEX($AC$3:$AH$86,MATCH($Q36,$AB$3:$AB$86,0),MATCH(T$2,$AC$2:$AH$2,0))</f>
        <v/>
      </c>
      <c r="U36" s="694">
        <f>+INDEX($AC$3:$AH$86,MATCH($Q36,$AB$3:$AB$86,0),MATCH(U$2,$AC$2:$AH$2,0))</f>
        <v/>
      </c>
      <c r="V36" s="1315">
        <f>+INDEX($AC$3:$AH$86,MATCH($Q36,$AB$3:$AB$86,0),MATCH(V$2,$AC$2:$AH$2,0))</f>
        <v/>
      </c>
      <c r="W36" s="694">
        <f>+INDEX($AC$3:$AH$86,MATCH($Q36,$AB$3:$AB$86,0),MATCH(W$2,$AC$2:$AH$2,0))</f>
        <v/>
      </c>
      <c r="X36" s="694">
        <f>IFERROR(IF(Q36=$L$2,1,0),0)</f>
        <v/>
      </c>
      <c r="AA36" s="694" t="n">
        <v>34</v>
      </c>
      <c r="AB36" s="694">
        <f>Idiomas!D235</f>
        <v/>
      </c>
      <c r="AC36" s="1316" t="n">
        <v>-5</v>
      </c>
      <c r="AD36" s="1315">
        <f>ABS(AC36/24)</f>
        <v/>
      </c>
      <c r="AE36" s="694" t="n">
        <v>0</v>
      </c>
      <c r="AF36" s="694">
        <f>AC36-$M$2</f>
        <v/>
      </c>
      <c r="AG36" s="1315">
        <f>ABS(AF36/24)</f>
        <v/>
      </c>
      <c r="AH36" s="694">
        <f>IF(AC36&gt;$M$2,1,IF(AC36=$M$2,0,-1))</f>
        <v/>
      </c>
      <c r="AI36" s="694">
        <f>+COUNTIF($AB$3:$AB$50,"&lt;="&amp;AB36)</f>
        <v/>
      </c>
    </row>
    <row r="37" ht="15" customHeight="1" s="650">
      <c r="A37" s="1221" t="n">
        <v>46187.79166666666</v>
      </c>
      <c r="B37" s="694" t="n"/>
      <c r="C37" s="1221">
        <f>A37+INDEX($V$3:$V$86,MATCH($C$3,$P$3:$P$86,0))*INDEX($W$3:$W$86,MATCH($C$3,$P$3:$P$86,0))</f>
        <v/>
      </c>
      <c r="D37" s="1317" t="n"/>
      <c r="P37" s="694" t="n">
        <v>35</v>
      </c>
      <c r="Q37" s="694">
        <f>+INDEX($AB$3:$AB$50,MATCH(P37,$AI$3:$AI$50,0))</f>
        <v/>
      </c>
      <c r="R37" s="694">
        <f>+INDEX($AC$3:$AH$86,MATCH($Q37,$AB$3:$AB$86,0),MATCH(R$2,$AC$2:$AH$2,0))</f>
        <v/>
      </c>
      <c r="S37" s="1315">
        <f>+INDEX($AC$3:$AH$86,MATCH($Q37,$AB$3:$AB$86,0),MATCH(S$2,$AC$2:$AH$2,0))</f>
        <v/>
      </c>
      <c r="T37" s="694">
        <f>+INDEX($AC$3:$AH$86,MATCH($Q37,$AB$3:$AB$86,0),MATCH(T$2,$AC$2:$AH$2,0))</f>
        <v/>
      </c>
      <c r="U37" s="694">
        <f>+INDEX($AC$3:$AH$86,MATCH($Q37,$AB$3:$AB$86,0),MATCH(U$2,$AC$2:$AH$2,0))</f>
        <v/>
      </c>
      <c r="V37" s="1315">
        <f>+INDEX($AC$3:$AH$86,MATCH($Q37,$AB$3:$AB$86,0),MATCH(V$2,$AC$2:$AH$2,0))</f>
        <v/>
      </c>
      <c r="W37" s="694">
        <f>+INDEX($AC$3:$AH$86,MATCH($Q37,$AB$3:$AB$86,0),MATCH(W$2,$AC$2:$AH$2,0))</f>
        <v/>
      </c>
      <c r="X37" s="694">
        <f>IFERROR(IF(Q37=$L$2,1,0),0)</f>
        <v/>
      </c>
      <c r="AA37" s="694" t="n">
        <v>35</v>
      </c>
      <c r="AB37" s="694">
        <f>Idiomas!D236</f>
        <v/>
      </c>
      <c r="AC37" s="1316" t="n">
        <v>-4</v>
      </c>
      <c r="AD37" s="1315">
        <f>ABS(AC37/24)</f>
        <v/>
      </c>
      <c r="AE37" s="694" t="n">
        <v>0</v>
      </c>
      <c r="AF37" s="694">
        <f>AC37-$M$2</f>
        <v/>
      </c>
      <c r="AG37" s="1315">
        <f>ABS(AF37/24)</f>
        <v/>
      </c>
      <c r="AH37" s="694">
        <f>IF(AC37&gt;$M$2,1,IF(AC37=$M$2,0,-1))</f>
        <v/>
      </c>
      <c r="AI37" s="694">
        <f>+COUNTIF($AB$3:$AB$50,"&lt;="&amp;AB37)</f>
        <v/>
      </c>
    </row>
    <row r="38" ht="15" customHeight="1" s="650">
      <c r="A38" s="1221" t="n">
        <v>46193.66666666666</v>
      </c>
      <c r="B38" s="694" t="n"/>
      <c r="C38" s="1221">
        <f>A38+INDEX($V$3:$V$86,MATCH($C$3,$P$3:$P$86,0))*INDEX($W$3:$W$86,MATCH($C$3,$P$3:$P$86,0))</f>
        <v/>
      </c>
      <c r="D38" s="1317" t="n"/>
      <c r="P38" s="694" t="n">
        <v>36</v>
      </c>
      <c r="Q38" s="694">
        <f>+INDEX($AB$3:$AB$50,MATCH(P38,$AI$3:$AI$50,0))</f>
        <v/>
      </c>
      <c r="R38" s="694">
        <f>+INDEX($AC$3:$AH$86,MATCH($Q38,$AB$3:$AB$86,0),MATCH(R$2,$AC$2:$AH$2,0))</f>
        <v/>
      </c>
      <c r="S38" s="1315">
        <f>+INDEX($AC$3:$AH$86,MATCH($Q38,$AB$3:$AB$86,0),MATCH(S$2,$AC$2:$AH$2,0))</f>
        <v/>
      </c>
      <c r="T38" s="694">
        <f>+INDEX($AC$3:$AH$86,MATCH($Q38,$AB$3:$AB$86,0),MATCH(T$2,$AC$2:$AH$2,0))</f>
        <v/>
      </c>
      <c r="U38" s="694">
        <f>+INDEX($AC$3:$AH$86,MATCH($Q38,$AB$3:$AB$86,0),MATCH(U$2,$AC$2:$AH$2,0))</f>
        <v/>
      </c>
      <c r="V38" s="1315">
        <f>+INDEX($AC$3:$AH$86,MATCH($Q38,$AB$3:$AB$86,0),MATCH(V$2,$AC$2:$AH$2,0))</f>
        <v/>
      </c>
      <c r="W38" s="694">
        <f>+INDEX($AC$3:$AH$86,MATCH($Q38,$AB$3:$AB$86,0),MATCH(W$2,$AC$2:$AH$2,0))</f>
        <v/>
      </c>
      <c r="X38" s="694">
        <f>IFERROR(IF(Q38=$L$2,1,0),0)</f>
        <v/>
      </c>
      <c r="AA38" s="694" t="n">
        <v>36</v>
      </c>
      <c r="AB38" s="694">
        <f>Idiomas!D237</f>
        <v/>
      </c>
      <c r="AC38" s="1316" t="n">
        <v>1</v>
      </c>
      <c r="AD38" s="1315">
        <f>ABS(AC38/24)</f>
        <v/>
      </c>
      <c r="AE38" s="694" t="n">
        <v>0</v>
      </c>
      <c r="AF38" s="694">
        <f>AC38-$M$2</f>
        <v/>
      </c>
      <c r="AG38" s="1315">
        <f>ABS(AF38/24)</f>
        <v/>
      </c>
      <c r="AH38" s="694">
        <f>IF(AC38&gt;$M$2,1,IF(AC38=$M$2,0,-1))</f>
        <v/>
      </c>
      <c r="AI38" s="694">
        <f>+COUNTIF($AB$3:$AB$50,"&lt;="&amp;AB38)</f>
        <v/>
      </c>
    </row>
    <row r="39" ht="15" customHeight="1" s="650">
      <c r="A39" s="1221" t="n">
        <v>46193.83333333334</v>
      </c>
      <c r="B39" s="694" t="n"/>
      <c r="C39" s="1221">
        <f>A39+INDEX($V$3:$V$86,MATCH($C$3,$P$3:$P$86,0))*INDEX($W$3:$W$86,MATCH($C$3,$P$3:$P$86,0))</f>
        <v/>
      </c>
      <c r="D39" s="1317" t="n"/>
      <c r="P39" s="694" t="n">
        <v>37</v>
      </c>
      <c r="Q39" s="694">
        <f>+INDEX($AB$3:$AB$50,MATCH(P39,$AI$3:$AI$50,0))</f>
        <v/>
      </c>
      <c r="R39" s="694">
        <f>+INDEX($AC$3:$AH$86,MATCH($Q39,$AB$3:$AB$86,0),MATCH(R$2,$AC$2:$AH$2,0))</f>
        <v/>
      </c>
      <c r="S39" s="1315">
        <f>+INDEX($AC$3:$AH$86,MATCH($Q39,$AB$3:$AB$86,0),MATCH(S$2,$AC$2:$AH$2,0))</f>
        <v/>
      </c>
      <c r="T39" s="694">
        <f>+INDEX($AC$3:$AH$86,MATCH($Q39,$AB$3:$AB$86,0),MATCH(T$2,$AC$2:$AH$2,0))</f>
        <v/>
      </c>
      <c r="U39" s="694">
        <f>+INDEX($AC$3:$AH$86,MATCH($Q39,$AB$3:$AB$86,0),MATCH(U$2,$AC$2:$AH$2,0))</f>
        <v/>
      </c>
      <c r="V39" s="1315">
        <f>+INDEX($AC$3:$AH$86,MATCH($Q39,$AB$3:$AB$86,0),MATCH(V$2,$AC$2:$AH$2,0))</f>
        <v/>
      </c>
      <c r="W39" s="694">
        <f>+INDEX($AC$3:$AH$86,MATCH($Q39,$AB$3:$AB$86,0),MATCH(W$2,$AC$2:$AH$2,0))</f>
        <v/>
      </c>
      <c r="X39" s="694">
        <f>IFERROR(IF(Q39=$L$2,1,0),0)</f>
        <v/>
      </c>
      <c r="AA39" s="694" t="n">
        <v>37</v>
      </c>
      <c r="AB39" s="694">
        <f>Idiomas!D238</f>
        <v/>
      </c>
      <c r="AC39" s="1316" t="n">
        <v>0</v>
      </c>
      <c r="AD39" s="1315">
        <f>ABS(AC39/24)</f>
        <v/>
      </c>
      <c r="AE39" s="694" t="n">
        <v>0</v>
      </c>
      <c r="AF39" s="694">
        <f>AC39-$M$2</f>
        <v/>
      </c>
      <c r="AG39" s="1315">
        <f>ABS(AF39/24)</f>
        <v/>
      </c>
      <c r="AH39" s="694">
        <f>IF(AC39&gt;$M$2,1,IF(AC39=$M$2,0,-1))</f>
        <v/>
      </c>
      <c r="AI39" s="694">
        <f>+COUNTIF($AB$3:$AB$50,"&lt;="&amp;AB39)</f>
        <v/>
      </c>
    </row>
    <row r="40" ht="15" customHeight="1" s="650">
      <c r="A40" s="1221" t="n">
        <v>46198.66666666666</v>
      </c>
      <c r="B40" s="694" t="n"/>
      <c r="C40" s="1221">
        <f>A40+INDEX($V$3:$V$86,MATCH($C$3,$P$3:$P$86,0))*INDEX($W$3:$W$86,MATCH($C$3,$P$3:$P$86,0))</f>
        <v/>
      </c>
      <c r="D40" s="1317" t="n"/>
      <c r="P40" s="694" t="n">
        <v>38</v>
      </c>
      <c r="Q40" s="694">
        <f>+INDEX($AB$3:$AB$50,MATCH(P40,$AI$3:$AI$50,0))</f>
        <v/>
      </c>
      <c r="R40" s="694">
        <f>+INDEX($AC$3:$AH$86,MATCH($Q40,$AB$3:$AB$86,0),MATCH(R$2,$AC$2:$AH$2,0))</f>
        <v/>
      </c>
      <c r="S40" s="1315">
        <f>+INDEX($AC$3:$AH$86,MATCH($Q40,$AB$3:$AB$86,0),MATCH(S$2,$AC$2:$AH$2,0))</f>
        <v/>
      </c>
      <c r="T40" s="694">
        <f>+INDEX($AC$3:$AH$86,MATCH($Q40,$AB$3:$AB$86,0),MATCH(T$2,$AC$2:$AH$2,0))</f>
        <v/>
      </c>
      <c r="U40" s="694">
        <f>+INDEX($AC$3:$AH$86,MATCH($Q40,$AB$3:$AB$86,0),MATCH(U$2,$AC$2:$AH$2,0))</f>
        <v/>
      </c>
      <c r="V40" s="1315">
        <f>+INDEX($AC$3:$AH$86,MATCH($Q40,$AB$3:$AB$86,0),MATCH(V$2,$AC$2:$AH$2,0))</f>
        <v/>
      </c>
      <c r="W40" s="694">
        <f>+INDEX($AC$3:$AH$86,MATCH($Q40,$AB$3:$AB$86,0),MATCH(W$2,$AC$2:$AH$2,0))</f>
        <v/>
      </c>
      <c r="X40" s="694">
        <f>IFERROR(IF(Q40=$L$2,1,0),0)</f>
        <v/>
      </c>
      <c r="AA40" s="694" t="n">
        <v>38</v>
      </c>
      <c r="AB40" s="694">
        <f>Idiomas!D239</f>
        <v/>
      </c>
      <c r="AC40" s="1316" t="n">
        <v>2</v>
      </c>
      <c r="AD40" s="1315">
        <f>ABS(AC40/24)</f>
        <v/>
      </c>
      <c r="AE40" s="694" t="n">
        <v>0</v>
      </c>
      <c r="AF40" s="694">
        <f>AC40-$M$2</f>
        <v/>
      </c>
      <c r="AG40" s="1315">
        <f>ABS(AF40/24)</f>
        <v/>
      </c>
      <c r="AH40" s="694">
        <f>IF(AC40&gt;$M$2,1,IF(AC40=$M$2,0,-1))</f>
        <v/>
      </c>
      <c r="AI40" s="694">
        <f>+COUNTIF($AB$3:$AB$50,"&lt;="&amp;AB40)</f>
        <v/>
      </c>
    </row>
    <row r="41" ht="15" customHeight="1" s="650">
      <c r="A41" s="1221" t="n">
        <v>46198.66666666666</v>
      </c>
      <c r="B41" s="694" t="n"/>
      <c r="C41" s="1221">
        <f>A41+INDEX($V$3:$V$86,MATCH($C$3,$P$3:$P$86,0))*INDEX($W$3:$W$86,MATCH($C$3,$P$3:$P$86,0))</f>
        <v/>
      </c>
      <c r="D41" s="1317" t="n"/>
      <c r="P41" s="694" t="n">
        <v>39</v>
      </c>
      <c r="Q41" s="694">
        <f>+INDEX($AB$3:$AB$50,MATCH(P41,$AI$3:$AI$50,0))</f>
        <v/>
      </c>
      <c r="R41" s="694">
        <f>+INDEX($AC$3:$AH$86,MATCH($Q41,$AB$3:$AB$86,0),MATCH(R$2,$AC$2:$AH$2,0))</f>
        <v/>
      </c>
      <c r="S41" s="1315">
        <f>+INDEX($AC$3:$AH$86,MATCH($Q41,$AB$3:$AB$86,0),MATCH(S$2,$AC$2:$AH$2,0))</f>
        <v/>
      </c>
      <c r="T41" s="694">
        <f>+INDEX($AC$3:$AH$86,MATCH($Q41,$AB$3:$AB$86,0),MATCH(T$2,$AC$2:$AH$2,0))</f>
        <v/>
      </c>
      <c r="U41" s="694">
        <f>+INDEX($AC$3:$AH$86,MATCH($Q41,$AB$3:$AB$86,0),MATCH(U$2,$AC$2:$AH$2,0))</f>
        <v/>
      </c>
      <c r="V41" s="1315">
        <f>+INDEX($AC$3:$AH$86,MATCH($Q41,$AB$3:$AB$86,0),MATCH(V$2,$AC$2:$AH$2,0))</f>
        <v/>
      </c>
      <c r="W41" s="694">
        <f>+INDEX($AC$3:$AH$86,MATCH($Q41,$AB$3:$AB$86,0),MATCH(W$2,$AC$2:$AH$2,0))</f>
        <v/>
      </c>
      <c r="X41" s="694">
        <f>IFERROR(IF(Q41=$L$2,1,0),0)</f>
        <v/>
      </c>
      <c r="AA41" s="694" t="n">
        <v>39</v>
      </c>
      <c r="AB41" s="694">
        <f>Idiomas!D240</f>
        <v/>
      </c>
      <c r="AC41" s="1316" t="n">
        <v>2</v>
      </c>
      <c r="AD41" s="1315">
        <f>ABS(AC41/24)</f>
        <v/>
      </c>
      <c r="AE41" s="694" t="n">
        <v>0</v>
      </c>
      <c r="AF41" s="694">
        <f>AC41-$M$2</f>
        <v/>
      </c>
      <c r="AG41" s="1315">
        <f>ABS(AF41/24)</f>
        <v/>
      </c>
      <c r="AH41" s="694">
        <f>IF(AC41&gt;$M$2,1,IF(AC41=$M$2,0,-1))</f>
        <v/>
      </c>
      <c r="AI41" s="694">
        <f>+COUNTIF($AB$3:$AB$50,"&lt;="&amp;AB41)</f>
        <v/>
      </c>
    </row>
    <row r="42" ht="15" customHeight="1" s="650">
      <c r="A42" s="694" t="n"/>
      <c r="B42" s="694" t="n"/>
      <c r="C42" s="1221" t="n"/>
      <c r="P42" s="694" t="n">
        <v>40</v>
      </c>
      <c r="Q42" s="694">
        <f>+INDEX($AB$3:$AB$50,MATCH(P42,$AI$3:$AI$50,0))</f>
        <v/>
      </c>
      <c r="R42" s="694">
        <f>+INDEX($AC$3:$AH$86,MATCH($Q42,$AB$3:$AB$86,0),MATCH(R$2,$AC$2:$AH$2,0))</f>
        <v/>
      </c>
      <c r="S42" s="1315">
        <f>+INDEX($AC$3:$AH$86,MATCH($Q42,$AB$3:$AB$86,0),MATCH(S$2,$AC$2:$AH$2,0))</f>
        <v/>
      </c>
      <c r="T42" s="694">
        <f>+INDEX($AC$3:$AH$86,MATCH($Q42,$AB$3:$AB$86,0),MATCH(T$2,$AC$2:$AH$2,0))</f>
        <v/>
      </c>
      <c r="U42" s="694">
        <f>+INDEX($AC$3:$AH$86,MATCH($Q42,$AB$3:$AB$86,0),MATCH(U$2,$AC$2:$AH$2,0))</f>
        <v/>
      </c>
      <c r="V42" s="1315">
        <f>+INDEX($AC$3:$AH$86,MATCH($Q42,$AB$3:$AB$86,0),MATCH(V$2,$AC$2:$AH$2,0))</f>
        <v/>
      </c>
      <c r="W42" s="694">
        <f>+INDEX($AC$3:$AH$86,MATCH($Q42,$AB$3:$AB$86,0),MATCH(W$2,$AC$2:$AH$2,0))</f>
        <v/>
      </c>
      <c r="X42" s="694">
        <f>IFERROR(IF(Q42=$L$2,1,0),0)</f>
        <v/>
      </c>
      <c r="AA42" s="694" t="n">
        <v>40</v>
      </c>
      <c r="AB42" s="694">
        <f>Idiomas!D241</f>
        <v/>
      </c>
      <c r="AC42" s="1316" t="n">
        <v>1</v>
      </c>
      <c r="AD42" s="1315">
        <f>ABS(AC42/24)</f>
        <v/>
      </c>
      <c r="AE42" s="694" t="n">
        <v>0</v>
      </c>
      <c r="AF42" s="694">
        <f>AC42-$M$2</f>
        <v/>
      </c>
      <c r="AG42" s="1315">
        <f>ABS(AF42/24)</f>
        <v/>
      </c>
      <c r="AH42" s="694">
        <f>IF(AC42&gt;$M$2,1,IF(AC42=$M$2,0,-1))</f>
        <v/>
      </c>
      <c r="AI42" s="694">
        <f>+COUNTIF($AB$3:$AB$50,"&lt;="&amp;AB42)</f>
        <v/>
      </c>
    </row>
    <row r="43" ht="15" customHeight="1" s="650">
      <c r="A43" s="1049" t="inlineStr">
        <is>
          <t>GF</t>
        </is>
      </c>
      <c r="B43" s="694" t="n"/>
      <c r="C43" s="1221" t="n"/>
      <c r="P43" s="694" t="n">
        <v>41</v>
      </c>
      <c r="Q43" s="694">
        <f>+INDEX($AB$3:$AB$50,MATCH(P43,$AI$3:$AI$50,0))</f>
        <v/>
      </c>
      <c r="R43" s="694">
        <f>+INDEX($AC$3:$AH$86,MATCH($Q43,$AB$3:$AB$86,0),MATCH(R$2,$AC$2:$AH$2,0))</f>
        <v/>
      </c>
      <c r="S43" s="1315">
        <f>+INDEX($AC$3:$AH$86,MATCH($Q43,$AB$3:$AB$86,0),MATCH(S$2,$AC$2:$AH$2,0))</f>
        <v/>
      </c>
      <c r="T43" s="694">
        <f>+INDEX($AC$3:$AH$86,MATCH($Q43,$AB$3:$AB$86,0),MATCH(T$2,$AC$2:$AH$2,0))</f>
        <v/>
      </c>
      <c r="U43" s="694">
        <f>+INDEX($AC$3:$AH$86,MATCH($Q43,$AB$3:$AB$86,0),MATCH(U$2,$AC$2:$AH$2,0))</f>
        <v/>
      </c>
      <c r="V43" s="1315">
        <f>+INDEX($AC$3:$AH$86,MATCH($Q43,$AB$3:$AB$86,0),MATCH(V$2,$AC$2:$AH$2,0))</f>
        <v/>
      </c>
      <c r="W43" s="694">
        <f>+INDEX($AC$3:$AH$86,MATCH($Q43,$AB$3:$AB$86,0),MATCH(W$2,$AC$2:$AH$2,0))</f>
        <v/>
      </c>
      <c r="X43" s="694">
        <f>IFERROR(IF(Q43=$L$2,1,0),0)</f>
        <v/>
      </c>
      <c r="AA43" s="694" t="n">
        <v>41</v>
      </c>
      <c r="AB43" s="694">
        <f>Idiomas!D242</f>
        <v/>
      </c>
      <c r="AC43" s="1316" t="n">
        <v>-3</v>
      </c>
      <c r="AD43" s="1315">
        <f>ABS(AC43/24)</f>
        <v/>
      </c>
      <c r="AE43" s="694" t="n">
        <v>0</v>
      </c>
      <c r="AF43" s="694">
        <f>AC43-$M$2</f>
        <v/>
      </c>
      <c r="AG43" s="1315">
        <f>ABS(AF43/24)</f>
        <v/>
      </c>
      <c r="AH43" s="694">
        <f>IF(AC43&gt;$M$2,1,IF(AC43=$M$2,0,-1))</f>
        <v/>
      </c>
      <c r="AI43" s="694">
        <f>+COUNTIF($AB$3:$AB$50,"&lt;="&amp;AB43)</f>
        <v/>
      </c>
    </row>
    <row r="44" ht="15" customHeight="1" s="650">
      <c r="A44" s="1221" t="n">
        <v>46187.66666666666</v>
      </c>
      <c r="B44" s="694" t="n"/>
      <c r="C44" s="1221">
        <f>A44+INDEX($V$3:$V$86,MATCH($C$3,$P$3:$P$86,0))*INDEX($W$3:$W$86,MATCH($C$3,$P$3:$P$86,0))</f>
        <v/>
      </c>
      <c r="D44" s="1317" t="n"/>
      <c r="P44" s="694" t="n">
        <v>42</v>
      </c>
      <c r="Q44" s="694">
        <f>+INDEX($AB$3:$AB$50,MATCH(P44,$AI$3:$AI$50,0))</f>
        <v/>
      </c>
      <c r="R44" s="694">
        <f>+INDEX($AC$3:$AH$86,MATCH($Q44,$AB$3:$AB$86,0),MATCH(R$2,$AC$2:$AH$2,0))</f>
        <v/>
      </c>
      <c r="S44" s="1315">
        <f>+INDEX($AC$3:$AH$86,MATCH($Q44,$AB$3:$AB$86,0),MATCH(S$2,$AC$2:$AH$2,0))</f>
        <v/>
      </c>
      <c r="T44" s="694">
        <f>+INDEX($AC$3:$AH$86,MATCH($Q44,$AB$3:$AB$86,0),MATCH(T$2,$AC$2:$AH$2,0))</f>
        <v/>
      </c>
      <c r="U44" s="694">
        <f>+INDEX($AC$3:$AH$86,MATCH($Q44,$AB$3:$AB$86,0),MATCH(U$2,$AC$2:$AH$2,0))</f>
        <v/>
      </c>
      <c r="V44" s="1315">
        <f>+INDEX($AC$3:$AH$86,MATCH($Q44,$AB$3:$AB$86,0),MATCH(V$2,$AC$2:$AH$2,0))</f>
        <v/>
      </c>
      <c r="W44" s="694">
        <f>+INDEX($AC$3:$AH$86,MATCH($Q44,$AB$3:$AB$86,0),MATCH(W$2,$AC$2:$AH$2,0))</f>
        <v/>
      </c>
      <c r="X44" s="694">
        <f>IFERROR(IF(Q44=$L$2,1,0),0)</f>
        <v/>
      </c>
      <c r="AA44" s="694" t="n">
        <v>42</v>
      </c>
      <c r="AB44" s="694">
        <f>Idiomas!D243</f>
        <v/>
      </c>
      <c r="AC44" s="1316" t="n">
        <v>5</v>
      </c>
      <c r="AD44" s="1315">
        <f>ABS(AC44/24)</f>
        <v/>
      </c>
      <c r="AE44" s="694" t="n">
        <v>0</v>
      </c>
      <c r="AF44" s="694">
        <f>AC44-$M$2</f>
        <v/>
      </c>
      <c r="AG44" s="1315">
        <f>ABS(AF44/24)</f>
        <v/>
      </c>
      <c r="AH44" s="694">
        <f>IF(AC44&gt;$M$2,1,IF(AC44=$M$2,0,-1))</f>
        <v/>
      </c>
      <c r="AI44" s="694">
        <f>+COUNTIF($AB$3:$AB$50,"&lt;="&amp;AB44)</f>
        <v/>
      </c>
    </row>
    <row r="45" ht="15" customHeight="1" s="650">
      <c r="A45" s="1221" t="n">
        <v>46187.91666666666</v>
      </c>
      <c r="B45" s="694" t="n"/>
      <c r="C45" s="1221">
        <f>A45+INDEX($V$3:$V$86,MATCH($C$3,$P$3:$P$86,0))*INDEX($W$3:$W$86,MATCH($C$3,$P$3:$P$86,0))</f>
        <v/>
      </c>
      <c r="D45" s="1317" t="n"/>
      <c r="P45" s="694" t="n">
        <v>43</v>
      </c>
      <c r="Q45" s="694">
        <f>+INDEX($AB$3:$AB$50,MATCH(P45,$AI$3:$AI$50,0))</f>
        <v/>
      </c>
      <c r="R45" s="694">
        <f>+INDEX($AC$3:$AH$86,MATCH($Q45,$AB$3:$AB$86,0),MATCH(R$2,$AC$2:$AH$2,0))</f>
        <v/>
      </c>
      <c r="S45" s="1315">
        <f>+INDEX($AC$3:$AH$86,MATCH($Q45,$AB$3:$AB$86,0),MATCH(S$2,$AC$2:$AH$2,0))</f>
        <v/>
      </c>
      <c r="T45" s="694">
        <f>+INDEX($AC$3:$AH$86,MATCH($Q45,$AB$3:$AB$86,0),MATCH(T$2,$AC$2:$AH$2,0))</f>
        <v/>
      </c>
      <c r="U45" s="694">
        <f>+INDEX($AC$3:$AH$86,MATCH($Q45,$AB$3:$AB$86,0),MATCH(U$2,$AC$2:$AH$2,0))</f>
        <v/>
      </c>
      <c r="V45" s="1315">
        <f>+INDEX($AC$3:$AH$86,MATCH($Q45,$AB$3:$AB$86,0),MATCH(V$2,$AC$2:$AH$2,0))</f>
        <v/>
      </c>
      <c r="W45" s="694">
        <f>+INDEX($AC$3:$AH$86,MATCH($Q45,$AB$3:$AB$86,0),MATCH(W$2,$AC$2:$AH$2,0))</f>
        <v/>
      </c>
      <c r="X45" s="694">
        <f>IFERROR(IF(Q45=$L$2,1,0),0)</f>
        <v/>
      </c>
      <c r="AA45" s="694" t="n">
        <v>43</v>
      </c>
      <c r="AB45" s="694">
        <f>Idiomas!D244</f>
        <v/>
      </c>
      <c r="AC45" s="694" t="n">
        <v>1</v>
      </c>
      <c r="AD45" s="1315">
        <f>ABS(AC45/24)</f>
        <v/>
      </c>
      <c r="AE45" s="694" t="n">
        <v>0</v>
      </c>
      <c r="AF45" s="694">
        <f>AC45-$M$2</f>
        <v/>
      </c>
      <c r="AG45" s="1315">
        <f>ABS(AF45/24)</f>
        <v/>
      </c>
      <c r="AH45" s="694">
        <f>IF(AC45&gt;$M$2,1,IF(AC45=$M$2,0,-1))</f>
        <v/>
      </c>
      <c r="AI45" s="694">
        <f>+COUNTIF($AB$3:$AB$50,"&lt;="&amp;AB45)</f>
        <v/>
      </c>
    </row>
    <row r="46" ht="15" customHeight="1" s="650">
      <c r="A46" s="1221" t="n">
        <v>46193.54166666666</v>
      </c>
      <c r="B46" s="694" t="n"/>
      <c r="C46" s="1221">
        <f>A46+INDEX($V$3:$V$86,MATCH($C$3,$P$3:$P$86,0))*INDEX($W$3:$W$86,MATCH($C$3,$P$3:$P$86,0))</f>
        <v/>
      </c>
      <c r="D46" s="1317" t="n"/>
      <c r="P46" s="694" t="n">
        <v>44</v>
      </c>
      <c r="Q46" s="694">
        <f>+INDEX($AB$3:$AB$50,MATCH(P46,$AI$3:$AI$50,0))</f>
        <v/>
      </c>
      <c r="R46" s="694">
        <f>+INDEX($AC$3:$AH$86,MATCH($Q46,$AB$3:$AB$86,0),MATCH(R$2,$AC$2:$AH$2,0))</f>
        <v/>
      </c>
      <c r="S46" s="1315">
        <f>+INDEX($AC$3:$AH$86,MATCH($Q46,$AB$3:$AB$86,0),MATCH(S$2,$AC$2:$AH$2,0))</f>
        <v/>
      </c>
      <c r="T46" s="694">
        <f>+INDEX($AC$3:$AH$86,MATCH($Q46,$AB$3:$AB$86,0),MATCH(T$2,$AC$2:$AH$2,0))</f>
        <v/>
      </c>
      <c r="U46" s="694">
        <f>+INDEX($AC$3:$AH$86,MATCH($Q46,$AB$3:$AB$86,0),MATCH(U$2,$AC$2:$AH$2,0))</f>
        <v/>
      </c>
      <c r="V46" s="1315">
        <f>+INDEX($AC$3:$AH$86,MATCH($Q46,$AB$3:$AB$86,0),MATCH(V$2,$AC$2:$AH$2,0))</f>
        <v/>
      </c>
      <c r="W46" s="694">
        <f>+INDEX($AC$3:$AH$86,MATCH($Q46,$AB$3:$AB$86,0),MATCH(W$2,$AC$2:$AH$2,0))</f>
        <v/>
      </c>
      <c r="X46" s="694">
        <f>IFERROR(IF(Q46=$L$2,1,0),0)</f>
        <v/>
      </c>
      <c r="AA46" s="694" t="n">
        <v>44</v>
      </c>
      <c r="AB46" s="694">
        <f>Idiomas!D245</f>
        <v/>
      </c>
      <c r="AC46" s="694" t="n">
        <v>3</v>
      </c>
      <c r="AD46" s="1315">
        <f>ABS(AC46/24)</f>
        <v/>
      </c>
      <c r="AE46" s="694" t="n">
        <v>0</v>
      </c>
      <c r="AF46" s="694">
        <f>AC46-$M$2</f>
        <v/>
      </c>
      <c r="AG46" s="1315">
        <f>ABS(AF46/24)</f>
        <v/>
      </c>
      <c r="AH46" s="694">
        <f>IF(AC46&gt;$M$2,1,IF(AC46=$M$2,0,-1))</f>
        <v/>
      </c>
      <c r="AI46" s="694">
        <f>+COUNTIF($AB$3:$AB$50,"&lt;="&amp;AB46)</f>
        <v/>
      </c>
    </row>
    <row r="47" ht="15" customHeight="1" s="650">
      <c r="A47" s="1221" t="n">
        <v>46194</v>
      </c>
      <c r="B47" s="694" t="n"/>
      <c r="C47" s="1221">
        <f>A47+INDEX($V$3:$V$86,MATCH($C$3,$P$3:$P$86,0))*INDEX($W$3:$W$86,MATCH($C$3,$P$3:$P$86,0))</f>
        <v/>
      </c>
      <c r="D47" s="1317" t="n"/>
      <c r="P47" s="694" t="n">
        <v>45</v>
      </c>
      <c r="Q47" s="694">
        <f>+INDEX($AB$3:$AB$50,MATCH(P47,$AI$3:$AI$50,0))</f>
        <v/>
      </c>
      <c r="R47" s="694">
        <f>+INDEX($AC$3:$AH$86,MATCH($Q47,$AB$3:$AB$86,0),MATCH(R$2,$AC$2:$AH$2,0))</f>
        <v/>
      </c>
      <c r="S47" s="1315">
        <f>+INDEX($AC$3:$AH$86,MATCH($Q47,$AB$3:$AB$86,0),MATCH(S$2,$AC$2:$AH$2,0))</f>
        <v/>
      </c>
      <c r="T47" s="694">
        <f>+INDEX($AC$3:$AH$86,MATCH($Q47,$AB$3:$AB$86,0),MATCH(T$2,$AC$2:$AH$2,0))</f>
        <v/>
      </c>
      <c r="U47" s="694">
        <f>+INDEX($AC$3:$AH$86,MATCH($Q47,$AB$3:$AB$86,0),MATCH(U$2,$AC$2:$AH$2,0))</f>
        <v/>
      </c>
      <c r="V47" s="1315">
        <f>+INDEX($AC$3:$AH$86,MATCH($Q47,$AB$3:$AB$86,0),MATCH(V$2,$AC$2:$AH$2,0))</f>
        <v/>
      </c>
      <c r="W47" s="694">
        <f>+INDEX($AC$3:$AH$86,MATCH($Q47,$AB$3:$AB$86,0),MATCH(W$2,$AC$2:$AH$2,0))</f>
        <v/>
      </c>
      <c r="X47" s="694">
        <f>IFERROR(IF(Q47=$L$2,1,0),0)</f>
        <v/>
      </c>
      <c r="AA47" s="694" t="n">
        <v>45</v>
      </c>
      <c r="AB47" s="694">
        <f>Idiomas!D246</f>
        <v/>
      </c>
      <c r="AC47" s="694" t="n">
        <v>2</v>
      </c>
      <c r="AD47" s="1315">
        <f>ABS(AC47/24)</f>
        <v/>
      </c>
      <c r="AE47" s="694" t="n">
        <v>0</v>
      </c>
      <c r="AF47" s="694">
        <f>AC47-$M$2</f>
        <v/>
      </c>
      <c r="AG47" s="1315">
        <f>ABS(AF47/24)</f>
        <v/>
      </c>
      <c r="AH47" s="694">
        <f>IF(AC47&gt;$M$2,1,IF(AC47=$M$2,0,-1))</f>
        <v/>
      </c>
      <c r="AI47" s="694">
        <f>+COUNTIF($AB$3:$AB$50,"&lt;="&amp;AB47)</f>
        <v/>
      </c>
    </row>
    <row r="48" ht="15" customHeight="1" s="650">
      <c r="A48" s="1221" t="n">
        <v>46198.79166666666</v>
      </c>
      <c r="B48" s="694" t="n"/>
      <c r="C48" s="1221">
        <f>A48+INDEX($V$3:$V$86,MATCH($C$3,$P$3:$P$86,0))*INDEX($W$3:$W$86,MATCH($C$3,$P$3:$P$86,0))</f>
        <v/>
      </c>
      <c r="D48" s="1317" t="n"/>
      <c r="P48" s="694" t="n">
        <v>46</v>
      </c>
      <c r="Q48" s="694">
        <f>+INDEX($AB$3:$AB$50,MATCH(P48,$AI$3:$AI$50,0))</f>
        <v/>
      </c>
      <c r="R48" s="694">
        <f>+INDEX($AC$3:$AH$86,MATCH($Q48,$AB$3:$AB$86,0),MATCH(R$2,$AC$2:$AH$2,0))</f>
        <v/>
      </c>
      <c r="S48" s="1315">
        <f>+INDEX($AC$3:$AH$86,MATCH($Q48,$AB$3:$AB$86,0),MATCH(S$2,$AC$2:$AH$2,0))</f>
        <v/>
      </c>
      <c r="T48" s="694">
        <f>+INDEX($AC$3:$AH$86,MATCH($Q48,$AB$3:$AB$86,0),MATCH(T$2,$AC$2:$AH$2,0))</f>
        <v/>
      </c>
      <c r="U48" s="694">
        <f>+INDEX($AC$3:$AH$86,MATCH($Q48,$AB$3:$AB$86,0),MATCH(U$2,$AC$2:$AH$2,0))</f>
        <v/>
      </c>
      <c r="V48" s="1315">
        <f>+INDEX($AC$3:$AH$86,MATCH($Q48,$AB$3:$AB$86,0),MATCH(V$2,$AC$2:$AH$2,0))</f>
        <v/>
      </c>
      <c r="W48" s="694">
        <f>+INDEX($AC$3:$AH$86,MATCH($Q48,$AB$3:$AB$86,0),MATCH(W$2,$AC$2:$AH$2,0))</f>
        <v/>
      </c>
      <c r="X48" s="694">
        <f>IFERROR(IF(Q48=$L$2,1,0),0)</f>
        <v/>
      </c>
      <c r="AA48" s="694" t="n">
        <v>46</v>
      </c>
      <c r="AB48" s="694">
        <f>Idiomas!D247</f>
        <v/>
      </c>
      <c r="AC48" s="694" t="n">
        <v>2</v>
      </c>
      <c r="AD48" s="1315">
        <f>ABS(AC48/24)</f>
        <v/>
      </c>
      <c r="AE48" s="694" t="n">
        <v>0</v>
      </c>
      <c r="AF48" s="694">
        <f>AC48-$M$2</f>
        <v/>
      </c>
      <c r="AG48" s="1315">
        <f>ABS(AF48/24)</f>
        <v/>
      </c>
      <c r="AH48" s="694">
        <f>IF(AC48&gt;$M$2,1,IF(AC48=$M$2,0,-1))</f>
        <v/>
      </c>
      <c r="AI48" s="694">
        <f>+COUNTIF($AB$3:$AB$50,"&lt;="&amp;AB48)</f>
        <v/>
      </c>
    </row>
    <row r="49" ht="15" customHeight="1" s="650">
      <c r="A49" s="1221" t="n">
        <v>46198.79166666666</v>
      </c>
      <c r="B49" s="694" t="n"/>
      <c r="C49" s="1221">
        <f>A49+INDEX($V$3:$V$86,MATCH($C$3,$P$3:$P$86,0))*INDEX($W$3:$W$86,MATCH($C$3,$P$3:$P$86,0))</f>
        <v/>
      </c>
      <c r="D49" s="1317" t="n"/>
      <c r="P49" s="694" t="n">
        <v>47</v>
      </c>
      <c r="Q49" s="694">
        <f>+INDEX($AB$3:$AB$50,MATCH(P49,$AI$3:$AI$50,0))</f>
        <v/>
      </c>
      <c r="R49" s="694">
        <f>+INDEX($AC$3:$AH$86,MATCH($Q49,$AB$3:$AB$86,0),MATCH(R$2,$AC$2:$AH$2,0))</f>
        <v/>
      </c>
      <c r="S49" s="1315">
        <f>+INDEX($AC$3:$AH$86,MATCH($Q49,$AB$3:$AB$86,0),MATCH(S$2,$AC$2:$AH$2,0))</f>
        <v/>
      </c>
      <c r="T49" s="694">
        <f>+INDEX($AC$3:$AH$86,MATCH($Q49,$AB$3:$AB$86,0),MATCH(T$2,$AC$2:$AH$2,0))</f>
        <v/>
      </c>
      <c r="U49" s="694">
        <f>+INDEX($AC$3:$AH$86,MATCH($Q49,$AB$3:$AB$86,0),MATCH(U$2,$AC$2:$AH$2,0))</f>
        <v/>
      </c>
      <c r="V49" s="1315">
        <f>+INDEX($AC$3:$AH$86,MATCH($Q49,$AB$3:$AB$86,0),MATCH(V$2,$AC$2:$AH$2,0))</f>
        <v/>
      </c>
      <c r="W49" s="694">
        <f>+INDEX($AC$3:$AH$86,MATCH($Q49,$AB$3:$AB$86,0),MATCH(W$2,$AC$2:$AH$2,0))</f>
        <v/>
      </c>
      <c r="X49" s="694">
        <f>IFERROR(IF(Q49=$L$2,1,0),0)</f>
        <v/>
      </c>
      <c r="AA49" s="694" t="n">
        <v>47</v>
      </c>
      <c r="AB49" s="694">
        <f>Idiomas!D248</f>
        <v/>
      </c>
      <c r="AC49" s="694" t="n">
        <v>3</v>
      </c>
      <c r="AD49" s="1315">
        <f>ABS(AC49/24)</f>
        <v/>
      </c>
      <c r="AE49" s="694" t="n">
        <v>0</v>
      </c>
      <c r="AF49" s="694">
        <f>AC49-$M$2</f>
        <v/>
      </c>
      <c r="AG49" s="1315">
        <f>ABS(AF49/24)</f>
        <v/>
      </c>
      <c r="AH49" s="694">
        <f>IF(AC49&gt;$M$2,1,IF(AC49=$M$2,0,-1))</f>
        <v/>
      </c>
      <c r="AI49" s="694">
        <f>+COUNTIF($AB$3:$AB$50,"&lt;="&amp;AB49)</f>
        <v/>
      </c>
    </row>
    <row r="50" ht="15" customHeight="1" s="650">
      <c r="A50" s="694" t="n"/>
      <c r="B50" s="694" t="n"/>
      <c r="C50" s="1221" t="n"/>
      <c r="P50" s="694" t="n">
        <v>48</v>
      </c>
      <c r="Q50" s="694">
        <f>+INDEX($AB$3:$AB$50,MATCH(P50,$AI$3:$AI$50,0))</f>
        <v/>
      </c>
      <c r="R50" s="694">
        <f>+INDEX($AC$3:$AH$86,MATCH($Q50,$AB$3:$AB$86,0),MATCH(R$2,$AC$2:$AH$2,0))</f>
        <v/>
      </c>
      <c r="S50" s="1315">
        <f>+INDEX($AC$3:$AH$86,MATCH($Q50,$AB$3:$AB$86,0),MATCH(S$2,$AC$2:$AH$2,0))</f>
        <v/>
      </c>
      <c r="T50" s="694">
        <f>+INDEX($AC$3:$AH$86,MATCH($Q50,$AB$3:$AB$86,0),MATCH(T$2,$AC$2:$AH$2,0))</f>
        <v/>
      </c>
      <c r="U50" s="694">
        <f>+INDEX($AC$3:$AH$86,MATCH($Q50,$AB$3:$AB$86,0),MATCH(U$2,$AC$2:$AH$2,0))</f>
        <v/>
      </c>
      <c r="V50" s="1315">
        <f>+INDEX($AC$3:$AH$86,MATCH($Q50,$AB$3:$AB$86,0),MATCH(V$2,$AC$2:$AH$2,0))</f>
        <v/>
      </c>
      <c r="W50" s="694">
        <f>+INDEX($AC$3:$AH$86,MATCH($Q50,$AB$3:$AB$86,0),MATCH(W$2,$AC$2:$AH$2,0))</f>
        <v/>
      </c>
      <c r="X50" s="694">
        <f>IFERROR(IF(Q50=$L$2,1,0),0)</f>
        <v/>
      </c>
      <c r="AA50" s="694" t="n">
        <v>48</v>
      </c>
      <c r="AB50" s="694">
        <f>Idiomas!D249</f>
        <v/>
      </c>
      <c r="AC50" s="694" t="n">
        <v>2</v>
      </c>
      <c r="AD50" s="1315">
        <f>ABS(AC50/24)</f>
        <v/>
      </c>
      <c r="AE50" s="694" t="n">
        <v>0</v>
      </c>
      <c r="AF50" s="694">
        <f>AC50-$M$2</f>
        <v/>
      </c>
      <c r="AG50" s="1315">
        <f>ABS(AF50/24)</f>
        <v/>
      </c>
      <c r="AH50" s="694">
        <f>IF(AC50&gt;$M$2,1,IF(AC50=$M$2,0,-1))</f>
        <v/>
      </c>
      <c r="AI50" s="694">
        <f>+COUNTIF($AB$3:$AB$50,"&lt;="&amp;AB50)</f>
        <v/>
      </c>
    </row>
    <row r="51" ht="15" customHeight="1" s="650">
      <c r="A51" s="1049" t="inlineStr">
        <is>
          <t>GG</t>
        </is>
      </c>
      <c r="B51" s="694" t="n"/>
      <c r="C51" s="1221" t="n"/>
      <c r="P51" s="694" t="n">
        <v>49</v>
      </c>
      <c r="Q51" s="694" t="inlineStr">
        <is>
          <t>UTC -12</t>
        </is>
      </c>
      <c r="R51" s="694">
        <f>+INDEX($AC$3:$AH$86,MATCH($Q51,$AB$3:$AB$86,0),MATCH(R$2,$AC$2:$AH$2,0))</f>
        <v/>
      </c>
      <c r="S51" s="1315">
        <f>+INDEX($AC$3:$AH$86,MATCH($Q51,$AB$3:$AB$86,0),MATCH(S$2,$AC$2:$AH$2,0))</f>
        <v/>
      </c>
      <c r="T51" s="694">
        <f>+INDEX($AC$3:$AH$86,MATCH($Q51,$AB$3:$AB$86,0),MATCH(T$2,$AC$2:$AH$2,0))</f>
        <v/>
      </c>
      <c r="U51" s="694">
        <f>+INDEX($AC$3:$AH$86,MATCH($Q51,$AB$3:$AB$86,0),MATCH(U$2,$AC$2:$AH$2,0))</f>
        <v/>
      </c>
      <c r="V51" s="1315">
        <f>+INDEX($AC$3:$AH$86,MATCH($Q51,$AB$3:$AB$86,0),MATCH(V$2,$AC$2:$AH$2,0))</f>
        <v/>
      </c>
      <c r="W51" s="694">
        <f>IF(R51&gt;$M$2,1,IF(R51=$M$2,0,-1))</f>
        <v/>
      </c>
      <c r="X51" s="694" t="n"/>
      <c r="AA51" s="694" t="n">
        <v>49</v>
      </c>
      <c r="AB51" s="694" t="inlineStr">
        <is>
          <t>UTC -12</t>
        </is>
      </c>
      <c r="AC51" s="694" t="n">
        <v>-12</v>
      </c>
      <c r="AD51" s="1315">
        <f>ABS(AC51/24)</f>
        <v/>
      </c>
      <c r="AE51" s="694" t="n">
        <v>0</v>
      </c>
      <c r="AF51" s="694">
        <f>AC51-$M$2</f>
        <v/>
      </c>
      <c r="AG51" s="1315">
        <f>ABS(AF51/24)</f>
        <v/>
      </c>
      <c r="AH51" s="694">
        <f>IF(AC51&gt;$M$2,1,IF(AC51=$M$2,0,-1))</f>
        <v/>
      </c>
      <c r="AI51" s="694" t="n"/>
    </row>
    <row r="52" ht="15" customHeight="1" s="650">
      <c r="A52" s="1221" t="n">
        <v>46188.625</v>
      </c>
      <c r="B52" s="694" t="n"/>
      <c r="C52" s="1221">
        <f>A52+INDEX($V$3:$V$86,MATCH($C$3,$P$3:$P$86,0))*INDEX($W$3:$W$86,MATCH($C$3,$P$3:$P$86,0))</f>
        <v/>
      </c>
      <c r="D52" s="1317" t="n"/>
      <c r="P52" s="694" t="n">
        <v>50</v>
      </c>
      <c r="Q52" s="694" t="inlineStr">
        <is>
          <t>UTC -11</t>
        </is>
      </c>
      <c r="R52" s="694">
        <f>+INDEX($AC$3:$AH$86,MATCH($Q52,$AB$3:$AB$86,0),MATCH(R$2,$AC$2:$AH$2,0))</f>
        <v/>
      </c>
      <c r="S52" s="1315">
        <f>+INDEX($AC$3:$AH$86,MATCH($Q52,$AB$3:$AB$86,0),MATCH(S$2,$AC$2:$AH$2,0))</f>
        <v/>
      </c>
      <c r="T52" s="694">
        <f>+INDEX($AC$3:$AH$86,MATCH($Q52,$AB$3:$AB$86,0),MATCH(T$2,$AC$2:$AH$2,0))</f>
        <v/>
      </c>
      <c r="U52" s="694">
        <f>+INDEX($AC$3:$AH$86,MATCH($Q52,$AB$3:$AB$86,0),MATCH(U$2,$AC$2:$AH$2,0))</f>
        <v/>
      </c>
      <c r="V52" s="1315">
        <f>+INDEX($AC$3:$AH$86,MATCH($Q52,$AB$3:$AB$86,0),MATCH(V$2,$AC$2:$AH$2,0))</f>
        <v/>
      </c>
      <c r="W52" s="694">
        <f>IF(R52&gt;$M$2,1,IF(R52=$M$2,0,-1))</f>
        <v/>
      </c>
      <c r="X52" s="694" t="n"/>
      <c r="AA52" s="694" t="n">
        <v>50</v>
      </c>
      <c r="AB52" s="694" t="inlineStr">
        <is>
          <t>UTC -11</t>
        </is>
      </c>
      <c r="AC52" s="694" t="n">
        <v>-11</v>
      </c>
      <c r="AD52" s="1315">
        <f>ABS(AC52/24)</f>
        <v/>
      </c>
      <c r="AE52" s="694" t="n">
        <v>0</v>
      </c>
      <c r="AF52" s="694">
        <f>AC52-$M$2</f>
        <v/>
      </c>
      <c r="AG52" s="1315">
        <f>ABS(AF52/24)</f>
        <v/>
      </c>
      <c r="AH52" s="694">
        <f>IF(AC52&gt;$M$2,1,IF(AC52=$M$2,0,-1))</f>
        <v/>
      </c>
      <c r="AI52" s="694" t="n"/>
    </row>
    <row r="53" ht="15" customHeight="1" s="650">
      <c r="A53" s="1221" t="n">
        <v>46188.875</v>
      </c>
      <c r="B53" s="694" t="n"/>
      <c r="C53" s="1221">
        <f>A53+INDEX($V$3:$V$86,MATCH($C$3,$P$3:$P$86,0))*INDEX($W$3:$W$86,MATCH($C$3,$P$3:$P$86,0))</f>
        <v/>
      </c>
      <c r="D53" s="1317" t="n"/>
      <c r="P53" s="694" t="n">
        <v>51</v>
      </c>
      <c r="Q53" s="694" t="inlineStr">
        <is>
          <t>UTC -10</t>
        </is>
      </c>
      <c r="R53" s="694">
        <f>+INDEX($AC$3:$AH$86,MATCH($Q53,$AB$3:$AB$86,0),MATCH(R$2,$AC$2:$AH$2,0))</f>
        <v/>
      </c>
      <c r="S53" s="1315">
        <f>+INDEX($AC$3:$AH$86,MATCH($Q53,$AB$3:$AB$86,0),MATCH(S$2,$AC$2:$AH$2,0))</f>
        <v/>
      </c>
      <c r="T53" s="694">
        <f>+INDEX($AC$3:$AH$86,MATCH($Q53,$AB$3:$AB$86,0),MATCH(T$2,$AC$2:$AH$2,0))</f>
        <v/>
      </c>
      <c r="U53" s="694">
        <f>+INDEX($AC$3:$AH$86,MATCH($Q53,$AB$3:$AB$86,0),MATCH(U$2,$AC$2:$AH$2,0))</f>
        <v/>
      </c>
      <c r="V53" s="1315">
        <f>+INDEX($AC$3:$AH$86,MATCH($Q53,$AB$3:$AB$86,0),MATCH(V$2,$AC$2:$AH$2,0))</f>
        <v/>
      </c>
      <c r="W53" s="694">
        <f>IF(R53&gt;$M$2,1,IF(R53=$M$2,0,-1))</f>
        <v/>
      </c>
      <c r="X53" s="694" t="n"/>
      <c r="AA53" s="694" t="n">
        <v>51</v>
      </c>
      <c r="AB53" s="694" t="inlineStr">
        <is>
          <t>UTC -10</t>
        </is>
      </c>
      <c r="AC53" s="694" t="n">
        <v>-10</v>
      </c>
      <c r="AD53" s="1315">
        <f>ABS(AC53/24)</f>
        <v/>
      </c>
      <c r="AE53" s="694" t="n">
        <v>0</v>
      </c>
      <c r="AF53" s="694">
        <f>AC53-$M$2</f>
        <v/>
      </c>
      <c r="AG53" s="1315">
        <f>ABS(AF53/24)</f>
        <v/>
      </c>
      <c r="AH53" s="694">
        <f>IF(AC53&gt;$M$2,1,IF(AC53=$M$2,0,-1))</f>
        <v/>
      </c>
      <c r="AI53" s="694" t="n"/>
    </row>
    <row r="54" ht="15" customHeight="1" s="650">
      <c r="A54" s="1221" t="n">
        <v>46194.625</v>
      </c>
      <c r="B54" s="694" t="n"/>
      <c r="C54" s="1221">
        <f>A54+INDEX($V$3:$V$86,MATCH($C$3,$P$3:$P$86,0))*INDEX($W$3:$W$86,MATCH($C$3,$P$3:$P$86,0))</f>
        <v/>
      </c>
      <c r="D54" s="1317" t="n"/>
      <c r="P54" s="694" t="n">
        <v>52</v>
      </c>
      <c r="Q54" s="694" t="inlineStr">
        <is>
          <t>UTC -9</t>
        </is>
      </c>
      <c r="R54" s="694">
        <f>+INDEX($AC$3:$AH$86,MATCH($Q54,$AB$3:$AB$86,0),MATCH(R$2,$AC$2:$AH$2,0))</f>
        <v/>
      </c>
      <c r="S54" s="1315">
        <f>+INDEX($AC$3:$AH$86,MATCH($Q54,$AB$3:$AB$86,0),MATCH(S$2,$AC$2:$AH$2,0))</f>
        <v/>
      </c>
      <c r="T54" s="694">
        <f>+INDEX($AC$3:$AH$86,MATCH($Q54,$AB$3:$AB$86,0),MATCH(T$2,$AC$2:$AH$2,0))</f>
        <v/>
      </c>
      <c r="U54" s="694">
        <f>+INDEX($AC$3:$AH$86,MATCH($Q54,$AB$3:$AB$86,0),MATCH(U$2,$AC$2:$AH$2,0))</f>
        <v/>
      </c>
      <c r="V54" s="1315">
        <f>+INDEX($AC$3:$AH$86,MATCH($Q54,$AB$3:$AB$86,0),MATCH(V$2,$AC$2:$AH$2,0))</f>
        <v/>
      </c>
      <c r="W54" s="694">
        <f>IF(R54&gt;$M$2,1,IF(R54=$M$2,0,-1))</f>
        <v/>
      </c>
      <c r="X54" s="694" t="n"/>
      <c r="AA54" s="694" t="n">
        <v>52</v>
      </c>
      <c r="AB54" s="694" t="inlineStr">
        <is>
          <t>UTC -9</t>
        </is>
      </c>
      <c r="AC54" s="694" t="n">
        <v>-9</v>
      </c>
      <c r="AD54" s="1315">
        <f>ABS(AC54/24)</f>
        <v/>
      </c>
      <c r="AE54" s="694" t="n">
        <v>0</v>
      </c>
      <c r="AF54" s="694">
        <f>AC54-$M$2</f>
        <v/>
      </c>
      <c r="AG54" s="1315">
        <f>ABS(AF54/24)</f>
        <v/>
      </c>
      <c r="AH54" s="694">
        <f>IF(AC54&gt;$M$2,1,IF(AC54=$M$2,0,-1))</f>
        <v/>
      </c>
      <c r="AI54" s="694" t="n"/>
    </row>
    <row r="55" ht="15" customHeight="1" s="650">
      <c r="A55" s="1221" t="n">
        <v>46194.875</v>
      </c>
      <c r="B55" s="694" t="n"/>
      <c r="C55" s="1221">
        <f>A55+INDEX($V$3:$V$86,MATCH($C$3,$P$3:$P$86,0))*INDEX($W$3:$W$86,MATCH($C$3,$P$3:$P$86,0))</f>
        <v/>
      </c>
      <c r="D55" s="1317" t="n"/>
      <c r="P55" s="694" t="n">
        <v>53</v>
      </c>
      <c r="Q55" s="694" t="inlineStr">
        <is>
          <t>UTC -8</t>
        </is>
      </c>
      <c r="R55" s="694">
        <f>+INDEX($AC$3:$AH$86,MATCH($Q55,$AB$3:$AB$86,0),MATCH(R$2,$AC$2:$AH$2,0))</f>
        <v/>
      </c>
      <c r="S55" s="1315">
        <f>+INDEX($AC$3:$AH$86,MATCH($Q55,$AB$3:$AB$86,0),MATCH(S$2,$AC$2:$AH$2,0))</f>
        <v/>
      </c>
      <c r="T55" s="694">
        <f>+INDEX($AC$3:$AH$86,MATCH($Q55,$AB$3:$AB$86,0),MATCH(T$2,$AC$2:$AH$2,0))</f>
        <v/>
      </c>
      <c r="U55" s="694">
        <f>+INDEX($AC$3:$AH$86,MATCH($Q55,$AB$3:$AB$86,0),MATCH(U$2,$AC$2:$AH$2,0))</f>
        <v/>
      </c>
      <c r="V55" s="1315">
        <f>+INDEX($AC$3:$AH$86,MATCH($Q55,$AB$3:$AB$86,0),MATCH(V$2,$AC$2:$AH$2,0))</f>
        <v/>
      </c>
      <c r="W55" s="694">
        <f>IF(R55&gt;$M$2,1,IF(R55=$M$2,0,-1))</f>
        <v/>
      </c>
      <c r="X55" s="694" t="n"/>
      <c r="AA55" s="694" t="n">
        <v>53</v>
      </c>
      <c r="AB55" s="694" t="inlineStr">
        <is>
          <t>UTC -8</t>
        </is>
      </c>
      <c r="AC55" s="694" t="n">
        <v>-8</v>
      </c>
      <c r="AD55" s="1315">
        <f>ABS(AC55/24)</f>
        <v/>
      </c>
      <c r="AE55" s="694" t="n">
        <v>0</v>
      </c>
      <c r="AF55" s="694">
        <f>AC55-$M$2</f>
        <v/>
      </c>
      <c r="AG55" s="1315">
        <f>ABS(AF55/24)</f>
        <v/>
      </c>
      <c r="AH55" s="694">
        <f>IF(AC55&gt;$M$2,1,IF(AC55=$M$2,0,-1))</f>
        <v/>
      </c>
      <c r="AI55" s="694" t="n"/>
    </row>
    <row r="56" ht="15" customHeight="1" s="650">
      <c r="A56" s="1221" t="n">
        <v>46199.95833333334</v>
      </c>
      <c r="B56" s="694" t="n"/>
      <c r="C56" s="1221">
        <f>A56+INDEX($V$3:$V$86,MATCH($C$3,$P$3:$P$86,0))*INDEX($W$3:$W$86,MATCH($C$3,$P$3:$P$86,0))</f>
        <v/>
      </c>
      <c r="D56" s="1317" t="n"/>
      <c r="P56" s="694" t="n">
        <v>54</v>
      </c>
      <c r="Q56" s="694" t="inlineStr">
        <is>
          <t>UTC -7</t>
        </is>
      </c>
      <c r="R56" s="694">
        <f>+INDEX($AC$3:$AH$86,MATCH($Q56,$AB$3:$AB$86,0),MATCH(R$2,$AC$2:$AH$2,0))</f>
        <v/>
      </c>
      <c r="S56" s="1315">
        <f>+INDEX($AC$3:$AH$86,MATCH($Q56,$AB$3:$AB$86,0),MATCH(S$2,$AC$2:$AH$2,0))</f>
        <v/>
      </c>
      <c r="T56" s="694">
        <f>+INDEX($AC$3:$AH$86,MATCH($Q56,$AB$3:$AB$86,0),MATCH(T$2,$AC$2:$AH$2,0))</f>
        <v/>
      </c>
      <c r="U56" s="694">
        <f>+INDEX($AC$3:$AH$86,MATCH($Q56,$AB$3:$AB$86,0),MATCH(U$2,$AC$2:$AH$2,0))</f>
        <v/>
      </c>
      <c r="V56" s="1315">
        <f>+INDEX($AC$3:$AH$86,MATCH($Q56,$AB$3:$AB$86,0),MATCH(V$2,$AC$2:$AH$2,0))</f>
        <v/>
      </c>
      <c r="W56" s="694">
        <f>IF(R56&gt;$M$2,1,IF(R56=$M$2,0,-1))</f>
        <v/>
      </c>
      <c r="X56" s="694" t="n"/>
      <c r="AA56" s="694" t="n">
        <v>54</v>
      </c>
      <c r="AB56" s="694" t="inlineStr">
        <is>
          <t>UTC -7</t>
        </is>
      </c>
      <c r="AC56" s="694" t="n">
        <v>-7</v>
      </c>
      <c r="AD56" s="1315">
        <f>ABS(AC56/24)</f>
        <v/>
      </c>
      <c r="AE56" s="694" t="n">
        <v>0</v>
      </c>
      <c r="AF56" s="694">
        <f>AC56-$M$2</f>
        <v/>
      </c>
      <c r="AG56" s="1315">
        <f>ABS(AF56/24)</f>
        <v/>
      </c>
      <c r="AH56" s="694">
        <f>IF(AC56&gt;$M$2,1,IF(AC56=$M$2,0,-1))</f>
        <v/>
      </c>
      <c r="AI56" s="694" t="n"/>
    </row>
    <row r="57" ht="15" customHeight="1" s="650">
      <c r="A57" s="1221" t="n">
        <v>46199.95833333334</v>
      </c>
      <c r="B57" s="694" t="n"/>
      <c r="C57" s="1221">
        <f>A57+INDEX($V$3:$V$86,MATCH($C$3,$P$3:$P$86,0))*INDEX($W$3:$W$86,MATCH($C$3,$P$3:$P$86,0))</f>
        <v/>
      </c>
      <c r="D57" s="1317" t="n"/>
      <c r="P57" s="694" t="n">
        <v>55</v>
      </c>
      <c r="Q57" s="694" t="inlineStr">
        <is>
          <t>UTC -6</t>
        </is>
      </c>
      <c r="R57" s="694">
        <f>+INDEX($AC$3:$AH$86,MATCH($Q57,$AB$3:$AB$86,0),MATCH(R$2,$AC$2:$AH$2,0))</f>
        <v/>
      </c>
      <c r="S57" s="1315">
        <f>+INDEX($AC$3:$AH$86,MATCH($Q57,$AB$3:$AB$86,0),MATCH(S$2,$AC$2:$AH$2,0))</f>
        <v/>
      </c>
      <c r="T57" s="694">
        <f>+INDEX($AC$3:$AH$86,MATCH($Q57,$AB$3:$AB$86,0),MATCH(T$2,$AC$2:$AH$2,0))</f>
        <v/>
      </c>
      <c r="U57" s="694">
        <f>+INDEX($AC$3:$AH$86,MATCH($Q57,$AB$3:$AB$86,0),MATCH(U$2,$AC$2:$AH$2,0))</f>
        <v/>
      </c>
      <c r="V57" s="1315">
        <f>+INDEX($AC$3:$AH$86,MATCH($Q57,$AB$3:$AB$86,0),MATCH(V$2,$AC$2:$AH$2,0))</f>
        <v/>
      </c>
      <c r="W57" s="694">
        <f>IF(R57&gt;$M$2,1,IF(R57=$M$2,0,-1))</f>
        <v/>
      </c>
      <c r="X57" s="694" t="n"/>
      <c r="AA57" s="694" t="n">
        <v>55</v>
      </c>
      <c r="AB57" s="694" t="inlineStr">
        <is>
          <t>UTC -6</t>
        </is>
      </c>
      <c r="AC57" s="694" t="n">
        <v>-6</v>
      </c>
      <c r="AD57" s="1315">
        <f>ABS(AC57/24)</f>
        <v/>
      </c>
      <c r="AE57" s="694" t="n">
        <v>0</v>
      </c>
      <c r="AF57" s="694">
        <f>AC57-$M$2</f>
        <v/>
      </c>
      <c r="AG57" s="1315">
        <f>ABS(AF57/24)</f>
        <v/>
      </c>
      <c r="AH57" s="694">
        <f>IF(AC57&gt;$M$2,1,IF(AC57=$M$2,0,-1))</f>
        <v/>
      </c>
      <c r="AI57" s="694" t="n"/>
    </row>
    <row r="58" ht="15" customHeight="1" s="650">
      <c r="A58" s="694" t="n"/>
      <c r="B58" s="694" t="n"/>
      <c r="C58" s="1221" t="n"/>
      <c r="P58" s="694" t="n">
        <v>56</v>
      </c>
      <c r="Q58" s="694" t="inlineStr">
        <is>
          <t>UTC -5</t>
        </is>
      </c>
      <c r="R58" s="694">
        <f>+INDEX($AC$3:$AH$86,MATCH($Q58,$AB$3:$AB$86,0),MATCH(R$2,$AC$2:$AH$2,0))</f>
        <v/>
      </c>
      <c r="S58" s="1315">
        <f>+INDEX($AC$3:$AH$86,MATCH($Q58,$AB$3:$AB$86,0),MATCH(S$2,$AC$2:$AH$2,0))</f>
        <v/>
      </c>
      <c r="T58" s="694">
        <f>+INDEX($AC$3:$AH$86,MATCH($Q58,$AB$3:$AB$86,0),MATCH(T$2,$AC$2:$AH$2,0))</f>
        <v/>
      </c>
      <c r="U58" s="694">
        <f>+INDEX($AC$3:$AH$86,MATCH($Q58,$AB$3:$AB$86,0),MATCH(U$2,$AC$2:$AH$2,0))</f>
        <v/>
      </c>
      <c r="V58" s="1315">
        <f>+INDEX($AC$3:$AH$86,MATCH($Q58,$AB$3:$AB$86,0),MATCH(V$2,$AC$2:$AH$2,0))</f>
        <v/>
      </c>
      <c r="W58" s="694">
        <f>IF(R58&gt;$M$2,1,IF(R58=$M$2,0,-1))</f>
        <v/>
      </c>
      <c r="X58" s="694" t="n"/>
      <c r="AA58" s="694" t="n">
        <v>56</v>
      </c>
      <c r="AB58" s="694" t="inlineStr">
        <is>
          <t>UTC -5</t>
        </is>
      </c>
      <c r="AC58" s="694" t="n">
        <v>-5</v>
      </c>
      <c r="AD58" s="1315">
        <f>ABS(AC58/24)</f>
        <v/>
      </c>
      <c r="AE58" s="694" t="n">
        <v>0</v>
      </c>
      <c r="AF58" s="694">
        <f>AC58-$M$2</f>
        <v/>
      </c>
      <c r="AG58" s="1315">
        <f>ABS(AF58/24)</f>
        <v/>
      </c>
      <c r="AH58" s="694">
        <f>IF(AC58&gt;$M$2,1,IF(AC58=$M$2,0,-1))</f>
        <v/>
      </c>
      <c r="AI58" s="694" t="n"/>
    </row>
    <row r="59" ht="15" customHeight="1" s="650">
      <c r="A59" s="1049" t="inlineStr">
        <is>
          <t>GH</t>
        </is>
      </c>
      <c r="B59" s="694" t="n"/>
      <c r="C59" s="1221" t="n"/>
      <c r="P59" s="694" t="n">
        <v>57</v>
      </c>
      <c r="Q59" s="694" t="inlineStr">
        <is>
          <t>UTC -4</t>
        </is>
      </c>
      <c r="R59" s="694">
        <f>+INDEX($AC$3:$AH$86,MATCH($Q59,$AB$3:$AB$86,0),MATCH(R$2,$AC$2:$AH$2,0))</f>
        <v/>
      </c>
      <c r="S59" s="1315">
        <f>+INDEX($AC$3:$AH$86,MATCH($Q59,$AB$3:$AB$86,0),MATCH(S$2,$AC$2:$AH$2,0))</f>
        <v/>
      </c>
      <c r="T59" s="694">
        <f>+INDEX($AC$3:$AH$86,MATCH($Q59,$AB$3:$AB$86,0),MATCH(T$2,$AC$2:$AH$2,0))</f>
        <v/>
      </c>
      <c r="U59" s="694">
        <f>+INDEX($AC$3:$AH$86,MATCH($Q59,$AB$3:$AB$86,0),MATCH(U$2,$AC$2:$AH$2,0))</f>
        <v/>
      </c>
      <c r="V59" s="1315">
        <f>+INDEX($AC$3:$AH$86,MATCH($Q59,$AB$3:$AB$86,0),MATCH(V$2,$AC$2:$AH$2,0))</f>
        <v/>
      </c>
      <c r="W59" s="694">
        <f>IF(R59&gt;$M$2,1,IF(R59=$M$2,0,-1))</f>
        <v/>
      </c>
      <c r="X59" s="694" t="n"/>
      <c r="AA59" s="694" t="n">
        <v>57</v>
      </c>
      <c r="AB59" s="694" t="inlineStr">
        <is>
          <t>UTC -4</t>
        </is>
      </c>
      <c r="AC59" s="694" t="n">
        <v>-4</v>
      </c>
      <c r="AD59" s="1315">
        <f>ABS(AC59/24)</f>
        <v/>
      </c>
      <c r="AE59" s="694" t="n">
        <v>0</v>
      </c>
      <c r="AF59" s="694">
        <f>AC59-$M$2</f>
        <v/>
      </c>
      <c r="AG59" s="1315">
        <f>ABS(AF59/24)</f>
        <v/>
      </c>
      <c r="AH59" s="694">
        <f>IF(AC59&gt;$M$2,1,IF(AC59=$M$2,0,-1))</f>
        <v/>
      </c>
      <c r="AI59" s="694" t="n"/>
    </row>
    <row r="60" ht="15" customHeight="1" s="650">
      <c r="A60" s="1221" t="n">
        <v>46188.5</v>
      </c>
      <c r="B60" s="694" t="n"/>
      <c r="C60" s="1221">
        <f>A60+INDEX($V$3:$V$86,MATCH($C$3,$P$3:$P$86,0))*INDEX($W$3:$W$86,MATCH($C$3,$P$3:$P$86,0))</f>
        <v/>
      </c>
      <c r="D60" s="1317" t="n"/>
      <c r="P60" s="694" t="n">
        <v>58</v>
      </c>
      <c r="Q60" s="694" t="inlineStr">
        <is>
          <t>UTC -3:30</t>
        </is>
      </c>
      <c r="R60" s="694">
        <f>+INDEX($AC$3:$AH$86,MATCH($Q60,$AB$3:$AB$86,0),MATCH(R$2,$AC$2:$AH$2,0))</f>
        <v/>
      </c>
      <c r="S60" s="1315">
        <f>+INDEX($AC$3:$AH$86,MATCH($Q60,$AB$3:$AB$86,0),MATCH(S$2,$AC$2:$AH$2,0))</f>
        <v/>
      </c>
      <c r="T60" s="694">
        <f>+INDEX($AC$3:$AH$86,MATCH($Q60,$AB$3:$AB$86,0),MATCH(T$2,$AC$2:$AH$2,0))</f>
        <v/>
      </c>
      <c r="U60" s="694">
        <f>+INDEX($AC$3:$AH$86,MATCH($Q60,$AB$3:$AB$86,0),MATCH(U$2,$AC$2:$AH$2,0))</f>
        <v/>
      </c>
      <c r="V60" s="1315">
        <f>+INDEX($AC$3:$AH$86,MATCH($Q60,$AB$3:$AB$86,0),MATCH(V$2,$AC$2:$AH$2,0))</f>
        <v/>
      </c>
      <c r="W60" s="694">
        <f>IF(R60&gt;$M$2,1,IF(R60=$M$2,0,-1))</f>
        <v/>
      </c>
      <c r="X60" s="694" t="n"/>
      <c r="AA60" s="694" t="n">
        <v>58</v>
      </c>
      <c r="AB60" s="694" t="inlineStr">
        <is>
          <t>UTC -3:30</t>
        </is>
      </c>
      <c r="AC60" s="694" t="n">
        <v>-3.5</v>
      </c>
      <c r="AD60" s="1315">
        <f>ABS(AC60/24)</f>
        <v/>
      </c>
      <c r="AE60" s="694" t="n">
        <v>0</v>
      </c>
      <c r="AF60" s="694">
        <f>AC60-$M$2</f>
        <v/>
      </c>
      <c r="AG60" s="1315">
        <f>ABS(AF60/24)</f>
        <v/>
      </c>
      <c r="AH60" s="694">
        <f>IF(AC60&gt;$M$2,1,IF(AC60=$M$2,0,-1))</f>
        <v/>
      </c>
      <c r="AI60" s="694" t="n"/>
    </row>
    <row r="61" ht="15" customHeight="1" s="650">
      <c r="A61" s="1221" t="n">
        <v>46188.75</v>
      </c>
      <c r="B61" s="694" t="n"/>
      <c r="C61" s="1221">
        <f>A61+INDEX($V$3:$V$86,MATCH($C$3,$P$3:$P$86,0))*INDEX($W$3:$W$86,MATCH($C$3,$P$3:$P$86,0))</f>
        <v/>
      </c>
      <c r="D61" s="1317" t="n"/>
      <c r="P61" s="694" t="n">
        <v>59</v>
      </c>
      <c r="Q61" s="694" t="inlineStr">
        <is>
          <t>UTC -3</t>
        </is>
      </c>
      <c r="R61" s="694">
        <f>+INDEX($AC$3:$AH$86,MATCH($Q61,$AB$3:$AB$86,0),MATCH(R$2,$AC$2:$AH$2,0))</f>
        <v/>
      </c>
      <c r="S61" s="1315">
        <f>+INDEX($AC$3:$AH$86,MATCH($Q61,$AB$3:$AB$86,0),MATCH(S$2,$AC$2:$AH$2,0))</f>
        <v/>
      </c>
      <c r="T61" s="694">
        <f>+INDEX($AC$3:$AH$86,MATCH($Q61,$AB$3:$AB$86,0),MATCH(T$2,$AC$2:$AH$2,0))</f>
        <v/>
      </c>
      <c r="U61" s="694">
        <f>+INDEX($AC$3:$AH$86,MATCH($Q61,$AB$3:$AB$86,0),MATCH(U$2,$AC$2:$AH$2,0))</f>
        <v/>
      </c>
      <c r="V61" s="1315">
        <f>+INDEX($AC$3:$AH$86,MATCH($Q61,$AB$3:$AB$86,0),MATCH(V$2,$AC$2:$AH$2,0))</f>
        <v/>
      </c>
      <c r="W61" s="694">
        <f>IF(R61&gt;$M$2,1,IF(R61=$M$2,0,-1))</f>
        <v/>
      </c>
      <c r="X61" s="694" t="n"/>
      <c r="AA61" s="694" t="n">
        <v>59</v>
      </c>
      <c r="AB61" s="694" t="inlineStr">
        <is>
          <t>UTC -3</t>
        </is>
      </c>
      <c r="AC61" s="694" t="n">
        <v>-3</v>
      </c>
      <c r="AD61" s="1315">
        <f>ABS(AC61/24)</f>
        <v/>
      </c>
      <c r="AE61" s="694" t="n">
        <v>0</v>
      </c>
      <c r="AF61" s="694">
        <f>AC61-$M$2</f>
        <v/>
      </c>
      <c r="AG61" s="1315">
        <f>ABS(AF61/24)</f>
        <v/>
      </c>
      <c r="AH61" s="694">
        <f>IF(AC61&gt;$M$2,1,IF(AC61=$M$2,0,-1))</f>
        <v/>
      </c>
      <c r="AI61" s="694" t="n"/>
    </row>
    <row r="62" ht="15" customHeight="1" s="650">
      <c r="A62" s="1221" t="n">
        <v>46194.5</v>
      </c>
      <c r="B62" s="694" t="n"/>
      <c r="C62" s="1221">
        <f>A62+INDEX($V$3:$V$86,MATCH($C$3,$P$3:$P$86,0))*INDEX($W$3:$W$86,MATCH($C$3,$P$3:$P$86,0))</f>
        <v/>
      </c>
      <c r="D62" s="1317" t="n"/>
      <c r="P62" s="694" t="n">
        <v>60</v>
      </c>
      <c r="Q62" s="694" t="inlineStr">
        <is>
          <t>UTC -2</t>
        </is>
      </c>
      <c r="R62" s="694">
        <f>+INDEX($AC$3:$AH$86,MATCH($Q62,$AB$3:$AB$86,0),MATCH(R$2,$AC$2:$AH$2,0))</f>
        <v/>
      </c>
      <c r="S62" s="1315">
        <f>+INDEX($AC$3:$AH$86,MATCH($Q62,$AB$3:$AB$86,0),MATCH(S$2,$AC$2:$AH$2,0))</f>
        <v/>
      </c>
      <c r="T62" s="694">
        <f>+INDEX($AC$3:$AH$86,MATCH($Q62,$AB$3:$AB$86,0),MATCH(T$2,$AC$2:$AH$2,0))</f>
        <v/>
      </c>
      <c r="U62" s="694">
        <f>+INDEX($AC$3:$AH$86,MATCH($Q62,$AB$3:$AB$86,0),MATCH(U$2,$AC$2:$AH$2,0))</f>
        <v/>
      </c>
      <c r="V62" s="1315">
        <f>+INDEX($AC$3:$AH$86,MATCH($Q62,$AB$3:$AB$86,0),MATCH(V$2,$AC$2:$AH$2,0))</f>
        <v/>
      </c>
      <c r="W62" s="694">
        <f>IF(R62&gt;$M$2,1,IF(R62=$M$2,0,-1))</f>
        <v/>
      </c>
      <c r="X62" s="694" t="n"/>
      <c r="AA62" s="694" t="n">
        <v>60</v>
      </c>
      <c r="AB62" s="694" t="inlineStr">
        <is>
          <t>UTC -2</t>
        </is>
      </c>
      <c r="AC62" s="694" t="n">
        <v>-2</v>
      </c>
      <c r="AD62" s="1315">
        <f>ABS(AC62/24)</f>
        <v/>
      </c>
      <c r="AE62" s="694" t="n">
        <v>0</v>
      </c>
      <c r="AF62" s="694">
        <f>AC62-$M$2</f>
        <v/>
      </c>
      <c r="AG62" s="1315">
        <f>ABS(AF62/24)</f>
        <v/>
      </c>
      <c r="AH62" s="694">
        <f>IF(AC62&gt;$M$2,1,IF(AC62=$M$2,0,-1))</f>
        <v/>
      </c>
      <c r="AI62" s="694" t="n"/>
    </row>
    <row r="63" ht="15" customHeight="1" s="650">
      <c r="A63" s="1221" t="n">
        <v>46194.75</v>
      </c>
      <c r="B63" s="694" t="n"/>
      <c r="C63" s="1221">
        <f>A63+INDEX($V$3:$V$86,MATCH($C$3,$P$3:$P$86,0))*INDEX($W$3:$W$86,MATCH($C$3,$P$3:$P$86,0))</f>
        <v/>
      </c>
      <c r="D63" s="1317" t="n"/>
      <c r="P63" s="694" t="n">
        <v>61</v>
      </c>
      <c r="Q63" s="694" t="inlineStr">
        <is>
          <t>UTC -1</t>
        </is>
      </c>
      <c r="R63" s="694">
        <f>+INDEX($AC$3:$AH$86,MATCH($Q63,$AB$3:$AB$86,0),MATCH(R$2,$AC$2:$AH$2,0))</f>
        <v/>
      </c>
      <c r="S63" s="1315">
        <f>+INDEX($AC$3:$AH$86,MATCH($Q63,$AB$3:$AB$86,0),MATCH(S$2,$AC$2:$AH$2,0))</f>
        <v/>
      </c>
      <c r="T63" s="694">
        <f>+INDEX($AC$3:$AH$86,MATCH($Q63,$AB$3:$AB$86,0),MATCH(T$2,$AC$2:$AH$2,0))</f>
        <v/>
      </c>
      <c r="U63" s="694">
        <f>+INDEX($AC$3:$AH$86,MATCH($Q63,$AB$3:$AB$86,0),MATCH(U$2,$AC$2:$AH$2,0))</f>
        <v/>
      </c>
      <c r="V63" s="1315">
        <f>+INDEX($AC$3:$AH$86,MATCH($Q63,$AB$3:$AB$86,0),MATCH(V$2,$AC$2:$AH$2,0))</f>
        <v/>
      </c>
      <c r="W63" s="694">
        <f>IF(R63&gt;$M$2,1,IF(R63=$M$2,0,-1))</f>
        <v/>
      </c>
      <c r="X63" s="694" t="n"/>
      <c r="AA63" s="694" t="n">
        <v>61</v>
      </c>
      <c r="AB63" s="694" t="inlineStr">
        <is>
          <t>UTC -1</t>
        </is>
      </c>
      <c r="AC63" s="694" t="n">
        <v>-1</v>
      </c>
      <c r="AD63" s="1315">
        <f>ABS(AC63/24)</f>
        <v/>
      </c>
      <c r="AE63" s="694" t="n">
        <v>0</v>
      </c>
      <c r="AF63" s="694">
        <f>AC63-$M$2</f>
        <v/>
      </c>
      <c r="AG63" s="1315">
        <f>ABS(AF63/24)</f>
        <v/>
      </c>
      <c r="AH63" s="694">
        <f>IF(AC63&gt;$M$2,1,IF(AC63=$M$2,0,-1))</f>
        <v/>
      </c>
      <c r="AI63" s="694" t="n"/>
    </row>
    <row r="64" ht="15" customHeight="1" s="650">
      <c r="A64" s="1221" t="n">
        <v>46199.83333333334</v>
      </c>
      <c r="B64" s="694" t="n"/>
      <c r="C64" s="1221">
        <f>A64+INDEX($V$3:$V$86,MATCH($C$3,$P$3:$P$86,0))*INDEX($W$3:$W$86,MATCH($C$3,$P$3:$P$86,0))</f>
        <v/>
      </c>
      <c r="D64" s="1317" t="n"/>
      <c r="P64" s="694" t="n">
        <v>62</v>
      </c>
      <c r="Q64" s="694" t="inlineStr">
        <is>
          <t>UTC</t>
        </is>
      </c>
      <c r="R64" s="694">
        <f>+INDEX($AC$3:$AH$86,MATCH($Q64,$AB$3:$AB$86,0),MATCH(R$2,$AC$2:$AH$2,0))</f>
        <v/>
      </c>
      <c r="S64" s="1315">
        <f>+INDEX($AC$3:$AH$86,MATCH($Q64,$AB$3:$AB$86,0),MATCH(S$2,$AC$2:$AH$2,0))</f>
        <v/>
      </c>
      <c r="T64" s="694">
        <f>+INDEX($AC$3:$AH$86,MATCH($Q64,$AB$3:$AB$86,0),MATCH(T$2,$AC$2:$AH$2,0))</f>
        <v/>
      </c>
      <c r="U64" s="694">
        <f>+INDEX($AC$3:$AH$86,MATCH($Q64,$AB$3:$AB$86,0),MATCH(U$2,$AC$2:$AH$2,0))</f>
        <v/>
      </c>
      <c r="V64" s="1315">
        <f>+INDEX($AC$3:$AH$86,MATCH($Q64,$AB$3:$AB$86,0),MATCH(V$2,$AC$2:$AH$2,0))</f>
        <v/>
      </c>
      <c r="W64" s="694">
        <f>IF(R64&gt;$M$2,1,IF(R64=$M$2,0,-1))</f>
        <v/>
      </c>
      <c r="X64" s="694" t="n"/>
      <c r="AA64" s="694" t="n">
        <v>62</v>
      </c>
      <c r="AB64" s="694" t="inlineStr">
        <is>
          <t>UTC</t>
        </is>
      </c>
      <c r="AC64" s="694" t="n">
        <v>0</v>
      </c>
      <c r="AD64" s="1315">
        <f>ABS(AC64/24)</f>
        <v/>
      </c>
      <c r="AE64" s="694" t="n">
        <v>0</v>
      </c>
      <c r="AF64" s="694">
        <f>AC64-$M$2</f>
        <v/>
      </c>
      <c r="AG64" s="1315">
        <f>ABS(AF64/24)</f>
        <v/>
      </c>
      <c r="AH64" s="694">
        <f>IF(AC64&gt;$M$2,1,IF(AC64=$M$2,0,-1))</f>
        <v/>
      </c>
      <c r="AI64" s="694" t="n"/>
    </row>
    <row r="65" ht="15" customHeight="1" s="650">
      <c r="A65" s="1221" t="n">
        <v>46199.83333333334</v>
      </c>
      <c r="B65" s="694" t="n"/>
      <c r="C65" s="1221">
        <f>A65+INDEX($V$3:$V$86,MATCH($C$3,$P$3:$P$86,0))*INDEX($W$3:$W$86,MATCH($C$3,$P$3:$P$86,0))</f>
        <v/>
      </c>
      <c r="D65" s="1317" t="n"/>
      <c r="P65" s="694" t="n">
        <v>63</v>
      </c>
      <c r="Q65" s="694" t="inlineStr">
        <is>
          <t>UTC +1</t>
        </is>
      </c>
      <c r="R65" s="694">
        <f>+INDEX($AC$3:$AH$86,MATCH($Q65,$AB$3:$AB$86,0),MATCH(R$2,$AC$2:$AH$2,0))</f>
        <v/>
      </c>
      <c r="S65" s="1315">
        <f>+INDEX($AC$3:$AH$86,MATCH($Q65,$AB$3:$AB$86,0),MATCH(S$2,$AC$2:$AH$2,0))</f>
        <v/>
      </c>
      <c r="T65" s="694">
        <f>+INDEX($AC$3:$AH$86,MATCH($Q65,$AB$3:$AB$86,0),MATCH(T$2,$AC$2:$AH$2,0))</f>
        <v/>
      </c>
      <c r="U65" s="694">
        <f>+INDEX($AC$3:$AH$86,MATCH($Q65,$AB$3:$AB$86,0),MATCH(U$2,$AC$2:$AH$2,0))</f>
        <v/>
      </c>
      <c r="V65" s="1315">
        <f>+INDEX($AC$3:$AH$86,MATCH($Q65,$AB$3:$AB$86,0),MATCH(V$2,$AC$2:$AH$2,0))</f>
        <v/>
      </c>
      <c r="W65" s="694">
        <f>IF(R65&gt;$M$2,1,IF(R65=$M$2,0,-1))</f>
        <v/>
      </c>
      <c r="X65" s="694" t="n"/>
      <c r="AA65" s="694" t="n">
        <v>63</v>
      </c>
      <c r="AB65" s="694" t="inlineStr">
        <is>
          <t>UTC +1</t>
        </is>
      </c>
      <c r="AC65" s="694" t="n">
        <v>1</v>
      </c>
      <c r="AD65" s="1315">
        <f>ABS(AC65/24)</f>
        <v/>
      </c>
      <c r="AE65" s="694" t="n">
        <v>0</v>
      </c>
      <c r="AF65" s="694">
        <f>AC65-$M$2</f>
        <v/>
      </c>
      <c r="AG65" s="1315">
        <f>ABS(AF65/24)</f>
        <v/>
      </c>
      <c r="AH65" s="694">
        <f>IF(AC65&gt;$M$2,1,IF(AC65=$M$2,0,-1))</f>
        <v/>
      </c>
      <c r="AI65" s="694" t="n"/>
    </row>
    <row r="66" ht="15" customHeight="1" s="650">
      <c r="A66" s="694" t="n"/>
      <c r="B66" s="694" t="n"/>
      <c r="C66" s="1221" t="n"/>
      <c r="P66" s="694" t="n">
        <v>64</v>
      </c>
      <c r="Q66" s="694" t="inlineStr">
        <is>
          <t>UTC +2</t>
        </is>
      </c>
      <c r="R66" s="694">
        <f>+INDEX($AC$3:$AH$86,MATCH($Q66,$AB$3:$AB$86,0),MATCH(R$2,$AC$2:$AH$2,0))</f>
        <v/>
      </c>
      <c r="S66" s="1315">
        <f>+INDEX($AC$3:$AH$86,MATCH($Q66,$AB$3:$AB$86,0),MATCH(S$2,$AC$2:$AH$2,0))</f>
        <v/>
      </c>
      <c r="T66" s="694">
        <f>+INDEX($AC$3:$AH$86,MATCH($Q66,$AB$3:$AB$86,0),MATCH(T$2,$AC$2:$AH$2,0))</f>
        <v/>
      </c>
      <c r="U66" s="694">
        <f>+INDEX($AC$3:$AH$86,MATCH($Q66,$AB$3:$AB$86,0),MATCH(U$2,$AC$2:$AH$2,0))</f>
        <v/>
      </c>
      <c r="V66" s="1315">
        <f>+INDEX($AC$3:$AH$86,MATCH($Q66,$AB$3:$AB$86,0),MATCH(V$2,$AC$2:$AH$2,0))</f>
        <v/>
      </c>
      <c r="W66" s="694">
        <f>IF(R66&gt;$M$2,1,IF(R66=$M$2,0,-1))</f>
        <v/>
      </c>
      <c r="X66" s="694" t="n"/>
      <c r="AA66" s="694" t="n">
        <v>64</v>
      </c>
      <c r="AB66" s="694" t="inlineStr">
        <is>
          <t>UTC +2</t>
        </is>
      </c>
      <c r="AC66" s="694" t="n">
        <v>2</v>
      </c>
      <c r="AD66" s="1315">
        <f>ABS(AC66/24)</f>
        <v/>
      </c>
      <c r="AE66" s="694" t="n">
        <v>0</v>
      </c>
      <c r="AF66" s="694">
        <f>AC66-$M$2</f>
        <v/>
      </c>
      <c r="AG66" s="1315">
        <f>ABS(AF66/24)</f>
        <v/>
      </c>
      <c r="AH66" s="694">
        <f>IF(AC66&gt;$M$2,1,IF(AC66=$M$2,0,-1))</f>
        <v/>
      </c>
      <c r="AI66" s="694" t="n"/>
    </row>
    <row r="67" ht="15" customHeight="1" s="650">
      <c r="A67" s="1049" t="inlineStr">
        <is>
          <t>GI</t>
        </is>
      </c>
      <c r="B67" s="694" t="n"/>
      <c r="C67" s="1221" t="n"/>
      <c r="P67" s="694" t="n">
        <v>65</v>
      </c>
      <c r="Q67" s="694" t="inlineStr">
        <is>
          <t>UTC +3</t>
        </is>
      </c>
      <c r="R67" s="694">
        <f>+INDEX($AC$3:$AH$86,MATCH($Q67,$AB$3:$AB$86,0),MATCH(R$2,$AC$2:$AH$2,0))</f>
        <v/>
      </c>
      <c r="S67" s="1315">
        <f>+INDEX($AC$3:$AH$86,MATCH($Q67,$AB$3:$AB$86,0),MATCH(S$2,$AC$2:$AH$2,0))</f>
        <v/>
      </c>
      <c r="T67" s="694">
        <f>+INDEX($AC$3:$AH$86,MATCH($Q67,$AB$3:$AB$86,0),MATCH(T$2,$AC$2:$AH$2,0))</f>
        <v/>
      </c>
      <c r="U67" s="694">
        <f>+INDEX($AC$3:$AH$86,MATCH($Q67,$AB$3:$AB$86,0),MATCH(U$2,$AC$2:$AH$2,0))</f>
        <v/>
      </c>
      <c r="V67" s="1315">
        <f>+INDEX($AC$3:$AH$86,MATCH($Q67,$AB$3:$AB$86,0),MATCH(V$2,$AC$2:$AH$2,0))</f>
        <v/>
      </c>
      <c r="W67" s="694">
        <f>IF(R67&gt;$M$2,1,IF(R67=$M$2,0,-1))</f>
        <v/>
      </c>
      <c r="X67" s="694" t="n"/>
      <c r="AA67" s="694" t="n">
        <v>65</v>
      </c>
      <c r="AB67" s="694" t="inlineStr">
        <is>
          <t>UTC +3</t>
        </is>
      </c>
      <c r="AC67" s="694" t="n">
        <v>3</v>
      </c>
      <c r="AD67" s="1315">
        <f>ABS(AC67/24)</f>
        <v/>
      </c>
      <c r="AE67" s="694" t="n">
        <v>0</v>
      </c>
      <c r="AF67" s="694">
        <f>AC67-$M$2</f>
        <v/>
      </c>
      <c r="AG67" s="1315">
        <f>ABS(AF67/24)</f>
        <v/>
      </c>
      <c r="AH67" s="694">
        <f>IF(AC67&gt;$M$2,1,IF(AC67=$M$2,0,-1))</f>
        <v/>
      </c>
      <c r="AI67" s="694" t="n"/>
    </row>
    <row r="68" ht="15" customHeight="1" s="650">
      <c r="A68" s="1221" t="n">
        <v>46189.625</v>
      </c>
      <c r="B68" s="694" t="n"/>
      <c r="C68" s="1221">
        <f>A68+INDEX($V$3:$V$86,MATCH($C$3,$P$3:$P$86,0))*INDEX($W$3:$W$86,MATCH($C$3,$P$3:$P$86,0))</f>
        <v/>
      </c>
      <c r="D68" s="1317" t="n"/>
      <c r="P68" s="694" t="n">
        <v>66</v>
      </c>
      <c r="Q68" s="694" t="inlineStr">
        <is>
          <t>UTC +3:30</t>
        </is>
      </c>
      <c r="R68" s="694">
        <f>+INDEX($AC$3:$AH$86,MATCH($Q68,$AB$3:$AB$86,0),MATCH(R$2,$AC$2:$AH$2,0))</f>
        <v/>
      </c>
      <c r="S68" s="1315">
        <f>+INDEX($AC$3:$AH$86,MATCH($Q68,$AB$3:$AB$86,0),MATCH(S$2,$AC$2:$AH$2,0))</f>
        <v/>
      </c>
      <c r="T68" s="694">
        <f>+INDEX($AC$3:$AH$86,MATCH($Q68,$AB$3:$AB$86,0),MATCH(T$2,$AC$2:$AH$2,0))</f>
        <v/>
      </c>
      <c r="U68" s="694">
        <f>+INDEX($AC$3:$AH$86,MATCH($Q68,$AB$3:$AB$86,0),MATCH(U$2,$AC$2:$AH$2,0))</f>
        <v/>
      </c>
      <c r="V68" s="1315">
        <f>+INDEX($AC$3:$AH$86,MATCH($Q68,$AB$3:$AB$86,0),MATCH(V$2,$AC$2:$AH$2,0))</f>
        <v/>
      </c>
      <c r="W68" s="694">
        <f>IF(R68&gt;$M$2,1,IF(R68=$M$2,0,-1))</f>
        <v/>
      </c>
      <c r="X68" s="694" t="n"/>
      <c r="AA68" s="694" t="n">
        <v>66</v>
      </c>
      <c r="AB68" s="694" t="inlineStr">
        <is>
          <t>UTC +3:30</t>
        </is>
      </c>
      <c r="AC68" s="694" t="n">
        <v>3.5</v>
      </c>
      <c r="AD68" s="1315">
        <f>ABS(AC68/24)</f>
        <v/>
      </c>
      <c r="AE68" s="694" t="n">
        <v>0</v>
      </c>
      <c r="AF68" s="694">
        <f>AC68-$M$2</f>
        <v/>
      </c>
      <c r="AG68" s="1315">
        <f>ABS(AF68/24)</f>
        <v/>
      </c>
      <c r="AH68" s="694">
        <f>IF(AC68&gt;$M$2,1,IF(AC68=$M$2,0,-1))</f>
        <v/>
      </c>
      <c r="AI68" s="694" t="n"/>
    </row>
    <row r="69" ht="15" customHeight="1" s="650">
      <c r="A69" s="1221" t="n">
        <v>46189.75</v>
      </c>
      <c r="B69" s="694" t="n"/>
      <c r="C69" s="1221">
        <f>A69+INDEX($V$3:$V$86,MATCH($C$3,$P$3:$P$86,0))*INDEX($W$3:$W$86,MATCH($C$3,$P$3:$P$86,0))</f>
        <v/>
      </c>
      <c r="D69" s="1317" t="n"/>
      <c r="P69" s="694" t="n">
        <v>67</v>
      </c>
      <c r="Q69" s="694" t="inlineStr">
        <is>
          <t>UTC +4</t>
        </is>
      </c>
      <c r="R69" s="694">
        <f>+INDEX($AC$3:$AH$86,MATCH($Q69,$AB$3:$AB$86,0),MATCH(R$2,$AC$2:$AH$2,0))</f>
        <v/>
      </c>
      <c r="S69" s="1315">
        <f>+INDEX($AC$3:$AH$86,MATCH($Q69,$AB$3:$AB$86,0),MATCH(S$2,$AC$2:$AH$2,0))</f>
        <v/>
      </c>
      <c r="T69" s="694">
        <f>+INDEX($AC$3:$AH$86,MATCH($Q69,$AB$3:$AB$86,0),MATCH(T$2,$AC$2:$AH$2,0))</f>
        <v/>
      </c>
      <c r="U69" s="694">
        <f>+INDEX($AC$3:$AH$86,MATCH($Q69,$AB$3:$AB$86,0),MATCH(U$2,$AC$2:$AH$2,0))</f>
        <v/>
      </c>
      <c r="V69" s="1315">
        <f>+INDEX($AC$3:$AH$86,MATCH($Q69,$AB$3:$AB$86,0),MATCH(V$2,$AC$2:$AH$2,0))</f>
        <v/>
      </c>
      <c r="W69" s="694">
        <f>IF(R69&gt;$M$2,1,IF(R69=$M$2,0,-1))</f>
        <v/>
      </c>
      <c r="X69" s="694" t="n"/>
      <c r="AA69" s="694" t="n">
        <v>67</v>
      </c>
      <c r="AB69" s="694" t="inlineStr">
        <is>
          <t>UTC +4</t>
        </is>
      </c>
      <c r="AC69" s="694" t="n">
        <v>4</v>
      </c>
      <c r="AD69" s="1315">
        <f>ABS(AC69/24)</f>
        <v/>
      </c>
      <c r="AE69" s="694" t="n">
        <v>0</v>
      </c>
      <c r="AF69" s="694">
        <f>AC69-$M$2</f>
        <v/>
      </c>
      <c r="AG69" s="1315">
        <f>ABS(AF69/24)</f>
        <v/>
      </c>
      <c r="AH69" s="694">
        <f>IF(AC69&gt;$M$2,1,IF(AC69=$M$2,0,-1))</f>
        <v/>
      </c>
      <c r="AI69" s="694" t="n"/>
    </row>
    <row r="70" ht="15" customHeight="1" s="650">
      <c r="A70" s="1221" t="n">
        <v>46195.70833333334</v>
      </c>
      <c r="B70" s="694" t="n"/>
      <c r="C70" s="1221">
        <f>A70+INDEX($V$3:$V$86,MATCH($C$3,$P$3:$P$86,0))*INDEX($W$3:$W$86,MATCH($C$3,$P$3:$P$86,0))</f>
        <v/>
      </c>
      <c r="D70" s="1317" t="n"/>
      <c r="P70" s="694" t="n">
        <v>68</v>
      </c>
      <c r="Q70" s="694" t="inlineStr">
        <is>
          <t>UTC +4:30</t>
        </is>
      </c>
      <c r="R70" s="694">
        <f>+INDEX($AC$3:$AH$86,MATCH($Q70,$AB$3:$AB$86,0),MATCH(R$2,$AC$2:$AH$2,0))</f>
        <v/>
      </c>
      <c r="S70" s="1315">
        <f>+INDEX($AC$3:$AH$86,MATCH($Q70,$AB$3:$AB$86,0),MATCH(S$2,$AC$2:$AH$2,0))</f>
        <v/>
      </c>
      <c r="T70" s="694">
        <f>+INDEX($AC$3:$AH$86,MATCH($Q70,$AB$3:$AB$86,0),MATCH(T$2,$AC$2:$AH$2,0))</f>
        <v/>
      </c>
      <c r="U70" s="694">
        <f>+INDEX($AC$3:$AH$86,MATCH($Q70,$AB$3:$AB$86,0),MATCH(U$2,$AC$2:$AH$2,0))</f>
        <v/>
      </c>
      <c r="V70" s="1315">
        <f>+INDEX($AC$3:$AH$86,MATCH($Q70,$AB$3:$AB$86,0),MATCH(V$2,$AC$2:$AH$2,0))</f>
        <v/>
      </c>
      <c r="W70" s="694">
        <f>IF(R70&gt;$M$2,1,IF(R70=$M$2,0,-1))</f>
        <v/>
      </c>
      <c r="X70" s="694" t="n"/>
      <c r="AA70" s="694" t="n">
        <v>68</v>
      </c>
      <c r="AB70" s="694" t="inlineStr">
        <is>
          <t>UTC +4:30</t>
        </is>
      </c>
      <c r="AC70" s="694" t="n">
        <v>4.5</v>
      </c>
      <c r="AD70" s="1315">
        <f>ABS(AC70/24)</f>
        <v/>
      </c>
      <c r="AE70" s="694" t="n">
        <v>0</v>
      </c>
      <c r="AF70" s="694">
        <f>AC70-$M$2</f>
        <v/>
      </c>
      <c r="AG70" s="1315">
        <f>ABS(AF70/24)</f>
        <v/>
      </c>
      <c r="AH70" s="694">
        <f>IF(AC70&gt;$M$2,1,IF(AC70=$M$2,0,-1))</f>
        <v/>
      </c>
      <c r="AI70" s="694" t="n"/>
    </row>
    <row r="71" ht="15" customHeight="1" s="650">
      <c r="A71" s="1221" t="n">
        <v>46195.83333333334</v>
      </c>
      <c r="B71" s="694" t="n"/>
      <c r="C71" s="1221">
        <f>A71+INDEX($V$3:$V$86,MATCH($C$3,$P$3:$P$86,0))*INDEX($W$3:$W$86,MATCH($C$3,$P$3:$P$86,0))</f>
        <v/>
      </c>
      <c r="D71" s="1317" t="n"/>
      <c r="P71" s="694" t="n">
        <v>69</v>
      </c>
      <c r="Q71" s="694" t="inlineStr">
        <is>
          <t>UTC +5</t>
        </is>
      </c>
      <c r="R71" s="694">
        <f>+INDEX($AC$3:$AH$86,MATCH($Q71,$AB$3:$AB$86,0),MATCH(R$2,$AC$2:$AH$2,0))</f>
        <v/>
      </c>
      <c r="S71" s="1315">
        <f>+INDEX($AC$3:$AH$86,MATCH($Q71,$AB$3:$AB$86,0),MATCH(S$2,$AC$2:$AH$2,0))</f>
        <v/>
      </c>
      <c r="T71" s="694">
        <f>+INDEX($AC$3:$AH$86,MATCH($Q71,$AB$3:$AB$86,0),MATCH(T$2,$AC$2:$AH$2,0))</f>
        <v/>
      </c>
      <c r="U71" s="694">
        <f>+INDEX($AC$3:$AH$86,MATCH($Q71,$AB$3:$AB$86,0),MATCH(U$2,$AC$2:$AH$2,0))</f>
        <v/>
      </c>
      <c r="V71" s="1315">
        <f>+INDEX($AC$3:$AH$86,MATCH($Q71,$AB$3:$AB$86,0),MATCH(V$2,$AC$2:$AH$2,0))</f>
        <v/>
      </c>
      <c r="W71" s="694">
        <f>IF(R71&gt;$M$2,1,IF(R71=$M$2,0,-1))</f>
        <v/>
      </c>
      <c r="X71" s="694" t="n"/>
      <c r="AA71" s="694" t="n">
        <v>69</v>
      </c>
      <c r="AB71" s="694" t="inlineStr">
        <is>
          <t>UTC +5</t>
        </is>
      </c>
      <c r="AC71" s="694" t="n">
        <v>5</v>
      </c>
      <c r="AD71" s="1315">
        <f>ABS(AC71/24)</f>
        <v/>
      </c>
      <c r="AE71" s="694" t="n">
        <v>0</v>
      </c>
      <c r="AF71" s="694">
        <f>AC71-$M$2</f>
        <v/>
      </c>
      <c r="AG71" s="1315">
        <f>ABS(AF71/24)</f>
        <v/>
      </c>
      <c r="AH71" s="694">
        <f>IF(AC71&gt;$M$2,1,IF(AC71=$M$2,0,-1))</f>
        <v/>
      </c>
      <c r="AI71" s="694" t="n"/>
    </row>
    <row r="72" ht="15" customHeight="1" s="650">
      <c r="A72" s="1221" t="n">
        <v>46199.625</v>
      </c>
      <c r="B72" s="694" t="n"/>
      <c r="C72" s="1221">
        <f>A72+INDEX($V$3:$V$86,MATCH($C$3,$P$3:$P$86,0))*INDEX($W$3:$W$86,MATCH($C$3,$P$3:$P$86,0))</f>
        <v/>
      </c>
      <c r="D72" s="1317" t="n"/>
      <c r="P72" s="694" t="n">
        <v>70</v>
      </c>
      <c r="Q72" s="694" t="inlineStr">
        <is>
          <t>UTC +5:30</t>
        </is>
      </c>
      <c r="R72" s="694">
        <f>+INDEX($AC$3:$AH$86,MATCH($Q72,$AB$3:$AB$86,0),MATCH(R$2,$AC$2:$AH$2,0))</f>
        <v/>
      </c>
      <c r="S72" s="1315">
        <f>+INDEX($AC$3:$AH$86,MATCH($Q72,$AB$3:$AB$86,0),MATCH(S$2,$AC$2:$AH$2,0))</f>
        <v/>
      </c>
      <c r="T72" s="694">
        <f>+INDEX($AC$3:$AH$86,MATCH($Q72,$AB$3:$AB$86,0),MATCH(T$2,$AC$2:$AH$2,0))</f>
        <v/>
      </c>
      <c r="U72" s="694">
        <f>+INDEX($AC$3:$AH$86,MATCH($Q72,$AB$3:$AB$86,0),MATCH(U$2,$AC$2:$AH$2,0))</f>
        <v/>
      </c>
      <c r="V72" s="1315">
        <f>+INDEX($AC$3:$AH$86,MATCH($Q72,$AB$3:$AB$86,0),MATCH(V$2,$AC$2:$AH$2,0))</f>
        <v/>
      </c>
      <c r="W72" s="694">
        <f>IF(R72&gt;$M$2,1,IF(R72=$M$2,0,-1))</f>
        <v/>
      </c>
      <c r="X72" s="694" t="n"/>
      <c r="AA72" s="694" t="n">
        <v>70</v>
      </c>
      <c r="AB72" s="694" t="inlineStr">
        <is>
          <t>UTC +5:30</t>
        </is>
      </c>
      <c r="AC72" s="694" t="n">
        <v>5.5</v>
      </c>
      <c r="AD72" s="1315">
        <f>ABS(AC72/24)</f>
        <v/>
      </c>
      <c r="AE72" s="694" t="n">
        <v>0</v>
      </c>
      <c r="AF72" s="694">
        <f>AC72-$M$2</f>
        <v/>
      </c>
      <c r="AG72" s="1315">
        <f>ABS(AF72/24)</f>
        <v/>
      </c>
      <c r="AH72" s="694">
        <f>IF(AC72&gt;$M$2,1,IF(AC72=$M$2,0,-1))</f>
        <v/>
      </c>
      <c r="AI72" s="694" t="n"/>
    </row>
    <row r="73" ht="15" customHeight="1" s="650">
      <c r="A73" s="1221" t="n">
        <v>46199.625</v>
      </c>
      <c r="B73" s="694" t="n"/>
      <c r="C73" s="1221">
        <f>A73+INDEX($V$3:$V$86,MATCH($C$3,$P$3:$P$86,0))*INDEX($W$3:$W$86,MATCH($C$3,$P$3:$P$86,0))</f>
        <v/>
      </c>
      <c r="D73" s="1317" t="n"/>
      <c r="P73" s="694" t="n">
        <v>71</v>
      </c>
      <c r="Q73" s="694" t="inlineStr">
        <is>
          <t>UTC +5:45</t>
        </is>
      </c>
      <c r="R73" s="694">
        <f>+INDEX($AC$3:$AH$86,MATCH($Q73,$AB$3:$AB$86,0),MATCH(R$2,$AC$2:$AH$2,0))</f>
        <v/>
      </c>
      <c r="S73" s="1315">
        <f>+INDEX($AC$3:$AH$86,MATCH($Q73,$AB$3:$AB$86,0),MATCH(S$2,$AC$2:$AH$2,0))</f>
        <v/>
      </c>
      <c r="T73" s="694">
        <f>+INDEX($AC$3:$AH$86,MATCH($Q73,$AB$3:$AB$86,0),MATCH(T$2,$AC$2:$AH$2,0))</f>
        <v/>
      </c>
      <c r="U73" s="694">
        <f>+INDEX($AC$3:$AH$86,MATCH($Q73,$AB$3:$AB$86,0),MATCH(U$2,$AC$2:$AH$2,0))</f>
        <v/>
      </c>
      <c r="V73" s="1315">
        <f>+INDEX($AC$3:$AH$86,MATCH($Q73,$AB$3:$AB$86,0),MATCH(V$2,$AC$2:$AH$2,0))</f>
        <v/>
      </c>
      <c r="W73" s="694">
        <f>IF(R73&gt;$M$2,1,IF(R73=$M$2,0,-1))</f>
        <v/>
      </c>
      <c r="X73" s="694" t="n"/>
      <c r="AA73" s="694" t="n">
        <v>71</v>
      </c>
      <c r="AB73" s="694" t="inlineStr">
        <is>
          <t>UTC +5:45</t>
        </is>
      </c>
      <c r="AC73" s="694" t="n">
        <v>5.75</v>
      </c>
      <c r="AD73" s="1315">
        <f>ABS(AC73/24)</f>
        <v/>
      </c>
      <c r="AE73" s="694" t="n">
        <v>0</v>
      </c>
      <c r="AF73" s="694">
        <f>AC73-$M$2</f>
        <v/>
      </c>
      <c r="AG73" s="1315">
        <f>ABS(AF73/24)</f>
        <v/>
      </c>
      <c r="AH73" s="694">
        <f>IF(AC73&gt;$M$2,1,IF(AC73=$M$2,0,-1))</f>
        <v/>
      </c>
      <c r="AI73" s="694" t="n"/>
    </row>
    <row r="74" ht="15" customHeight="1" s="650">
      <c r="A74" s="694" t="n"/>
      <c r="B74" s="694" t="n"/>
      <c r="C74" s="1221" t="n"/>
      <c r="P74" s="694" t="n">
        <v>72</v>
      </c>
      <c r="Q74" s="694" t="inlineStr">
        <is>
          <t>UTC +6</t>
        </is>
      </c>
      <c r="R74" s="694">
        <f>+INDEX($AC$3:$AH$86,MATCH($Q74,$AB$3:$AB$86,0),MATCH(R$2,$AC$2:$AH$2,0))</f>
        <v/>
      </c>
      <c r="S74" s="1315">
        <f>+INDEX($AC$3:$AH$86,MATCH($Q74,$AB$3:$AB$86,0),MATCH(S$2,$AC$2:$AH$2,0))</f>
        <v/>
      </c>
      <c r="T74" s="694">
        <f>+INDEX($AC$3:$AH$86,MATCH($Q74,$AB$3:$AB$86,0),MATCH(T$2,$AC$2:$AH$2,0))</f>
        <v/>
      </c>
      <c r="U74" s="694">
        <f>+INDEX($AC$3:$AH$86,MATCH($Q74,$AB$3:$AB$86,0),MATCH(U$2,$AC$2:$AH$2,0))</f>
        <v/>
      </c>
      <c r="V74" s="1315">
        <f>+INDEX($AC$3:$AH$86,MATCH($Q74,$AB$3:$AB$86,0),MATCH(V$2,$AC$2:$AH$2,0))</f>
        <v/>
      </c>
      <c r="W74" s="694">
        <f>IF(R74&gt;$M$2,1,IF(R74=$M$2,0,-1))</f>
        <v/>
      </c>
      <c r="X74" s="694" t="n"/>
      <c r="AA74" s="694" t="n">
        <v>72</v>
      </c>
      <c r="AB74" s="694" t="inlineStr">
        <is>
          <t>UTC +6</t>
        </is>
      </c>
      <c r="AC74" s="694" t="n">
        <v>6</v>
      </c>
      <c r="AD74" s="1315">
        <f>ABS(AC74/24)</f>
        <v/>
      </c>
      <c r="AE74" s="694" t="n">
        <v>0</v>
      </c>
      <c r="AF74" s="694">
        <f>AC74-$M$2</f>
        <v/>
      </c>
      <c r="AG74" s="1315">
        <f>ABS(AF74/24)</f>
        <v/>
      </c>
      <c r="AH74" s="694">
        <f>IF(AC74&gt;$M$2,1,IF(AC74=$M$2,0,-1))</f>
        <v/>
      </c>
      <c r="AI74" s="694" t="n"/>
    </row>
    <row r="75" ht="15" customHeight="1" s="650">
      <c r="A75" s="1049" t="inlineStr">
        <is>
          <t>GJ</t>
        </is>
      </c>
      <c r="B75" s="694" t="n"/>
      <c r="C75" s="1221" t="n"/>
      <c r="P75" s="694" t="n">
        <v>73</v>
      </c>
      <c r="Q75" s="694" t="inlineStr">
        <is>
          <t>UTC +6:30</t>
        </is>
      </c>
      <c r="R75" s="694">
        <f>+INDEX($AC$3:$AH$86,MATCH($Q75,$AB$3:$AB$86,0),MATCH(R$2,$AC$2:$AH$2,0))</f>
        <v/>
      </c>
      <c r="S75" s="1315">
        <f>+INDEX($AC$3:$AH$86,MATCH($Q75,$AB$3:$AB$86,0),MATCH(S$2,$AC$2:$AH$2,0))</f>
        <v/>
      </c>
      <c r="T75" s="694">
        <f>+INDEX($AC$3:$AH$86,MATCH($Q75,$AB$3:$AB$86,0),MATCH(T$2,$AC$2:$AH$2,0))</f>
        <v/>
      </c>
      <c r="U75" s="694">
        <f>+INDEX($AC$3:$AH$86,MATCH($Q75,$AB$3:$AB$86,0),MATCH(U$2,$AC$2:$AH$2,0))</f>
        <v/>
      </c>
      <c r="V75" s="1315">
        <f>+INDEX($AC$3:$AH$86,MATCH($Q75,$AB$3:$AB$86,0),MATCH(V$2,$AC$2:$AH$2,0))</f>
        <v/>
      </c>
      <c r="W75" s="694">
        <f>IF(R75&gt;$M$2,1,IF(R75=$M$2,0,-1))</f>
        <v/>
      </c>
      <c r="X75" s="694" t="n"/>
      <c r="AA75" s="694" t="n">
        <v>73</v>
      </c>
      <c r="AB75" s="694" t="inlineStr">
        <is>
          <t>UTC +6:30</t>
        </is>
      </c>
      <c r="AC75" s="694" t="n">
        <v>6.5</v>
      </c>
      <c r="AD75" s="1315">
        <f>ABS(AC75/24)</f>
        <v/>
      </c>
      <c r="AE75" s="694" t="n">
        <v>0</v>
      </c>
      <c r="AF75" s="694">
        <f>AC75-$M$2</f>
        <v/>
      </c>
      <c r="AG75" s="1315">
        <f>ABS(AF75/24)</f>
        <v/>
      </c>
      <c r="AH75" s="694">
        <f>IF(AC75&gt;$M$2,1,IF(AC75=$M$2,0,-1))</f>
        <v/>
      </c>
      <c r="AI75" s="694" t="n"/>
    </row>
    <row r="76" ht="15" customHeight="1" s="650">
      <c r="A76" s="1221" t="n">
        <v>46189.875</v>
      </c>
      <c r="B76" s="694" t="n"/>
      <c r="C76" s="1221">
        <f>A76+INDEX($V$3:$V$86,MATCH($C$3,$P$3:$P$86,0))*INDEX($W$3:$W$86,MATCH($C$3,$P$3:$P$86,0))</f>
        <v/>
      </c>
      <c r="D76" s="1317" t="n"/>
      <c r="P76" s="694" t="n">
        <v>74</v>
      </c>
      <c r="Q76" s="694" t="inlineStr">
        <is>
          <t>UTC +7</t>
        </is>
      </c>
      <c r="R76" s="694">
        <f>+INDEX($AC$3:$AH$86,MATCH($Q76,$AB$3:$AB$86,0),MATCH(R$2,$AC$2:$AH$2,0))</f>
        <v/>
      </c>
      <c r="S76" s="1315">
        <f>+INDEX($AC$3:$AH$86,MATCH($Q76,$AB$3:$AB$86,0),MATCH(S$2,$AC$2:$AH$2,0))</f>
        <v/>
      </c>
      <c r="T76" s="694">
        <f>+INDEX($AC$3:$AH$86,MATCH($Q76,$AB$3:$AB$86,0),MATCH(T$2,$AC$2:$AH$2,0))</f>
        <v/>
      </c>
      <c r="U76" s="694">
        <f>+INDEX($AC$3:$AH$86,MATCH($Q76,$AB$3:$AB$86,0),MATCH(U$2,$AC$2:$AH$2,0))</f>
        <v/>
      </c>
      <c r="V76" s="1315">
        <f>+INDEX($AC$3:$AH$86,MATCH($Q76,$AB$3:$AB$86,0),MATCH(V$2,$AC$2:$AH$2,0))</f>
        <v/>
      </c>
      <c r="W76" s="694">
        <f>IF(R76&gt;$M$2,1,IF(R76=$M$2,0,-1))</f>
        <v/>
      </c>
      <c r="X76" s="694" t="n"/>
      <c r="AA76" s="694" t="n">
        <v>74</v>
      </c>
      <c r="AB76" s="694" t="inlineStr">
        <is>
          <t>UTC +7</t>
        </is>
      </c>
      <c r="AC76" s="694" t="n">
        <v>7</v>
      </c>
      <c r="AD76" s="1315">
        <f>ABS(AC76/24)</f>
        <v/>
      </c>
      <c r="AE76" s="694" t="n">
        <v>0</v>
      </c>
      <c r="AF76" s="694">
        <f>AC76-$M$2</f>
        <v/>
      </c>
      <c r="AG76" s="1315">
        <f>ABS(AF76/24)</f>
        <v/>
      </c>
      <c r="AH76" s="694">
        <f>IF(AC76&gt;$M$2,1,IF(AC76=$M$2,0,-1))</f>
        <v/>
      </c>
      <c r="AI76" s="694" t="n"/>
    </row>
    <row r="77" ht="15" customHeight="1" s="650">
      <c r="A77" s="1221" t="n">
        <v>46190</v>
      </c>
      <c r="B77" s="694" t="n"/>
      <c r="C77" s="1221">
        <f>A77+INDEX($V$3:$V$86,MATCH($C$3,$P$3:$P$86,0))*INDEX($W$3:$W$86,MATCH($C$3,$P$3:$P$86,0))</f>
        <v/>
      </c>
      <c r="D77" s="1317" t="n"/>
      <c r="P77" s="694" t="n">
        <v>75</v>
      </c>
      <c r="Q77" s="694" t="inlineStr">
        <is>
          <t>UTC +8</t>
        </is>
      </c>
      <c r="R77" s="694">
        <f>+INDEX($AC$3:$AH$86,MATCH($Q77,$AB$3:$AB$86,0),MATCH(R$2,$AC$2:$AH$2,0))</f>
        <v/>
      </c>
      <c r="S77" s="1315">
        <f>+INDEX($AC$3:$AH$86,MATCH($Q77,$AB$3:$AB$86,0),MATCH(S$2,$AC$2:$AH$2,0))</f>
        <v/>
      </c>
      <c r="T77" s="694">
        <f>+INDEX($AC$3:$AH$86,MATCH($Q77,$AB$3:$AB$86,0),MATCH(T$2,$AC$2:$AH$2,0))</f>
        <v/>
      </c>
      <c r="U77" s="694">
        <f>+INDEX($AC$3:$AH$86,MATCH($Q77,$AB$3:$AB$86,0),MATCH(U$2,$AC$2:$AH$2,0))</f>
        <v/>
      </c>
      <c r="V77" s="1315">
        <f>+INDEX($AC$3:$AH$86,MATCH($Q77,$AB$3:$AB$86,0),MATCH(V$2,$AC$2:$AH$2,0))</f>
        <v/>
      </c>
      <c r="W77" s="694">
        <f>IF(R77&gt;$M$2,1,IF(R77=$M$2,0,-1))</f>
        <v/>
      </c>
      <c r="X77" s="694" t="n"/>
      <c r="AA77" s="694" t="n">
        <v>75</v>
      </c>
      <c r="AB77" s="694" t="inlineStr">
        <is>
          <t>UTC +8</t>
        </is>
      </c>
      <c r="AC77" s="694" t="n">
        <v>8</v>
      </c>
      <c r="AD77" s="1315">
        <f>ABS(AC77/24)</f>
        <v/>
      </c>
      <c r="AE77" s="694" t="n">
        <v>0</v>
      </c>
      <c r="AF77" s="694">
        <f>AC77-$M$2</f>
        <v/>
      </c>
      <c r="AG77" s="1315">
        <f>ABS(AF77/24)</f>
        <v/>
      </c>
      <c r="AH77" s="694">
        <f>IF(AC77&gt;$M$2,1,IF(AC77=$M$2,0,-1))</f>
        <v/>
      </c>
      <c r="AI77" s="694" t="n"/>
    </row>
    <row r="78" ht="15" customHeight="1" s="650">
      <c r="A78" s="1221" t="n">
        <v>46195.54166666666</v>
      </c>
      <c r="B78" s="694" t="n"/>
      <c r="C78" s="1221">
        <f>A78+INDEX($V$3:$V$86,MATCH($C$3,$P$3:$P$86,0))*INDEX($W$3:$W$86,MATCH($C$3,$P$3:$P$86,0))</f>
        <v/>
      </c>
      <c r="D78" s="1317" t="n"/>
      <c r="P78" s="694" t="n">
        <v>76</v>
      </c>
      <c r="Q78" s="694" t="inlineStr">
        <is>
          <t>UTC +9</t>
        </is>
      </c>
      <c r="R78" s="694">
        <f>+INDEX($AC$3:$AH$86,MATCH($Q78,$AB$3:$AB$86,0),MATCH(R$2,$AC$2:$AH$2,0))</f>
        <v/>
      </c>
      <c r="S78" s="1315">
        <f>+INDEX($AC$3:$AH$86,MATCH($Q78,$AB$3:$AB$86,0),MATCH(S$2,$AC$2:$AH$2,0))</f>
        <v/>
      </c>
      <c r="T78" s="694">
        <f>+INDEX($AC$3:$AH$86,MATCH($Q78,$AB$3:$AB$86,0),MATCH(T$2,$AC$2:$AH$2,0))</f>
        <v/>
      </c>
      <c r="U78" s="694">
        <f>+INDEX($AC$3:$AH$86,MATCH($Q78,$AB$3:$AB$86,0),MATCH(U$2,$AC$2:$AH$2,0))</f>
        <v/>
      </c>
      <c r="V78" s="1315">
        <f>+INDEX($AC$3:$AH$86,MATCH($Q78,$AB$3:$AB$86,0),MATCH(V$2,$AC$2:$AH$2,0))</f>
        <v/>
      </c>
      <c r="W78" s="694">
        <f>IF(R78&gt;$M$2,1,IF(R78=$M$2,0,-1))</f>
        <v/>
      </c>
      <c r="X78" s="694" t="n"/>
      <c r="AA78" s="694" t="n">
        <v>76</v>
      </c>
      <c r="AB78" s="694" t="inlineStr">
        <is>
          <t>UTC +9</t>
        </is>
      </c>
      <c r="AC78" s="694" t="n">
        <v>9</v>
      </c>
      <c r="AD78" s="1315">
        <f>ABS(AC78/24)</f>
        <v/>
      </c>
      <c r="AE78" s="694" t="n">
        <v>0</v>
      </c>
      <c r="AF78" s="694">
        <f>AC78-$M$2</f>
        <v/>
      </c>
      <c r="AG78" s="1315">
        <f>ABS(AF78/24)</f>
        <v/>
      </c>
      <c r="AH78" s="694">
        <f>IF(AC78&gt;$M$2,1,IF(AC78=$M$2,0,-1))</f>
        <v/>
      </c>
      <c r="AI78" s="694" t="n"/>
    </row>
    <row r="79" ht="15" customHeight="1" s="650">
      <c r="A79" s="1221" t="n">
        <v>46195.95833333334</v>
      </c>
      <c r="B79" s="694" t="n"/>
      <c r="C79" s="1221">
        <f>A79+INDEX($V$3:$V$86,MATCH($C$3,$P$3:$P$86,0))*INDEX($W$3:$W$86,MATCH($C$3,$P$3:$P$86,0))</f>
        <v/>
      </c>
      <c r="D79" s="1317" t="n"/>
      <c r="P79" s="694" t="n">
        <v>77</v>
      </c>
      <c r="Q79" s="694" t="inlineStr">
        <is>
          <t>UTC +9:30</t>
        </is>
      </c>
      <c r="R79" s="694">
        <f>+INDEX($AC$3:$AH$86,MATCH($Q79,$AB$3:$AB$86,0),MATCH(R$2,$AC$2:$AH$2,0))</f>
        <v/>
      </c>
      <c r="S79" s="1315">
        <f>+INDEX($AC$3:$AH$86,MATCH($Q79,$AB$3:$AB$86,0),MATCH(S$2,$AC$2:$AH$2,0))</f>
        <v/>
      </c>
      <c r="T79" s="694">
        <f>+INDEX($AC$3:$AH$86,MATCH($Q79,$AB$3:$AB$86,0),MATCH(T$2,$AC$2:$AH$2,0))</f>
        <v/>
      </c>
      <c r="U79" s="694">
        <f>+INDEX($AC$3:$AH$86,MATCH($Q79,$AB$3:$AB$86,0),MATCH(U$2,$AC$2:$AH$2,0))</f>
        <v/>
      </c>
      <c r="V79" s="1315">
        <f>+INDEX($AC$3:$AH$86,MATCH($Q79,$AB$3:$AB$86,0),MATCH(V$2,$AC$2:$AH$2,0))</f>
        <v/>
      </c>
      <c r="W79" s="694">
        <f>IF(R79&gt;$M$2,1,IF(R79=$M$2,0,-1))</f>
        <v/>
      </c>
      <c r="X79" s="694" t="n"/>
      <c r="AA79" s="694" t="n">
        <v>77</v>
      </c>
      <c r="AB79" s="694" t="inlineStr">
        <is>
          <t>UTC +9:30</t>
        </is>
      </c>
      <c r="AC79" s="694" t="n">
        <v>9.5</v>
      </c>
      <c r="AD79" s="1315">
        <f>ABS(AC79/24)</f>
        <v/>
      </c>
      <c r="AE79" s="694" t="n">
        <v>0</v>
      </c>
      <c r="AF79" s="694">
        <f>AC79-$M$2</f>
        <v/>
      </c>
      <c r="AG79" s="1315">
        <f>ABS(AF79/24)</f>
        <v/>
      </c>
      <c r="AH79" s="694">
        <f>IF(AC79&gt;$M$2,1,IF(AC79=$M$2,0,-1))</f>
        <v/>
      </c>
      <c r="AI79" s="694" t="n"/>
    </row>
    <row r="80" ht="15" customHeight="1" s="650">
      <c r="A80" s="1221" t="n">
        <v>46200.91666666666</v>
      </c>
      <c r="B80" s="694" t="n"/>
      <c r="C80" s="1221">
        <f>A80+INDEX($V$3:$V$86,MATCH($C$3,$P$3:$P$86,0))*INDEX($W$3:$W$86,MATCH($C$3,$P$3:$P$86,0))</f>
        <v/>
      </c>
      <c r="D80" s="1317" t="n"/>
      <c r="P80" s="694" t="n">
        <v>78</v>
      </c>
      <c r="Q80" s="694" t="inlineStr">
        <is>
          <t>UTC +10</t>
        </is>
      </c>
      <c r="R80" s="694">
        <f>+INDEX($AC$3:$AH$86,MATCH($Q80,$AB$3:$AB$86,0),MATCH(R$2,$AC$2:$AH$2,0))</f>
        <v/>
      </c>
      <c r="S80" s="1315">
        <f>+INDEX($AC$3:$AH$86,MATCH($Q80,$AB$3:$AB$86,0),MATCH(S$2,$AC$2:$AH$2,0))</f>
        <v/>
      </c>
      <c r="T80" s="694">
        <f>+INDEX($AC$3:$AH$86,MATCH($Q80,$AB$3:$AB$86,0),MATCH(T$2,$AC$2:$AH$2,0))</f>
        <v/>
      </c>
      <c r="U80" s="694">
        <f>+INDEX($AC$3:$AH$86,MATCH($Q80,$AB$3:$AB$86,0),MATCH(U$2,$AC$2:$AH$2,0))</f>
        <v/>
      </c>
      <c r="V80" s="1315">
        <f>+INDEX($AC$3:$AH$86,MATCH($Q80,$AB$3:$AB$86,0),MATCH(V$2,$AC$2:$AH$2,0))</f>
        <v/>
      </c>
      <c r="W80" s="694">
        <f>IF(R80&gt;$M$2,1,IF(R80=$M$2,0,-1))</f>
        <v/>
      </c>
      <c r="X80" s="694" t="n"/>
      <c r="AA80" s="694" t="n">
        <v>78</v>
      </c>
      <c r="AB80" s="694" t="inlineStr">
        <is>
          <t>UTC +10</t>
        </is>
      </c>
      <c r="AC80" s="694" t="n">
        <v>10</v>
      </c>
      <c r="AD80" s="1315">
        <f>ABS(AC80/24)</f>
        <v/>
      </c>
      <c r="AE80" s="694" t="n">
        <v>0</v>
      </c>
      <c r="AF80" s="694">
        <f>AC80-$M$2</f>
        <v/>
      </c>
      <c r="AG80" s="1315">
        <f>ABS(AF80/24)</f>
        <v/>
      </c>
      <c r="AH80" s="694">
        <f>IF(AC80&gt;$M$2,1,IF(AC80=$M$2,0,-1))</f>
        <v/>
      </c>
      <c r="AI80" s="694" t="n"/>
    </row>
    <row r="81" ht="15" customHeight="1" s="650">
      <c r="A81" s="1221" t="n">
        <v>46200.91666666666</v>
      </c>
      <c r="B81" s="694" t="n"/>
      <c r="C81" s="1221">
        <f>A81+INDEX($V$3:$V$86,MATCH($C$3,$P$3:$P$86,0))*INDEX($W$3:$W$86,MATCH($C$3,$P$3:$P$86,0))</f>
        <v/>
      </c>
      <c r="D81" s="1317" t="n"/>
      <c r="P81" s="694" t="n">
        <v>79</v>
      </c>
      <c r="Q81" s="694" t="inlineStr">
        <is>
          <t>UTC +10:30</t>
        </is>
      </c>
      <c r="R81" s="694">
        <f>+INDEX($AC$3:$AH$86,MATCH($Q81,$AB$3:$AB$86,0),MATCH(R$2,$AC$2:$AH$2,0))</f>
        <v/>
      </c>
      <c r="S81" s="1315">
        <f>+INDEX($AC$3:$AH$86,MATCH($Q81,$AB$3:$AB$86,0),MATCH(S$2,$AC$2:$AH$2,0))</f>
        <v/>
      </c>
      <c r="T81" s="694">
        <f>+INDEX($AC$3:$AH$86,MATCH($Q81,$AB$3:$AB$86,0),MATCH(T$2,$AC$2:$AH$2,0))</f>
        <v/>
      </c>
      <c r="U81" s="694">
        <f>+INDEX($AC$3:$AH$86,MATCH($Q81,$AB$3:$AB$86,0),MATCH(U$2,$AC$2:$AH$2,0))</f>
        <v/>
      </c>
      <c r="V81" s="1315">
        <f>+INDEX($AC$3:$AH$86,MATCH($Q81,$AB$3:$AB$86,0),MATCH(V$2,$AC$2:$AH$2,0))</f>
        <v/>
      </c>
      <c r="W81" s="694">
        <f>IF(R81&gt;$M$2,1,IF(R81=$M$2,0,-1))</f>
        <v/>
      </c>
      <c r="X81" s="694" t="n"/>
      <c r="AA81" s="694" t="n">
        <v>79</v>
      </c>
      <c r="AB81" s="694" t="inlineStr">
        <is>
          <t>UTC +10:30</t>
        </is>
      </c>
      <c r="AC81" s="694" t="n">
        <v>10.5</v>
      </c>
      <c r="AD81" s="1315">
        <f>ABS(AC81/24)</f>
        <v/>
      </c>
      <c r="AE81" s="694" t="n">
        <v>0</v>
      </c>
      <c r="AF81" s="694">
        <f>AC81-$M$2</f>
        <v/>
      </c>
      <c r="AG81" s="1315">
        <f>ABS(AF81/24)</f>
        <v/>
      </c>
      <c r="AH81" s="694">
        <f>IF(AC81&gt;$M$2,1,IF(AC81=$M$2,0,-1))</f>
        <v/>
      </c>
      <c r="AI81" s="694" t="n"/>
    </row>
    <row r="82" ht="15" customHeight="1" s="650">
      <c r="A82" s="694" t="n"/>
      <c r="B82" s="694" t="n"/>
      <c r="C82" s="1221" t="n"/>
      <c r="P82" s="694" t="n">
        <v>80</v>
      </c>
      <c r="Q82" s="694" t="inlineStr">
        <is>
          <t>UTC +11</t>
        </is>
      </c>
      <c r="R82" s="694">
        <f>+INDEX($AC$3:$AH$86,MATCH($Q82,$AB$3:$AB$86,0),MATCH(R$2,$AC$2:$AH$2,0))</f>
        <v/>
      </c>
      <c r="S82" s="1315">
        <f>+INDEX($AC$3:$AH$86,MATCH($Q82,$AB$3:$AB$86,0),MATCH(S$2,$AC$2:$AH$2,0))</f>
        <v/>
      </c>
      <c r="T82" s="694">
        <f>+INDEX($AC$3:$AH$86,MATCH($Q82,$AB$3:$AB$86,0),MATCH(T$2,$AC$2:$AH$2,0))</f>
        <v/>
      </c>
      <c r="U82" s="694">
        <f>+INDEX($AC$3:$AH$86,MATCH($Q82,$AB$3:$AB$86,0),MATCH(U$2,$AC$2:$AH$2,0))</f>
        <v/>
      </c>
      <c r="V82" s="1315">
        <f>+INDEX($AC$3:$AH$86,MATCH($Q82,$AB$3:$AB$86,0),MATCH(V$2,$AC$2:$AH$2,0))</f>
        <v/>
      </c>
      <c r="W82" s="694">
        <f>IF(R82&gt;$M$2,1,IF(R82=$M$2,0,-1))</f>
        <v/>
      </c>
      <c r="X82" s="694" t="n"/>
      <c r="AA82" s="694" t="n">
        <v>80</v>
      </c>
      <c r="AB82" s="694" t="inlineStr">
        <is>
          <t>UTC +11</t>
        </is>
      </c>
      <c r="AC82" s="694" t="n">
        <v>11</v>
      </c>
      <c r="AD82" s="1315">
        <f>ABS(AC82/24)</f>
        <v/>
      </c>
      <c r="AE82" s="694" t="n">
        <v>0</v>
      </c>
      <c r="AF82" s="694">
        <f>AC82-$M$2</f>
        <v/>
      </c>
      <c r="AG82" s="1315">
        <f>ABS(AF82/24)</f>
        <v/>
      </c>
      <c r="AH82" s="694">
        <f>IF(AC82&gt;$M$2,1,IF(AC82=$M$2,0,-1))</f>
        <v/>
      </c>
      <c r="AI82" s="694" t="n"/>
    </row>
    <row r="83" ht="15" customHeight="1" s="650">
      <c r="A83" s="1049" t="inlineStr">
        <is>
          <t>GK</t>
        </is>
      </c>
      <c r="B83" s="694" t="n"/>
      <c r="C83" s="1221" t="n"/>
      <c r="P83" s="694" t="n">
        <v>81</v>
      </c>
      <c r="Q83" s="694" t="inlineStr">
        <is>
          <t>UTC +12</t>
        </is>
      </c>
      <c r="R83" s="694">
        <f>+INDEX($AC$3:$AH$86,MATCH($Q83,$AB$3:$AB$86,0),MATCH(R$2,$AC$2:$AH$2,0))</f>
        <v/>
      </c>
      <c r="S83" s="1315">
        <f>+INDEX($AC$3:$AH$86,MATCH($Q83,$AB$3:$AB$86,0),MATCH(S$2,$AC$2:$AH$2,0))</f>
        <v/>
      </c>
      <c r="T83" s="694">
        <f>+INDEX($AC$3:$AH$86,MATCH($Q83,$AB$3:$AB$86,0),MATCH(T$2,$AC$2:$AH$2,0))</f>
        <v/>
      </c>
      <c r="U83" s="694">
        <f>+INDEX($AC$3:$AH$86,MATCH($Q83,$AB$3:$AB$86,0),MATCH(U$2,$AC$2:$AH$2,0))</f>
        <v/>
      </c>
      <c r="V83" s="1315">
        <f>+INDEX($AC$3:$AH$86,MATCH($Q83,$AB$3:$AB$86,0),MATCH(V$2,$AC$2:$AH$2,0))</f>
        <v/>
      </c>
      <c r="W83" s="694">
        <f>IF(R83&gt;$M$2,1,IF(R83=$M$2,0,-1))</f>
        <v/>
      </c>
      <c r="X83" s="694" t="n"/>
      <c r="AA83" s="694" t="n">
        <v>81</v>
      </c>
      <c r="AB83" s="694" t="inlineStr">
        <is>
          <t>UTC +12</t>
        </is>
      </c>
      <c r="AC83" s="694" t="n">
        <v>12</v>
      </c>
      <c r="AD83" s="1315">
        <f>ABS(AC83/24)</f>
        <v/>
      </c>
      <c r="AE83" s="694" t="n">
        <v>0</v>
      </c>
      <c r="AF83" s="694">
        <f>AC83-$M$2</f>
        <v/>
      </c>
      <c r="AG83" s="1315">
        <f>ABS(AF83/24)</f>
        <v/>
      </c>
      <c r="AH83" s="694">
        <f>IF(AC83&gt;$M$2,1,IF(AC83=$M$2,0,-1))</f>
        <v/>
      </c>
      <c r="AI83" s="694" t="n"/>
    </row>
    <row r="84" ht="15" customHeight="1" s="650">
      <c r="A84" s="1221" t="n">
        <v>46190.54166666666</v>
      </c>
      <c r="B84" s="694" t="n"/>
      <c r="C84" s="1221">
        <f>A84+INDEX($V$3:$V$86,MATCH($C$3,$P$3:$P$86,0))*INDEX($W$3:$W$86,MATCH($C$3,$P$3:$P$86,0))</f>
        <v/>
      </c>
      <c r="D84" s="1317" t="n"/>
      <c r="P84" s="694" t="n">
        <v>82</v>
      </c>
      <c r="Q84" s="694" t="inlineStr">
        <is>
          <t>UTC +12:45</t>
        </is>
      </c>
      <c r="R84" s="694">
        <f>+INDEX($AC$3:$AH$86,MATCH($Q84,$AB$3:$AB$86,0),MATCH(R$2,$AC$2:$AH$2,0))</f>
        <v/>
      </c>
      <c r="S84" s="1315">
        <f>+INDEX($AC$3:$AH$86,MATCH($Q84,$AB$3:$AB$86,0),MATCH(S$2,$AC$2:$AH$2,0))</f>
        <v/>
      </c>
      <c r="T84" s="694">
        <f>+INDEX($AC$3:$AH$86,MATCH($Q84,$AB$3:$AB$86,0),MATCH(T$2,$AC$2:$AH$2,0))</f>
        <v/>
      </c>
      <c r="U84" s="694">
        <f>+INDEX($AC$3:$AH$86,MATCH($Q84,$AB$3:$AB$86,0),MATCH(U$2,$AC$2:$AH$2,0))</f>
        <v/>
      </c>
      <c r="V84" s="1315">
        <f>+INDEX($AC$3:$AH$86,MATCH($Q84,$AB$3:$AB$86,0),MATCH(V$2,$AC$2:$AH$2,0))</f>
        <v/>
      </c>
      <c r="W84" s="694">
        <f>IF(R84&gt;$M$2,1,IF(R84=$M$2,0,-1))</f>
        <v/>
      </c>
      <c r="X84" s="694" t="n"/>
      <c r="AA84" s="694" t="n">
        <v>82</v>
      </c>
      <c r="AB84" s="694" t="inlineStr">
        <is>
          <t>UTC +12:45</t>
        </is>
      </c>
      <c r="AC84" s="694" t="n">
        <v>12.75</v>
      </c>
      <c r="AD84" s="1315">
        <f>ABS(AC84/24)</f>
        <v/>
      </c>
      <c r="AE84" s="694" t="n">
        <v>0</v>
      </c>
      <c r="AF84" s="694">
        <f>AC84-$M$2</f>
        <v/>
      </c>
      <c r="AG84" s="1315">
        <f>ABS(AF84/24)</f>
        <v/>
      </c>
      <c r="AH84" s="694">
        <f>IF(AC84&gt;$M$2,1,IF(AC84=$M$2,0,-1))</f>
        <v/>
      </c>
      <c r="AI84" s="694" t="n"/>
    </row>
    <row r="85" ht="15" customHeight="1" s="650">
      <c r="A85" s="1221" t="n">
        <v>46190.91666666666</v>
      </c>
      <c r="B85" s="694" t="n"/>
      <c r="C85" s="1221">
        <f>A85+INDEX($V$3:$V$86,MATCH($C$3,$P$3:$P$86,0))*INDEX($W$3:$W$86,MATCH($C$3,$P$3:$P$86,0))</f>
        <v/>
      </c>
      <c r="D85" s="1317" t="n"/>
      <c r="P85" s="694" t="n">
        <v>83</v>
      </c>
      <c r="Q85" s="694" t="inlineStr">
        <is>
          <t>UTC +13</t>
        </is>
      </c>
      <c r="R85" s="694">
        <f>+INDEX($AC$3:$AH$86,MATCH($Q85,$AB$3:$AB$86,0),MATCH(R$2,$AC$2:$AH$2,0))</f>
        <v/>
      </c>
      <c r="S85" s="1315">
        <f>+INDEX($AC$3:$AH$86,MATCH($Q85,$AB$3:$AB$86,0),MATCH(S$2,$AC$2:$AH$2,0))</f>
        <v/>
      </c>
      <c r="T85" s="694">
        <f>+INDEX($AC$3:$AH$86,MATCH($Q85,$AB$3:$AB$86,0),MATCH(T$2,$AC$2:$AH$2,0))</f>
        <v/>
      </c>
      <c r="U85" s="694">
        <f>+INDEX($AC$3:$AH$86,MATCH($Q85,$AB$3:$AB$86,0),MATCH(U$2,$AC$2:$AH$2,0))</f>
        <v/>
      </c>
      <c r="V85" s="1315">
        <f>+INDEX($AC$3:$AH$86,MATCH($Q85,$AB$3:$AB$86,0),MATCH(V$2,$AC$2:$AH$2,0))</f>
        <v/>
      </c>
      <c r="W85" s="694">
        <f>IF(R85&gt;$M$2,1,IF(R85=$M$2,0,-1))</f>
        <v/>
      </c>
      <c r="X85" s="694" t="n"/>
      <c r="AA85" s="694" t="n">
        <v>83</v>
      </c>
      <c r="AB85" s="694" t="inlineStr">
        <is>
          <t>UTC +13</t>
        </is>
      </c>
      <c r="AC85" s="694" t="n">
        <v>13</v>
      </c>
      <c r="AD85" s="1315">
        <f>ABS(AC85/24)</f>
        <v/>
      </c>
      <c r="AE85" s="694" t="n">
        <v>0</v>
      </c>
      <c r="AF85" s="694">
        <f>AC85-$M$2</f>
        <v/>
      </c>
      <c r="AG85" s="1315">
        <f>ABS(AF85/24)</f>
        <v/>
      </c>
      <c r="AH85" s="694">
        <f>IF(AC85&gt;$M$2,1,IF(AC85=$M$2,0,-1))</f>
        <v/>
      </c>
      <c r="AI85" s="694" t="n"/>
    </row>
    <row r="86" ht="15" customHeight="1" s="650">
      <c r="A86" s="1221" t="n">
        <v>46196.54166666666</v>
      </c>
      <c r="B86" s="694" t="n"/>
      <c r="C86" s="1221">
        <f>A86+INDEX($V$3:$V$86,MATCH($C$3,$P$3:$P$86,0))*INDEX($W$3:$W$86,MATCH($C$3,$P$3:$P$86,0))</f>
        <v/>
      </c>
      <c r="D86" s="1317" t="n"/>
      <c r="P86" s="694" t="n">
        <v>84</v>
      </c>
      <c r="Q86" s="694" t="inlineStr">
        <is>
          <t>UTC +14</t>
        </is>
      </c>
      <c r="R86" s="694">
        <f>+INDEX($AC$3:$AH$86,MATCH($Q86,$AB$3:$AB$86,0),MATCH(R$2,$AC$2:$AH$2,0))</f>
        <v/>
      </c>
      <c r="S86" s="1315">
        <f>+INDEX($AC$3:$AH$86,MATCH($Q86,$AB$3:$AB$86,0),MATCH(S$2,$AC$2:$AH$2,0))</f>
        <v/>
      </c>
      <c r="T86" s="694">
        <f>+INDEX($AC$3:$AH$86,MATCH($Q86,$AB$3:$AB$86,0),MATCH(T$2,$AC$2:$AH$2,0))</f>
        <v/>
      </c>
      <c r="U86" s="694">
        <f>+INDEX($AC$3:$AH$86,MATCH($Q86,$AB$3:$AB$86,0),MATCH(U$2,$AC$2:$AH$2,0))</f>
        <v/>
      </c>
      <c r="V86" s="1315">
        <f>+INDEX($AC$3:$AH$86,MATCH($Q86,$AB$3:$AB$86,0),MATCH(V$2,$AC$2:$AH$2,0))</f>
        <v/>
      </c>
      <c r="W86" s="694">
        <f>IF(R86&gt;$M$2,1,IF(R86=$M$2,0,-1))</f>
        <v/>
      </c>
      <c r="X86" s="694" t="n"/>
      <c r="AA86" s="694" t="n">
        <v>84</v>
      </c>
      <c r="AB86" s="694" t="inlineStr">
        <is>
          <t>UTC +14</t>
        </is>
      </c>
      <c r="AC86" s="694" t="n">
        <v>14</v>
      </c>
      <c r="AD86" s="1315">
        <f>ABS(AC86/24)</f>
        <v/>
      </c>
      <c r="AE86" s="694" t="n">
        <v>0</v>
      </c>
      <c r="AF86" s="694">
        <f>AC86-$M$2</f>
        <v/>
      </c>
      <c r="AG86" s="1315">
        <f>ABS(AF86/24)</f>
        <v/>
      </c>
      <c r="AH86" s="694">
        <f>IF(AC86&gt;$M$2,1,IF(AC86=$M$2,0,-1))</f>
        <v/>
      </c>
      <c r="AI86" s="694" t="n"/>
    </row>
    <row r="87" ht="15" customHeight="1" s="650">
      <c r="A87" s="1221" t="n">
        <v>46196.91666666666</v>
      </c>
      <c r="B87" s="694" t="n"/>
      <c r="C87" s="1221">
        <f>A87+INDEX($V$3:$V$86,MATCH($C$3,$P$3:$P$86,0))*INDEX($W$3:$W$86,MATCH($C$3,$P$3:$P$86,0))</f>
        <v/>
      </c>
      <c r="D87" s="1317" t="n"/>
    </row>
    <row r="88" ht="15" customHeight="1" s="650">
      <c r="A88" s="1221" t="n">
        <v>46200.8125</v>
      </c>
      <c r="B88" s="694" t="n"/>
      <c r="C88" s="1221">
        <f>A88+INDEX($V$3:$V$86,MATCH($C$3,$P$3:$P$86,0))*INDEX($W$3:$W$86,MATCH($C$3,$P$3:$P$86,0))</f>
        <v/>
      </c>
      <c r="D88" s="1317" t="n"/>
    </row>
    <row r="89" ht="15" customHeight="1" s="650">
      <c r="A89" s="1221" t="n">
        <v>46200.8125</v>
      </c>
      <c r="B89" s="694" t="n"/>
      <c r="C89" s="1221">
        <f>A89+INDEX($V$3:$V$86,MATCH($C$3,$P$3:$P$86,0))*INDEX($W$3:$W$86,MATCH($C$3,$P$3:$P$86,0))</f>
        <v/>
      </c>
      <c r="D89" s="1317" t="n"/>
    </row>
    <row r="90" ht="15" customHeight="1" s="650">
      <c r="A90" s="694" t="n"/>
      <c r="B90" s="694" t="n"/>
      <c r="C90" s="1221" t="n"/>
    </row>
    <row r="91" ht="15" customHeight="1" s="650">
      <c r="A91" s="1049" t="inlineStr">
        <is>
          <t>GL</t>
        </is>
      </c>
      <c r="B91" s="694" t="n"/>
      <c r="C91" s="1221" t="n"/>
    </row>
    <row r="92" ht="15" customHeight="1" s="650">
      <c r="A92" s="1221" t="n">
        <v>46190.66666666666</v>
      </c>
      <c r="B92" s="694" t="n"/>
      <c r="C92" s="1221">
        <f>A92+INDEX($V$3:$V$86,MATCH($C$3,$P$3:$P$86,0))*INDEX($W$3:$W$86,MATCH($C$3,$P$3:$P$86,0))</f>
        <v/>
      </c>
      <c r="D92" s="1317" t="n"/>
    </row>
    <row r="93" ht="15" customHeight="1" s="650">
      <c r="A93" s="1221" t="n">
        <v>46190.79166666666</v>
      </c>
      <c r="B93" s="694" t="n"/>
      <c r="C93" s="1221">
        <f>A93+INDEX($V$3:$V$86,MATCH($C$3,$P$3:$P$86,0))*INDEX($W$3:$W$86,MATCH($C$3,$P$3:$P$86,0))</f>
        <v/>
      </c>
      <c r="D93" s="1317" t="n"/>
    </row>
    <row r="94" ht="15" customHeight="1" s="650">
      <c r="A94" s="1221" t="n">
        <v>46196.66666666666</v>
      </c>
      <c r="B94" s="694" t="n"/>
      <c r="C94" s="1221">
        <f>A94+INDEX($V$3:$V$86,MATCH($C$3,$P$3:$P$86,0))*INDEX($W$3:$W$86,MATCH($C$3,$P$3:$P$86,0))</f>
        <v/>
      </c>
      <c r="D94" s="1317" t="n"/>
    </row>
    <row r="95" ht="15" customHeight="1" s="650">
      <c r="A95" s="1221" t="n">
        <v>46196.79166666666</v>
      </c>
      <c r="B95" s="694" t="n"/>
      <c r="C95" s="1221">
        <f>A95+INDEX($V$3:$V$86,MATCH($C$3,$P$3:$P$86,0))*INDEX($W$3:$W$86,MATCH($C$3,$P$3:$P$86,0))</f>
        <v/>
      </c>
      <c r="D95" s="1317" t="n"/>
    </row>
    <row r="96" ht="15" customHeight="1" s="650">
      <c r="A96" s="1221" t="n">
        <v>46200.70833333334</v>
      </c>
      <c r="B96" s="694" t="n"/>
      <c r="C96" s="1221">
        <f>A96+INDEX($V$3:$V$86,MATCH($C$3,$P$3:$P$86,0))*INDEX($W$3:$W$86,MATCH($C$3,$P$3:$P$86,0))</f>
        <v/>
      </c>
      <c r="D96" s="1317" t="n"/>
    </row>
    <row r="97" ht="15" customHeight="1" s="650">
      <c r="A97" s="1221" t="n">
        <v>46200.70833333334</v>
      </c>
      <c r="B97" s="694" t="n"/>
      <c r="C97" s="1221">
        <f>A97+INDEX($V$3:$V$86,MATCH($C$3,$P$3:$P$86,0))*INDEX($W$3:$W$86,MATCH($C$3,$P$3:$P$86,0))</f>
        <v/>
      </c>
      <c r="D97" s="1317" t="n"/>
    </row>
    <row r="98" ht="15" customHeight="1" s="650">
      <c r="A98" s="694" t="n"/>
      <c r="B98" s="694" t="n"/>
      <c r="C98" s="694" t="n"/>
    </row>
    <row r="99" ht="15" customHeight="1" s="650">
      <c r="A99" s="694" t="n"/>
      <c r="B99" s="694" t="n"/>
      <c r="C99" s="694" t="n"/>
    </row>
    <row r="100" ht="15" customHeight="1" s="650">
      <c r="A100" s="1318" t="inlineStr">
        <is>
          <t>DIECISEISAVOS</t>
        </is>
      </c>
      <c r="B100" s="694" t="n"/>
      <c r="C100" s="1221" t="n"/>
      <c r="F100" s="694" t="inlineStr">
        <is>
          <t>Por orden de fecha</t>
        </is>
      </c>
      <c r="G100" s="694" t="n"/>
      <c r="I100" s="694" t="inlineStr">
        <is>
          <t>Por orden de partido</t>
        </is>
      </c>
      <c r="J100" s="694" t="n"/>
    </row>
    <row r="101" ht="15" customHeight="1" s="650">
      <c r="A101" s="1221" t="n">
        <v>46201.625</v>
      </c>
      <c r="B101" s="694" t="n"/>
      <c r="C101" s="1221">
        <f>A101+INDEX($V$3:$V$86,MATCH($C$3,$P$3:$P$86,0))*INDEX($W$3:$W$86,MATCH($C$3,$P$3:$P$86,0))</f>
        <v/>
      </c>
      <c r="F101" s="694" t="n">
        <v>73</v>
      </c>
      <c r="G101" s="1221" t="n">
        <v>46201.625</v>
      </c>
      <c r="I101" s="694" t="n">
        <v>73</v>
      </c>
      <c r="J101" s="1221" t="n">
        <v>46201.625</v>
      </c>
    </row>
    <row r="102" ht="15" customHeight="1" s="650">
      <c r="A102" s="1221" t="n">
        <v>46202.54166666666</v>
      </c>
      <c r="B102" s="694" t="n"/>
      <c r="C102" s="1221">
        <f>A102+INDEX($V$3:$V$86,MATCH($C$3,$P$3:$P$86,0))*INDEX($W$3:$W$86,MATCH($C$3,$P$3:$P$86,0))</f>
        <v/>
      </c>
      <c r="F102" s="694" t="n">
        <v>76</v>
      </c>
      <c r="G102" s="1221" t="n">
        <v>46202.54166666666</v>
      </c>
      <c r="I102" s="694" t="n">
        <v>74</v>
      </c>
      <c r="J102" s="1221" t="n">
        <v>46202.6875</v>
      </c>
    </row>
    <row r="103" ht="15" customHeight="1" s="650">
      <c r="A103" s="1221" t="n">
        <v>46202.6875</v>
      </c>
      <c r="B103" s="694" t="n"/>
      <c r="C103" s="1221">
        <f>A103+INDEX($V$3:$V$86,MATCH($C$3,$P$3:$P$86,0))*INDEX($W$3:$W$86,MATCH($C$3,$P$3:$P$86,0))</f>
        <v/>
      </c>
      <c r="F103" s="694" t="n">
        <v>74</v>
      </c>
      <c r="G103" s="1221" t="n">
        <v>46202.6875</v>
      </c>
      <c r="I103" s="694" t="n">
        <v>75</v>
      </c>
      <c r="J103" s="1221" t="n">
        <v>46202.875</v>
      </c>
    </row>
    <row r="104" ht="15" customHeight="1" s="650">
      <c r="A104" s="1221" t="n">
        <v>46202.875</v>
      </c>
      <c r="B104" s="694" t="n"/>
      <c r="C104" s="1221">
        <f>A104+INDEX($V$3:$V$86,MATCH($C$3,$P$3:$P$86,0))*INDEX($W$3:$W$86,MATCH($C$3,$P$3:$P$86,0))</f>
        <v/>
      </c>
      <c r="F104" s="694" t="n">
        <v>75</v>
      </c>
      <c r="G104" s="1221" t="n">
        <v>46202.875</v>
      </c>
      <c r="I104" s="694" t="n">
        <v>76</v>
      </c>
      <c r="J104" s="1221" t="n">
        <v>46202.54166666666</v>
      </c>
    </row>
    <row r="105" ht="15" customHeight="1" s="650">
      <c r="A105" s="1221" t="n">
        <v>46203.54166666666</v>
      </c>
      <c r="B105" s="694" t="n"/>
      <c r="C105" s="1221">
        <f>A105+INDEX($V$3:$V$86,MATCH($C$3,$P$3:$P$86,0))*INDEX($W$3:$W$86,MATCH($C$3,$P$3:$P$86,0))</f>
        <v/>
      </c>
      <c r="F105" s="694" t="n">
        <v>78</v>
      </c>
      <c r="G105" s="1221" t="n">
        <v>46203.54166666666</v>
      </c>
      <c r="I105" s="694" t="n">
        <v>77</v>
      </c>
      <c r="J105" s="1221" t="n">
        <v>46203.70833333334</v>
      </c>
    </row>
    <row r="106" ht="15" customHeight="1" s="650">
      <c r="A106" s="1221" t="n">
        <v>46203.70833333334</v>
      </c>
      <c r="B106" s="694" t="n"/>
      <c r="C106" s="1221">
        <f>A106+INDEX($V$3:$V$86,MATCH($C$3,$P$3:$P$86,0))*INDEX($W$3:$W$86,MATCH($C$3,$P$3:$P$86,0))</f>
        <v/>
      </c>
      <c r="F106" s="694" t="n">
        <v>77</v>
      </c>
      <c r="G106" s="1221" t="n">
        <v>46203.70833333334</v>
      </c>
      <c r="I106" s="694" t="n">
        <v>78</v>
      </c>
      <c r="J106" s="1221" t="n">
        <v>46203.54166666666</v>
      </c>
    </row>
    <row r="107" ht="15" customHeight="1" s="650">
      <c r="A107" s="1221" t="n">
        <v>46203.875</v>
      </c>
      <c r="B107" s="694" t="n"/>
      <c r="C107" s="1221">
        <f>A107+INDEX($V$3:$V$86,MATCH($C$3,$P$3:$P$86,0))*INDEX($W$3:$W$86,MATCH($C$3,$P$3:$P$86,0))</f>
        <v/>
      </c>
      <c r="F107" s="694" t="n">
        <v>79</v>
      </c>
      <c r="G107" s="1221" t="n">
        <v>46203.875</v>
      </c>
      <c r="I107" s="694" t="n">
        <v>79</v>
      </c>
      <c r="J107" s="1221" t="n">
        <v>46203.875</v>
      </c>
    </row>
    <row r="108" ht="15" customHeight="1" s="650">
      <c r="A108" s="1221" t="n">
        <v>46204.5</v>
      </c>
      <c r="B108" s="694" t="n"/>
      <c r="C108" s="1221">
        <f>A108+INDEX($V$3:$V$86,MATCH($C$3,$P$3:$P$86,0))*INDEX($W$3:$W$86,MATCH($C$3,$P$3:$P$86,0))</f>
        <v/>
      </c>
      <c r="F108" s="694" t="n">
        <v>80</v>
      </c>
      <c r="G108" s="1221" t="n">
        <v>46204.5</v>
      </c>
      <c r="I108" s="694" t="n">
        <v>80</v>
      </c>
      <c r="J108" s="1221" t="n">
        <v>46204.5</v>
      </c>
    </row>
    <row r="109" ht="15" customHeight="1" s="650">
      <c r="A109" s="1221" t="n">
        <v>46204.66666666666</v>
      </c>
      <c r="B109" s="694" t="n"/>
      <c r="C109" s="1221">
        <f>A109+INDEX($V$3:$V$86,MATCH($C$3,$P$3:$P$86,0))*INDEX($W$3:$W$86,MATCH($C$3,$P$3:$P$86,0))</f>
        <v/>
      </c>
      <c r="F109" s="694" t="n">
        <v>82</v>
      </c>
      <c r="G109" s="1221" t="n">
        <v>46204.66666666666</v>
      </c>
      <c r="I109" s="694" t="n">
        <v>81</v>
      </c>
      <c r="J109" s="1221" t="n">
        <v>46204.83333333334</v>
      </c>
    </row>
    <row r="110" ht="15" customHeight="1" s="650">
      <c r="A110" s="1221" t="n">
        <v>46204.83333333334</v>
      </c>
      <c r="B110" s="694" t="n"/>
      <c r="C110" s="1221">
        <f>A110+INDEX($V$3:$V$86,MATCH($C$3,$P$3:$P$86,0))*INDEX($W$3:$W$86,MATCH($C$3,$P$3:$P$86,0))</f>
        <v/>
      </c>
      <c r="F110" s="694" t="n">
        <v>81</v>
      </c>
      <c r="G110" s="1221" t="n">
        <v>46204.83333333334</v>
      </c>
      <c r="I110" s="694" t="n">
        <v>82</v>
      </c>
      <c r="J110" s="1221" t="n">
        <v>46204.66666666666</v>
      </c>
    </row>
    <row r="111" ht="15" customHeight="1" s="650">
      <c r="A111" s="1221" t="n">
        <v>46205.625</v>
      </c>
      <c r="B111" s="694" t="n"/>
      <c r="C111" s="1221">
        <f>A111+INDEX($V$3:$V$86,MATCH($C$3,$P$3:$P$86,0))*INDEX($W$3:$W$86,MATCH($C$3,$P$3:$P$86,0))</f>
        <v/>
      </c>
      <c r="F111" s="694" t="n">
        <v>84</v>
      </c>
      <c r="G111" s="1221" t="n">
        <v>46205.625</v>
      </c>
      <c r="I111" s="694" t="n">
        <v>83</v>
      </c>
      <c r="J111" s="1221" t="n">
        <v>46205.79166666666</v>
      </c>
    </row>
    <row r="112" ht="15" customHeight="1" s="650">
      <c r="A112" s="1221" t="n">
        <v>46205.79166666666</v>
      </c>
      <c r="B112" s="694" t="n"/>
      <c r="C112" s="1221">
        <f>A112+INDEX($V$3:$V$86,MATCH($C$3,$P$3:$P$86,0))*INDEX($W$3:$W$86,MATCH($C$3,$P$3:$P$86,0))</f>
        <v/>
      </c>
      <c r="F112" s="694" t="n">
        <v>83</v>
      </c>
      <c r="G112" s="1221" t="n">
        <v>46205.79166666666</v>
      </c>
      <c r="I112" s="694" t="n">
        <v>84</v>
      </c>
      <c r="J112" s="1221" t="n">
        <v>46205.625</v>
      </c>
    </row>
    <row r="113" ht="15" customHeight="1" s="650">
      <c r="A113" s="1221" t="n">
        <v>46205.95833333334</v>
      </c>
      <c r="B113" s="694" t="n"/>
      <c r="C113" s="1221">
        <f>A113+INDEX($V$3:$V$86,MATCH($C$3,$P$3:$P$86,0))*INDEX($W$3:$W$86,MATCH($C$3,$P$3:$P$86,0))</f>
        <v/>
      </c>
      <c r="F113" s="694" t="n">
        <v>85</v>
      </c>
      <c r="G113" s="1221" t="n">
        <v>46205.95833333334</v>
      </c>
      <c r="I113" s="694" t="n">
        <v>85</v>
      </c>
      <c r="J113" s="1221" t="n">
        <v>46205.95833333334</v>
      </c>
    </row>
    <row r="114" ht="15" customHeight="1" s="650">
      <c r="A114" s="1221" t="n">
        <v>46206.58333333334</v>
      </c>
      <c r="B114" s="694" t="n"/>
      <c r="C114" s="1221">
        <f>A114+INDEX($V$3:$V$86,MATCH($C$3,$P$3:$P$86,0))*INDEX($W$3:$W$86,MATCH($C$3,$P$3:$P$86,0))</f>
        <v/>
      </c>
      <c r="F114" s="694" t="n">
        <v>88</v>
      </c>
      <c r="G114" s="1221" t="n">
        <v>46206.58333333334</v>
      </c>
      <c r="I114" s="694" t="n">
        <v>86</v>
      </c>
      <c r="J114" s="1221" t="n">
        <v>46206.75</v>
      </c>
    </row>
    <row r="115" ht="15" customHeight="1" s="650">
      <c r="A115" s="1221" t="n">
        <v>46206.75</v>
      </c>
      <c r="B115" s="694" t="n"/>
      <c r="C115" s="1221">
        <f>A115+INDEX($V$3:$V$86,MATCH($C$3,$P$3:$P$86,0))*INDEX($W$3:$W$86,MATCH($C$3,$P$3:$P$86,0))</f>
        <v/>
      </c>
      <c r="F115" s="694" t="n">
        <v>86</v>
      </c>
      <c r="G115" s="1221" t="n">
        <v>46206.75</v>
      </c>
      <c r="I115" s="694" t="n">
        <v>87</v>
      </c>
      <c r="J115" s="1221" t="n">
        <v>46206.89583333334</v>
      </c>
    </row>
    <row r="116" ht="15" customHeight="1" s="650">
      <c r="A116" s="1221" t="n">
        <v>46206.89583333334</v>
      </c>
      <c r="B116" s="694" t="n"/>
      <c r="C116" s="1221">
        <f>A116+INDEX($V$3:$V$86,MATCH($C$3,$P$3:$P$86,0))*INDEX($W$3:$W$86,MATCH($C$3,$P$3:$P$86,0))</f>
        <v/>
      </c>
      <c r="F116" s="694" t="n">
        <v>87</v>
      </c>
      <c r="G116" s="1221" t="n">
        <v>46206.89583333334</v>
      </c>
      <c r="I116" s="694" t="n">
        <v>88</v>
      </c>
      <c r="J116" s="1221" t="n">
        <v>46206.58333333334</v>
      </c>
    </row>
    <row r="117" ht="15" customHeight="1" s="650">
      <c r="A117" s="694" t="n"/>
      <c r="B117" s="694" t="n"/>
      <c r="C117" s="1221" t="n"/>
      <c r="F117" s="694" t="n"/>
      <c r="G117" s="1221" t="n"/>
      <c r="I117" s="694" t="n"/>
      <c r="J117" s="694" t="n"/>
    </row>
    <row r="118" ht="15" customHeight="1" s="650">
      <c r="A118" s="694" t="n"/>
      <c r="B118" s="694" t="n"/>
      <c r="C118" s="1221" t="n"/>
      <c r="F118" s="694" t="n"/>
      <c r="G118" s="1221" t="n"/>
      <c r="I118" s="694" t="n"/>
      <c r="J118" s="694" t="n"/>
    </row>
    <row r="119" ht="15" customHeight="1" s="650">
      <c r="A119" s="1318" t="inlineStr">
        <is>
          <t>OCTAVOS</t>
        </is>
      </c>
      <c r="B119" s="694" t="n"/>
      <c r="C119" s="694" t="n"/>
      <c r="F119" s="694" t="n"/>
      <c r="G119" s="1221" t="n"/>
      <c r="I119" s="694" t="n"/>
      <c r="J119" s="694" t="n"/>
    </row>
    <row r="120" ht="15" customHeight="1" s="650">
      <c r="A120" s="1221" t="n">
        <v>46207.54166666666</v>
      </c>
      <c r="B120" s="694" t="n"/>
      <c r="C120" s="1221">
        <f>A120+INDEX($V$3:$V$86,MATCH($C$3,$P$3:$P$86,0))*INDEX($W$3:$W$86,MATCH($C$3,$P$3:$P$86,0))</f>
        <v/>
      </c>
      <c r="D120" s="1317" t="n"/>
      <c r="F120" s="694" t="n">
        <v>90</v>
      </c>
      <c r="G120" s="1221" t="n">
        <v>46207.54166666666</v>
      </c>
      <c r="I120" s="694" t="n">
        <v>89</v>
      </c>
      <c r="J120" s="1221" t="n">
        <v>46207.70833333334</v>
      </c>
    </row>
    <row r="121" ht="15" customHeight="1" s="650">
      <c r="A121" s="1221" t="n">
        <v>46207.70833333334</v>
      </c>
      <c r="B121" s="694" t="n"/>
      <c r="C121" s="1221">
        <f>A121+INDEX($V$3:$V$86,MATCH($C$3,$P$3:$P$86,0))*INDEX($W$3:$W$86,MATCH($C$3,$P$3:$P$86,0))</f>
        <v/>
      </c>
      <c r="D121" s="1317" t="n"/>
      <c r="F121" s="694" t="n">
        <v>89</v>
      </c>
      <c r="G121" s="1221" t="n">
        <v>46207.70833333334</v>
      </c>
      <c r="I121" s="694" t="n">
        <v>90</v>
      </c>
      <c r="J121" s="1221" t="n">
        <v>46207.54166666666</v>
      </c>
    </row>
    <row r="122" ht="15" customHeight="1" s="650">
      <c r="A122" s="1221" t="n">
        <v>46208.66666666666</v>
      </c>
      <c r="B122" s="694" t="n"/>
      <c r="C122" s="1221">
        <f>A122+INDEX($V$3:$V$86,MATCH($C$3,$P$3:$P$86,0))*INDEX($W$3:$W$86,MATCH($C$3,$P$3:$P$86,0))</f>
        <v/>
      </c>
      <c r="D122" s="1317" t="n"/>
      <c r="F122" s="694" t="n">
        <v>91</v>
      </c>
      <c r="G122" s="1221" t="n">
        <v>46208.66666666666</v>
      </c>
      <c r="I122" s="694" t="n">
        <v>91</v>
      </c>
      <c r="J122" s="1221" t="n">
        <v>46208.66666666666</v>
      </c>
    </row>
    <row r="123" ht="15" customHeight="1" s="650">
      <c r="A123" s="1221" t="n">
        <v>46208.83333333334</v>
      </c>
      <c r="B123" s="694" t="n"/>
      <c r="C123" s="1221">
        <f>A123+INDEX($V$3:$V$86,MATCH($C$3,$P$3:$P$86,0))*INDEX($W$3:$W$86,MATCH($C$3,$P$3:$P$86,0))</f>
        <v/>
      </c>
      <c r="D123" s="1317" t="n"/>
      <c r="F123" s="694" t="n">
        <v>92</v>
      </c>
      <c r="G123" s="1221" t="n">
        <v>46208.83333333334</v>
      </c>
      <c r="I123" s="694" t="n">
        <v>92</v>
      </c>
      <c r="J123" s="1221" t="n">
        <v>46208.83333333334</v>
      </c>
    </row>
    <row r="124" ht="15" customHeight="1" s="650">
      <c r="A124" s="1221" t="n">
        <v>46209.625</v>
      </c>
      <c r="B124" s="694" t="n"/>
      <c r="C124" s="1221">
        <f>A124+INDEX($V$3:$V$86,MATCH($C$3,$P$3:$P$86,0))*INDEX($W$3:$W$86,MATCH($C$3,$P$3:$P$86,0))</f>
        <v/>
      </c>
      <c r="D124" s="1317" t="n"/>
      <c r="F124" s="694" t="n">
        <v>93</v>
      </c>
      <c r="G124" s="1221" t="n">
        <v>46209.625</v>
      </c>
      <c r="I124" s="694" t="n">
        <v>93</v>
      </c>
      <c r="J124" s="1221" t="n">
        <v>46209.625</v>
      </c>
    </row>
    <row r="125" ht="15" customHeight="1" s="650">
      <c r="A125" s="1221" t="n">
        <v>46209.83333333334</v>
      </c>
      <c r="B125" s="694" t="n"/>
      <c r="C125" s="1221">
        <f>A125+INDEX($V$3:$V$86,MATCH($C$3,$P$3:$P$86,0))*INDEX($W$3:$W$86,MATCH($C$3,$P$3:$P$86,0))</f>
        <v/>
      </c>
      <c r="D125" s="1317" t="n"/>
      <c r="F125" s="694" t="n">
        <v>94</v>
      </c>
      <c r="G125" s="1221" t="n">
        <v>46209.83333333334</v>
      </c>
      <c r="I125" s="694" t="n">
        <v>94</v>
      </c>
      <c r="J125" s="1221" t="n">
        <v>46209.83333333334</v>
      </c>
    </row>
    <row r="126" ht="15" customHeight="1" s="650">
      <c r="A126" s="1221" t="n">
        <v>46210.5</v>
      </c>
      <c r="B126" s="694" t="n"/>
      <c r="C126" s="1221">
        <f>A126+INDEX($V$3:$V$86,MATCH($C$3,$P$3:$P$86,0))*INDEX($W$3:$W$86,MATCH($C$3,$P$3:$P$86,0))</f>
        <v/>
      </c>
      <c r="D126" s="1317" t="n"/>
      <c r="F126" s="694" t="n">
        <v>95</v>
      </c>
      <c r="G126" s="1221" t="n">
        <v>46210.5</v>
      </c>
      <c r="I126" s="694" t="n">
        <v>95</v>
      </c>
      <c r="J126" s="1221" t="n">
        <v>46210.5</v>
      </c>
    </row>
    <row r="127" ht="15" customHeight="1" s="650">
      <c r="A127" s="1221" t="n">
        <v>46210.66666666666</v>
      </c>
      <c r="B127" s="694" t="n"/>
      <c r="C127" s="1221">
        <f>A127+INDEX($V$3:$V$86,MATCH($C$3,$P$3:$P$86,0))*INDEX($W$3:$W$86,MATCH($C$3,$P$3:$P$86,0))</f>
        <v/>
      </c>
      <c r="D127" s="1317" t="n"/>
      <c r="F127" s="694" t="n">
        <v>96</v>
      </c>
      <c r="G127" s="1221" t="n">
        <v>46210.66666666666</v>
      </c>
      <c r="I127" s="694" t="n">
        <v>96</v>
      </c>
      <c r="J127" s="1221" t="n">
        <v>46210.66666666666</v>
      </c>
    </row>
    <row r="128" ht="15" customHeight="1" s="650">
      <c r="A128" s="694" t="n"/>
      <c r="B128" s="694" t="n"/>
      <c r="C128" s="694" t="n"/>
      <c r="F128" s="694" t="n"/>
      <c r="G128" s="1221" t="n"/>
      <c r="I128" s="694" t="n"/>
      <c r="J128" s="694" t="n"/>
    </row>
    <row r="129" ht="15" customHeight="1" s="650">
      <c r="A129" s="694" t="n"/>
      <c r="B129" s="694" t="n"/>
      <c r="C129" s="694" t="n"/>
      <c r="F129" s="694" t="n"/>
      <c r="G129" s="1221" t="n"/>
      <c r="I129" s="694" t="n"/>
      <c r="J129" s="694" t="n"/>
    </row>
    <row r="130" ht="15" customHeight="1" s="650">
      <c r="A130" s="1318" t="inlineStr">
        <is>
          <t>CUARTOS</t>
        </is>
      </c>
      <c r="B130" s="694" t="n"/>
      <c r="C130" s="1221" t="n"/>
      <c r="F130" s="694" t="n"/>
      <c r="G130" s="1221" t="n"/>
      <c r="I130" s="694" t="n"/>
      <c r="J130" s="694" t="n"/>
    </row>
    <row r="131" ht="15" customHeight="1" s="650">
      <c r="A131" s="1221" t="n">
        <v>46212.66666666666</v>
      </c>
      <c r="B131" s="694" t="n"/>
      <c r="C131" s="1221">
        <f>A131+INDEX($V$3:$V$86,MATCH($C$3,$P$3:$P$86,0))*INDEX($W$3:$W$86,MATCH($C$3,$P$3:$P$86,0))</f>
        <v/>
      </c>
      <c r="D131" s="1317" t="n"/>
      <c r="F131" s="694" t="n">
        <v>97</v>
      </c>
      <c r="G131" s="1221" t="n">
        <v>46212.66666666666</v>
      </c>
      <c r="I131" s="694" t="n">
        <v>97</v>
      </c>
      <c r="J131" s="1221" t="n">
        <v>46212.66666666666</v>
      </c>
    </row>
    <row r="132" ht="15" customHeight="1" s="650">
      <c r="A132" s="1221" t="n">
        <v>46213.625</v>
      </c>
      <c r="B132" s="694" t="n"/>
      <c r="C132" s="1221">
        <f>A132+INDEX($V$3:$V$86,MATCH($C$3,$P$3:$P$86,0))*INDEX($W$3:$W$86,MATCH($C$3,$P$3:$P$86,0))</f>
        <v/>
      </c>
      <c r="D132" s="1317" t="n"/>
      <c r="F132" s="694" t="n">
        <v>98</v>
      </c>
      <c r="G132" s="1221" t="n">
        <v>46213.625</v>
      </c>
      <c r="I132" s="694" t="n">
        <v>98</v>
      </c>
      <c r="J132" s="1221" t="n">
        <v>46213.625</v>
      </c>
    </row>
    <row r="133" ht="15" customHeight="1" s="650">
      <c r="A133" s="1221" t="n">
        <v>46214.70833333334</v>
      </c>
      <c r="B133" s="694" t="n"/>
      <c r="C133" s="1221">
        <f>A133+INDEX($V$3:$V$86,MATCH($C$3,$P$3:$P$86,0))*INDEX($W$3:$W$86,MATCH($C$3,$P$3:$P$86,0))</f>
        <v/>
      </c>
      <c r="D133" s="1317" t="n"/>
      <c r="F133" s="694" t="n">
        <v>99</v>
      </c>
      <c r="G133" s="1221" t="n">
        <v>46214.70833333334</v>
      </c>
      <c r="I133" s="694" t="n">
        <v>99</v>
      </c>
      <c r="J133" s="1221" t="n">
        <v>46214.70833333334</v>
      </c>
    </row>
    <row r="134" ht="15" customHeight="1" s="650">
      <c r="A134" s="1221" t="n">
        <v>46214.875</v>
      </c>
      <c r="B134" s="694" t="n"/>
      <c r="C134" s="1221">
        <f>A134+INDEX($V$3:$V$86,MATCH($C$3,$P$3:$P$86,0))*INDEX($W$3:$W$86,MATCH($C$3,$P$3:$P$86,0))</f>
        <v/>
      </c>
      <c r="D134" s="1317" t="n"/>
      <c r="F134" s="694" t="n">
        <v>100</v>
      </c>
      <c r="G134" s="1221" t="n">
        <v>46214.875</v>
      </c>
      <c r="I134" s="694" t="n">
        <v>100</v>
      </c>
      <c r="J134" s="1221" t="n">
        <v>46214.875</v>
      </c>
    </row>
    <row r="135" ht="15" customHeight="1" s="650">
      <c r="A135" s="694" t="n"/>
      <c r="B135" s="694" t="n"/>
      <c r="C135" s="1221" t="n"/>
    </row>
    <row r="136" ht="15" customHeight="1" s="650">
      <c r="A136" s="694" t="n"/>
      <c r="B136" s="694" t="n"/>
      <c r="C136" s="694" t="n"/>
    </row>
    <row r="137" ht="15" customHeight="1" s="650">
      <c r="A137" s="1319" t="inlineStr">
        <is>
          <t>SF</t>
        </is>
      </c>
      <c r="B137" s="694" t="n"/>
      <c r="C137" s="1221" t="n"/>
    </row>
    <row r="138" ht="15" customHeight="1" s="650">
      <c r="A138" s="1221" t="n">
        <v>46217.625</v>
      </c>
      <c r="B138" s="694" t="n"/>
      <c r="C138" s="1221">
        <f>A138+INDEX($V$3:$V$86,MATCH($C$3,$P$3:$P$86,0))*INDEX($W$3:$W$86,MATCH($C$3,$P$3:$P$86,0))</f>
        <v/>
      </c>
      <c r="D138" s="1317" t="n"/>
    </row>
    <row r="139" ht="15" customHeight="1" s="650">
      <c r="A139" s="1221" t="n">
        <v>46218.625</v>
      </c>
      <c r="B139" s="694" t="n"/>
      <c r="C139" s="1221">
        <f>A139+INDEX($V$3:$V$86,MATCH($C$3,$P$3:$P$86,0))*INDEX($W$3:$W$86,MATCH($C$3,$P$3:$P$86,0))</f>
        <v/>
      </c>
      <c r="D139" s="1317" t="n"/>
    </row>
    <row r="140" ht="15" customHeight="1" s="650">
      <c r="A140" s="694" t="n"/>
      <c r="B140" s="694" t="n"/>
      <c r="C140" s="1221" t="n"/>
    </row>
    <row r="141" ht="15" customHeight="1" s="650">
      <c r="A141" s="694" t="n"/>
      <c r="B141" s="694" t="n"/>
      <c r="C141" s="694" t="n"/>
    </row>
    <row r="142" ht="15" customHeight="1" s="650">
      <c r="A142" s="694" t="inlineStr">
        <is>
          <t>3-4</t>
        </is>
      </c>
      <c r="B142" s="694" t="n"/>
      <c r="C142" s="694" t="n"/>
    </row>
    <row r="143" ht="15" customHeight="1" s="650">
      <c r="A143" s="1221" t="n">
        <v>46221.70833333334</v>
      </c>
      <c r="B143" s="694" t="n"/>
      <c r="C143" s="1221">
        <f>A143+INDEX($V$3:$V$86,MATCH($C$3,$P$3:$P$86,0))*INDEX($W$3:$W$86,MATCH($C$3,$P$3:$P$86,0))</f>
        <v/>
      </c>
      <c r="D143" s="1317" t="n"/>
    </row>
    <row r="144" ht="15" customHeight="1" s="650">
      <c r="A144" s="694" t="n"/>
      <c r="B144" s="694" t="n"/>
      <c r="C144" s="694" t="n"/>
    </row>
    <row r="145" ht="15" customHeight="1" s="650">
      <c r="A145" s="694" t="n"/>
      <c r="B145" s="694" t="n"/>
      <c r="C145" s="694" t="n"/>
    </row>
    <row r="146" ht="15" customHeight="1" s="650">
      <c r="A146" s="1320" t="inlineStr">
        <is>
          <t>F</t>
        </is>
      </c>
      <c r="B146" s="694" t="n"/>
      <c r="C146" s="1221" t="n"/>
    </row>
    <row r="147" ht="15" customHeight="1" s="650">
      <c r="A147" s="1221" t="n">
        <v>46222.625</v>
      </c>
      <c r="B147" s="694" t="n"/>
      <c r="C147" s="1221">
        <f>A147+INDEX($V$3:$V$86,MATCH($C$3,$P$3:$P$86,0))*INDEX($W$3:$W$86,MATCH($C$3,$P$3:$P$86,0))</f>
        <v/>
      </c>
      <c r="D147" s="1317" t="n"/>
    </row>
  </sheetData>
  <sheetProtection selectLockedCells="1" selectUnlockedCells="1" algorithmName="SHA-512" sheet="1" objects="1" insertRows="1" insertHyperlinks="1" autoFilter="1" scenarios="1" formatColumns="1" deleteColumns="1" insertColumns="1" pivotTables="1" deleteRows="1" formatCells="1" saltValue="SwvkIHqyjur7Z/tMdwOXzg==" formatRows="1" sort="1" spinCount="100000" hashValue="0C2ndOFA6fCpJ2HjImPD0ve4aHfOJR/WDsCceq524KzCqTvlmUWExSaYxwA9OvQgyIrWFoMNHLTZUC6A5FT6pg=="/>
  <conditionalFormatting sqref="F4:F27">
    <cfRule type="duplicateValues" rank="0" priority="2" equalAverage="0" aboveAverage="0" dxfId="29" text="" percent="0" bottom="0"/>
  </conditionalFormatting>
  <printOptions horizontalCentered="0" verticalCentered="0" headings="0" gridLines="0" gridLinesSet="1"/>
  <pageMargins left="0.7" right="0.7" top="0.75" bottom="0.75" header="0.511811023622047" footer="0.511811023622047"/>
  <pageSetup orientation="portrait" paperSize="9" scale="100" fitToHeight="1" fitToWidth="1" pageOrder="downThenOver" blackAndWhite="0" draft="0" horizontalDpi="300" verticalDpi="300" copies="1"/>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matejero</dc:creator>
  <dc:language xmlns:dc="http://purl.org/dc/elements/1.1/">en-US</dc:language>
  <dcterms:created xmlns:dcterms="http://purl.org/dc/terms/" xmlns:xsi="http://www.w3.org/2001/XMLSchema-instance" xsi:type="dcterms:W3CDTF">2015-10-31T09:41:54Z</dcterms:created>
  <dcterms:modified xmlns:dcterms="http://purl.org/dc/terms/" xmlns:xsi="http://www.w3.org/2001/XMLSchema-instance" xsi:type="dcterms:W3CDTF">2026-05-20T20:28:49Z</dcterms:modified>
  <cp:lastModifiedBy>Hobie Duijn</cp:lastModifiedBy>
  <cp:revision>0</cp:revision>
  <cp:lastPrinted>2018-12-06T18:06:35Z</cp:lastPrinted>
</cp:coreProperties>
</file>