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971DA18B-EF74-4CA8-9620-88D33B1564F5}"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105" i="36"/>
  <c r="C4" i="31" s="1"/>
  <c r="D140" i="36"/>
  <c r="B80" i="31" s="1"/>
  <c r="D159" i="36"/>
  <c r="B99" i="31" s="1"/>
  <c r="D143" i="36"/>
  <c r="B83" i="31" s="1"/>
  <c r="D132" i="36"/>
  <c r="B219" i="31" s="1"/>
  <c r="D21" i="36"/>
  <c r="AC3" i="3" s="1"/>
  <c r="D33" i="36"/>
  <c r="AA149" i="3" s="1"/>
  <c r="D182" i="36"/>
  <c r="B122" i="31" s="1"/>
  <c r="D37" i="36"/>
  <c r="W154" i="3" s="1"/>
  <c r="B253" i="31" s="1"/>
  <c r="D17" i="36"/>
  <c r="X3" i="3" s="1"/>
  <c r="D266" i="36"/>
  <c r="D66" i="36"/>
  <c r="D70" i="36"/>
  <c r="D95" i="36"/>
  <c r="L21" i="34" s="1"/>
  <c r="D22" i="36"/>
  <c r="AF3" i="3" s="1"/>
  <c r="D256" i="36"/>
  <c r="D60" i="36" l="1"/>
  <c r="AT5" i="3" s="1"/>
  <c r="AT45" i="3" s="1"/>
  <c r="D8" i="36"/>
  <c r="B3" i="30" s="1"/>
  <c r="D269" i="36"/>
  <c r="D184" i="36"/>
  <c r="B124" i="31" s="1"/>
  <c r="D186" i="36"/>
  <c r="B126" i="31" s="1"/>
  <c r="D48" i="36"/>
  <c r="AM148" i="3" s="1"/>
  <c r="D120" i="36"/>
  <c r="E253" i="31" s="1"/>
  <c r="D25" i="36"/>
  <c r="AW26" i="45"/>
  <c r="AO14" i="45"/>
  <c r="AK20" i="45"/>
  <c r="AG41" i="45"/>
  <c r="AG23" i="45"/>
  <c r="AG5" i="45"/>
  <c r="AC43" i="45"/>
  <c r="AC34" i="45"/>
  <c r="AC25" i="45"/>
  <c r="AC16" i="45"/>
  <c r="AC7" i="45"/>
  <c r="AB49" i="45"/>
  <c r="AV26" i="45"/>
  <c r="AN14" i="45"/>
  <c r="AJ20" i="45"/>
  <c r="AF41" i="45"/>
  <c r="AF23" i="45"/>
  <c r="AF5" i="45"/>
  <c r="AB43" i="45"/>
  <c r="AB34" i="45"/>
  <c r="AB25" i="45"/>
  <c r="AB16" i="45"/>
  <c r="AB7" i="45"/>
  <c r="AJ44" i="45"/>
  <c r="AW25" i="45"/>
  <c r="AO13" i="45"/>
  <c r="AK19" i="45"/>
  <c r="AG40" i="45"/>
  <c r="AG22" i="45"/>
  <c r="AG4" i="45"/>
  <c r="AC42" i="45"/>
  <c r="AC33" i="45"/>
  <c r="AC24" i="45"/>
  <c r="AC15" i="45"/>
  <c r="AC6" i="45"/>
  <c r="AF35" i="45"/>
  <c r="AV25" i="45"/>
  <c r="AN13" i="45"/>
  <c r="AJ19" i="45"/>
  <c r="AF40" i="45"/>
  <c r="AF22" i="45"/>
  <c r="AF4" i="45"/>
  <c r="AB42" i="45"/>
  <c r="AB33" i="45"/>
  <c r="AB24" i="45"/>
  <c r="AB15" i="45"/>
  <c r="AB6" i="45"/>
  <c r="AF17" i="45"/>
  <c r="AS32" i="45"/>
  <c r="AK44" i="45"/>
  <c r="AK8" i="45"/>
  <c r="AG35" i="45"/>
  <c r="AG17" i="45"/>
  <c r="AC49" i="45"/>
  <c r="AC40" i="45"/>
  <c r="AC31" i="45"/>
  <c r="AC22" i="45"/>
  <c r="AC13" i="45"/>
  <c r="AC4" i="45"/>
  <c r="AB31" i="45"/>
  <c r="AR32" i="45"/>
  <c r="AS31" i="45"/>
  <c r="AK43" i="45"/>
  <c r="AK7" i="45"/>
  <c r="AG34" i="45"/>
  <c r="AG16" i="45"/>
  <c r="AC48" i="45"/>
  <c r="AC39" i="45"/>
  <c r="AC30" i="45"/>
  <c r="AC21" i="45"/>
  <c r="AC12" i="45"/>
  <c r="AC3" i="45"/>
  <c r="AB40" i="45"/>
  <c r="AR31" i="45"/>
  <c r="AJ43" i="45"/>
  <c r="AJ7" i="45"/>
  <c r="AF34" i="45"/>
  <c r="AF16" i="45"/>
  <c r="AB48" i="45"/>
  <c r="AB39" i="45"/>
  <c r="AB30" i="45"/>
  <c r="AB21" i="45"/>
  <c r="AB12" i="45"/>
  <c r="AB3" i="45"/>
  <c r="AC9" i="45"/>
  <c r="AB13" i="45"/>
  <c r="AO38" i="45"/>
  <c r="AK32" i="45"/>
  <c r="AG47" i="45"/>
  <c r="AG29" i="45"/>
  <c r="AG11" i="45"/>
  <c r="AC46" i="45"/>
  <c r="AC37" i="45"/>
  <c r="AC28" i="45"/>
  <c r="AC19" i="45"/>
  <c r="AC10" i="45"/>
  <c r="AN38" i="45"/>
  <c r="AJ32" i="45"/>
  <c r="AF47" i="45"/>
  <c r="AF29" i="45"/>
  <c r="AF11" i="45"/>
  <c r="AB46" i="45"/>
  <c r="AB37" i="45"/>
  <c r="AB28" i="45"/>
  <c r="AB19" i="45"/>
  <c r="AB10" i="45"/>
  <c r="AC27" i="45"/>
  <c r="AB22" i="45"/>
  <c r="AO37" i="45"/>
  <c r="AK31" i="45"/>
  <c r="AG46" i="45"/>
  <c r="AG28" i="45"/>
  <c r="AG10" i="45"/>
  <c r="AC45" i="45"/>
  <c r="AC36" i="45"/>
  <c r="AC18" i="45"/>
  <c r="AN37" i="45"/>
  <c r="AJ31" i="45"/>
  <c r="AF46" i="45"/>
  <c r="AF28" i="45"/>
  <c r="AF10" i="45"/>
  <c r="AB45" i="45"/>
  <c r="AB36" i="45"/>
  <c r="AB27" i="45"/>
  <c r="AB18" i="45"/>
  <c r="AB9" i="45"/>
  <c r="AJ8" i="45"/>
  <c r="AB4" i="45"/>
  <c r="D30" i="36"/>
  <c r="W136" i="3" s="1"/>
  <c r="D9" i="36"/>
  <c r="D263" i="36"/>
  <c r="D168" i="36"/>
  <c r="B108" i="31" s="1"/>
  <c r="D51" i="36"/>
  <c r="AJ5" i="3" s="1"/>
  <c r="D5" i="36"/>
  <c r="D49" i="36"/>
  <c r="AL149" i="3" s="1"/>
  <c r="D154" i="36"/>
  <c r="B94" i="31" s="1"/>
  <c r="D52" i="36"/>
  <c r="AL5" i="3" s="1"/>
  <c r="D35" i="36"/>
  <c r="W151" i="3" s="1"/>
  <c r="B251" i="31" s="1"/>
  <c r="D264" i="36"/>
  <c r="D47" i="36"/>
  <c r="AL148" i="3" s="1"/>
  <c r="D193" i="36"/>
  <c r="B240" i="31" s="1"/>
  <c r="B241" i="31" s="1"/>
  <c r="D148" i="36"/>
  <c r="B88" i="31" s="1"/>
  <c r="D155" i="36"/>
  <c r="B95" i="31" s="1"/>
  <c r="D4" i="36"/>
  <c r="K6" i="30" s="1"/>
  <c r="D94" i="36"/>
  <c r="L20" i="34" s="1"/>
  <c r="D271" i="36"/>
  <c r="D127" i="36"/>
  <c r="B129" i="31" s="1"/>
  <c r="D40" i="36"/>
  <c r="W158" i="3" s="1"/>
  <c r="B256" i="31" s="1"/>
  <c r="D181" i="36"/>
  <c r="B121" i="31" s="1"/>
  <c r="D190" i="36"/>
  <c r="B210" i="31" s="1"/>
  <c r="B211" i="31" s="1"/>
  <c r="B212" i="31" s="1"/>
  <c r="B213" i="31" s="1"/>
  <c r="B214" i="31" s="1"/>
  <c r="B215" i="31" s="1"/>
  <c r="B216" i="31" s="1"/>
  <c r="B217" i="31" s="1"/>
  <c r="D119" i="36"/>
  <c r="E244" i="31" s="1"/>
  <c r="D126" i="36"/>
  <c r="B79" i="31" s="1"/>
  <c r="D93" i="36"/>
  <c r="D255" i="36"/>
  <c r="D172" i="36"/>
  <c r="B112" i="31" s="1"/>
  <c r="D183" i="36"/>
  <c r="B123" i="31" s="1"/>
  <c r="D146" i="36"/>
  <c r="B86" i="31" s="1"/>
  <c r="D169" i="36"/>
  <c r="B109" i="31" s="1"/>
  <c r="D102" i="36"/>
  <c r="C1" i="31" s="1"/>
  <c r="D192" i="36"/>
  <c r="B237" i="31" s="1"/>
  <c r="D175" i="36"/>
  <c r="B115" i="31" s="1"/>
  <c r="D259" i="36"/>
  <c r="D160" i="36"/>
  <c r="B100" i="31" s="1"/>
  <c r="D85" i="36"/>
  <c r="L5" i="34" s="1"/>
  <c r="D164" i="36"/>
  <c r="B104" i="31" s="1"/>
  <c r="D142" i="36"/>
  <c r="B82" i="31" s="1"/>
  <c r="D145" i="36"/>
  <c r="B85" i="31" s="1"/>
  <c r="D11" i="36"/>
  <c r="D91" i="36"/>
  <c r="L15" i="34" s="1"/>
  <c r="D125" i="36"/>
  <c r="B5" i="31" s="1"/>
  <c r="D39" i="36"/>
  <c r="W156" i="3" s="1"/>
  <c r="B255" i="31" s="1"/>
  <c r="D19" i="36"/>
  <c r="Z3" i="3" s="1"/>
  <c r="Z51" i="3" s="1"/>
  <c r="D81" i="36"/>
  <c r="B16" i="34" s="1"/>
  <c r="D15" i="36"/>
  <c r="C7" i="30" s="1"/>
  <c r="D136" i="36"/>
  <c r="B239" i="31" s="1"/>
  <c r="D64" i="36"/>
  <c r="D38" i="36"/>
  <c r="W155" i="3" s="1"/>
  <c r="B254" i="31" s="1"/>
  <c r="D107" i="36"/>
  <c r="E3" i="31" s="1"/>
  <c r="D138" i="36"/>
  <c r="B246" i="31" s="1"/>
  <c r="D104" i="36"/>
  <c r="D69" i="36"/>
  <c r="D129" i="36"/>
  <c r="B181" i="31" s="1"/>
  <c r="D56" i="36"/>
  <c r="AP5" i="3" s="1"/>
  <c r="AP53" i="3" s="1"/>
  <c r="D89" i="36"/>
  <c r="L13" i="34" s="1"/>
  <c r="D262" i="36"/>
  <c r="D187" i="36"/>
  <c r="B127" i="31" s="1"/>
  <c r="D41" i="36"/>
  <c r="W159" i="3" s="1"/>
  <c r="B257" i="31" s="1"/>
  <c r="D106" i="36"/>
  <c r="E1" i="31" s="1"/>
  <c r="D111" i="36"/>
  <c r="E30" i="31" s="1"/>
  <c r="D108" i="36"/>
  <c r="E4" i="31" s="1"/>
  <c r="D10" i="36"/>
  <c r="B34" i="34" s="1"/>
  <c r="D24" i="36"/>
  <c r="AV3" i="3" s="1"/>
  <c r="D261" i="36"/>
  <c r="D88" i="36"/>
  <c r="L12" i="34" s="1"/>
  <c r="D46" i="36"/>
  <c r="C9" i="30" s="1"/>
  <c r="D171" i="36"/>
  <c r="B111" i="31" s="1"/>
  <c r="D189" i="36"/>
  <c r="B182" i="31" s="1"/>
  <c r="B183" i="31" s="1"/>
  <c r="B184" i="31" s="1"/>
  <c r="B185" i="31" s="1"/>
  <c r="B186" i="31" s="1"/>
  <c r="B187" i="31" s="1"/>
  <c r="B188" i="31" s="1"/>
  <c r="B189" i="31" s="1"/>
  <c r="B190" i="31" s="1"/>
  <c r="B191" i="31" s="1"/>
  <c r="B192" i="31" s="1"/>
  <c r="B193" i="31" s="1"/>
  <c r="B194" i="31" s="1"/>
  <c r="B195" i="31" s="1"/>
  <c r="B196" i="31" s="1"/>
  <c r="B197" i="31" s="1"/>
  <c r="D31" i="36"/>
  <c r="W141" i="3" s="1"/>
  <c r="D113" i="36"/>
  <c r="E162" i="31" s="1"/>
  <c r="D152" i="36"/>
  <c r="B92" i="31" s="1"/>
  <c r="D34" i="36"/>
  <c r="W150" i="3" s="1"/>
  <c r="B250" i="31" s="1"/>
  <c r="D54" i="36"/>
  <c r="AN5" i="3" s="1"/>
  <c r="AN29"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29"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W1" i="3"/>
  <c r="Z64" i="3"/>
  <c r="Z49" i="3"/>
  <c r="Z81" i="3"/>
  <c r="Z96" i="3"/>
  <c r="Z73" i="3"/>
  <c r="Z17" i="3"/>
  <c r="Z80" i="3"/>
  <c r="Z56" i="3"/>
  <c r="Z33" i="3"/>
  <c r="AJ29" i="3"/>
  <c r="AJ21" i="3"/>
  <c r="AJ45" i="3"/>
  <c r="C253" i="31"/>
  <c r="C258" i="31"/>
  <c r="D72" i="36"/>
  <c r="AY3" i="3" s="1"/>
  <c r="D273" i="36"/>
  <c r="EU6144" i="34"/>
  <c r="G227" i="36" s="1"/>
  <c r="D227" i="36" s="1"/>
  <c r="K27" i="6" s="1"/>
  <c r="AC19" i="3"/>
  <c r="AC83" i="3"/>
  <c r="AC91" i="3"/>
  <c r="AC75" i="3"/>
  <c r="AC35" i="3"/>
  <c r="AC142" i="3"/>
  <c r="AC130" i="3"/>
  <c r="AC27" i="3"/>
  <c r="AC119" i="3"/>
  <c r="AC67" i="3"/>
  <c r="AC59" i="3"/>
  <c r="AN13" i="3"/>
  <c r="AN45" i="3"/>
  <c r="Y119" i="3"/>
  <c r="Y100" i="3"/>
  <c r="Y142" i="3"/>
  <c r="AO61" i="3"/>
  <c r="Z28" i="3"/>
  <c r="Z61" i="3"/>
  <c r="Z84" i="3"/>
  <c r="Z52" i="3"/>
  <c r="Z20" i="3"/>
  <c r="Z44" i="3"/>
  <c r="Z92" i="3"/>
  <c r="Z93" i="3"/>
  <c r="AA162" i="3"/>
  <c r="D258" i="36"/>
  <c r="AT53" i="3"/>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S45"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X91" i="3"/>
  <c r="BE5" i="3"/>
  <c r="BE57" i="3" s="1"/>
  <c r="BK5" i="3"/>
  <c r="BK57" i="3" s="1"/>
  <c r="AM69" i="3"/>
  <c r="Z76" i="3"/>
  <c r="Z53" i="3"/>
  <c r="Z16" i="3"/>
  <c r="AM37" i="3"/>
  <c r="AT77" i="3"/>
  <c r="AF137" i="3"/>
  <c r="AF19" i="3"/>
  <c r="AF35" i="3" s="1"/>
  <c r="Z95" i="3"/>
  <c r="Z22" i="3"/>
  <c r="Z87" i="3"/>
  <c r="Z23" i="3"/>
  <c r="Z94" i="3"/>
  <c r="Z78" i="3"/>
  <c r="Z71" i="3"/>
  <c r="Z47" i="3"/>
  <c r="Z54" i="3"/>
  <c r="C257" i="31"/>
  <c r="AT37" i="3"/>
  <c r="Y11" i="3"/>
  <c r="Y27" i="3" s="1"/>
  <c r="Y43" i="3" s="1"/>
  <c r="X146" i="3"/>
  <c r="Z30" i="3"/>
  <c r="Y130" i="3"/>
  <c r="AT29" i="3"/>
  <c r="X75" i="3"/>
  <c r="Z62" i="3"/>
  <c r="AN101" i="3"/>
  <c r="AN61" i="3"/>
  <c r="AN77" i="3"/>
  <c r="AN37" i="3"/>
  <c r="Y137" i="3"/>
  <c r="AN69" i="3"/>
  <c r="Y83" i="3"/>
  <c r="X119" i="3"/>
  <c r="Z7" i="3"/>
  <c r="AD11" i="3"/>
  <c r="AC100" i="3"/>
  <c r="AC43" i="3"/>
  <c r="AC51" i="3"/>
  <c r="AC11" i="3"/>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O77" i="3"/>
  <c r="Z59" i="3"/>
  <c r="AJ93" i="3"/>
  <c r="AJ61" i="3"/>
  <c r="Z39" i="3"/>
  <c r="Z63" i="3"/>
  <c r="Z70" i="3"/>
  <c r="AJ13" i="3"/>
  <c r="AJ85" i="3"/>
  <c r="AL13" i="3"/>
  <c r="AY13" i="3" s="1"/>
  <c r="AL21" i="3"/>
  <c r="AY21" i="3" s="1"/>
  <c r="AL53" i="3"/>
  <c r="AY53" i="3" s="1"/>
  <c r="Z46" i="3"/>
  <c r="Z14" i="3"/>
  <c r="AJ77" i="3"/>
  <c r="AJ53" i="3"/>
  <c r="AP85" i="3"/>
  <c r="AF100" i="3"/>
  <c r="AF130" i="3"/>
  <c r="AJ37" i="3"/>
  <c r="AZ69" i="3" l="1"/>
  <c r="AP61" i="3"/>
  <c r="AO101" i="3"/>
  <c r="Z11" i="3"/>
  <c r="Z27" i="3" s="1"/>
  <c r="Z43" i="3" s="1"/>
  <c r="B227" i="31"/>
  <c r="AP13" i="3"/>
  <c r="AN21" i="3"/>
  <c r="AP101" i="3"/>
  <c r="B236" i="31"/>
  <c r="AO53" i="3"/>
  <c r="BG5" i="3"/>
  <c r="BG57" i="3" s="1"/>
  <c r="AO21" i="3"/>
  <c r="AP77" i="3"/>
  <c r="AO37" i="3"/>
  <c r="AD67" i="3"/>
  <c r="BF5" i="3"/>
  <c r="BF57" i="3" s="1"/>
  <c r="E17" i="30"/>
  <c r="E16" i="30"/>
  <c r="AO93" i="3"/>
  <c r="AO69" i="3"/>
  <c r="AP69" i="3"/>
  <c r="AO45" i="3"/>
  <c r="AD142" i="3"/>
  <c r="Z67" i="3"/>
  <c r="AD51" i="3"/>
  <c r="AZ13" i="3"/>
  <c r="AM21" i="3"/>
  <c r="AP29" i="3"/>
  <c r="AD75" i="3"/>
  <c r="Z75" i="3"/>
  <c r="AO13" i="3"/>
  <c r="Z19" i="3"/>
  <c r="Z35" i="3" s="1"/>
  <c r="Z83" i="3"/>
  <c r="Z91" i="3"/>
  <c r="BH5" i="3"/>
  <c r="BH57" i="3" s="1"/>
  <c r="AP37" i="3"/>
  <c r="AP45" i="3"/>
  <c r="AD83" i="3"/>
  <c r="AP21" i="3"/>
  <c r="AP93" i="3"/>
  <c r="AD119" i="3"/>
  <c r="AD19"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AB32" i="3" a="1"/>
  <c r="AB32" i="3" s="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46" i="3"/>
  <c r="Y95" i="3"/>
  <c r="Y49" i="3"/>
  <c r="X108" i="3"/>
  <c r="Y96" i="3"/>
  <c r="Y14" i="3"/>
  <c r="X53" i="3"/>
  <c r="X115" i="3"/>
  <c r="Y116" i="3"/>
  <c r="X131" i="3"/>
  <c r="Y102" i="3"/>
  <c r="Y104" i="3"/>
  <c r="X125" i="3"/>
  <c r="Y121" i="3"/>
  <c r="Y61" i="3"/>
  <c r="X38" i="3"/>
  <c r="X65" i="3"/>
  <c r="Y25" i="3"/>
  <c r="Y17" i="3"/>
  <c r="X48" i="3"/>
  <c r="Y143" i="3"/>
  <c r="Y7" i="3"/>
  <c r="Y133" i="3"/>
  <c r="X122" i="3"/>
  <c r="Y113" i="3"/>
  <c r="Y56" i="3"/>
  <c r="Y9" i="3"/>
  <c r="X124" i="3"/>
  <c r="X138" i="3"/>
  <c r="X47" i="3"/>
  <c r="X62" i="3"/>
  <c r="X106" i="3"/>
  <c r="Y21" i="3"/>
  <c r="X78" i="3"/>
  <c r="Y103" i="3"/>
  <c r="X101" i="3"/>
  <c r="Y28" i="3"/>
  <c r="Y110" i="3"/>
  <c r="Y94" i="3"/>
  <c r="Y16" i="3"/>
  <c r="X79" i="3"/>
  <c r="X44" i="3"/>
  <c r="X55" i="3"/>
  <c r="Y86" i="3"/>
  <c r="Y4" i="3"/>
  <c r="Y45" i="3"/>
  <c r="Y92" i="3"/>
  <c r="Y85" i="3"/>
  <c r="X13" i="3"/>
  <c r="Y6" i="3"/>
  <c r="X68" i="3"/>
  <c r="X63" i="3"/>
  <c r="X64" i="3"/>
  <c r="Y120" i="3"/>
  <c r="X5" i="3"/>
  <c r="X20" i="3"/>
  <c r="Y23" i="3"/>
  <c r="Y139" i="3"/>
  <c r="Y127" i="3"/>
  <c r="Y30" i="3"/>
  <c r="Y114" i="3"/>
  <c r="Y41" i="3"/>
  <c r="X57" i="3"/>
  <c r="X134" i="3"/>
  <c r="X32" i="3"/>
  <c r="X54" i="3"/>
  <c r="Y12" i="3"/>
  <c r="Y88" i="3"/>
  <c r="X93" i="3"/>
  <c r="Y84" i="3"/>
  <c r="X60" i="3"/>
  <c r="Y33" i="3"/>
  <c r="X69" i="3"/>
  <c r="X80" i="3" l="1"/>
  <c r="X107" i="3"/>
  <c r="Y8" i="3"/>
  <c r="X15" i="3"/>
  <c r="X111" i="3"/>
  <c r="X24" i="3"/>
  <c r="Y76" i="3"/>
  <c r="X126" i="3"/>
  <c r="Y77" i="3"/>
  <c r="Y22" i="3"/>
  <c r="X123" i="3"/>
  <c r="X89" i="3"/>
  <c r="X97"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3" i="3"/>
  <c r="E47" i="3"/>
  <c r="E49" i="3"/>
  <c r="BU26" i="3" s="1"/>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F92" i="3"/>
  <c r="F95" i="3"/>
  <c r="BW53" i="3" s="1"/>
  <c r="E97" i="3"/>
  <c r="BV52" i="3" s="1"/>
  <c r="F81" i="3"/>
  <c r="E76" i="3"/>
  <c r="BW43" i="3" s="1"/>
  <c r="E78" i="3"/>
  <c r="BW44" i="3" s="1"/>
  <c r="E48" i="3"/>
  <c r="F44" i="3"/>
  <c r="F47" i="3"/>
  <c r="E38" i="3"/>
  <c r="BW24" i="3" s="1"/>
  <c r="BW22" i="3"/>
  <c r="F41" i="3"/>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BU43" i="3" s="1"/>
  <c r="F77" i="3"/>
  <c r="BU44" i="3" s="1"/>
  <c r="F61" i="3"/>
  <c r="E65" i="3"/>
  <c r="E63" i="3"/>
  <c r="E9" i="3"/>
  <c r="F4" i="3"/>
  <c r="F6" i="3"/>
  <c r="F79" i="3"/>
  <c r="E80" i="3"/>
  <c r="F76" i="3"/>
  <c r="BW42" i="3" s="1"/>
  <c r="F80" i="3"/>
  <c r="E77" i="3"/>
  <c r="BW45" i="3" s="1"/>
  <c r="F78" i="3"/>
  <c r="BU42" i="3" s="1"/>
  <c r="BW36" i="3"/>
  <c r="E61" i="3"/>
  <c r="BW37" i="3" s="1"/>
  <c r="F62" i="3"/>
  <c r="BU34" i="3" s="1"/>
  <c r="BU36" i="3"/>
  <c r="F64" i="3"/>
  <c r="BU35" i="3" s="1"/>
  <c r="F72" i="3"/>
  <c r="E68" i="3"/>
  <c r="BW39" i="3" s="1"/>
  <c r="BW38" i="3"/>
  <c r="BU38" i="3"/>
  <c r="E70" i="3"/>
  <c r="BU24" i="3" l="1"/>
  <c r="BU41" i="3"/>
  <c r="BU25" i="3"/>
  <c r="BU27" i="3"/>
  <c r="BW25" i="3"/>
  <c r="BU51" i="3"/>
  <c r="BW41" i="3"/>
  <c r="BW40" i="3"/>
  <c r="BW35" i="3"/>
  <c r="BU37" i="3"/>
  <c r="BW29" i="3"/>
  <c r="BU21"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V9" i="3"/>
  <c r="BV8" i="3"/>
  <c r="BV6" i="3"/>
  <c r="BW49" i="3"/>
  <c r="BW31" i="3"/>
  <c r="BW47" i="3"/>
  <c r="BX32" i="3"/>
  <c r="BX51" i="3" l="1"/>
  <c r="BX4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H25"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78" i="3"/>
  <c r="I24" i="3"/>
  <c r="H23" i="3"/>
  <c r="H20" i="3"/>
  <c r="I20" i="3" l="1"/>
  <c r="I22" i="3"/>
  <c r="I5"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12" i="3" l="1"/>
  <c r="K24"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56" i="3"/>
  <c r="CI36" i="3"/>
  <c r="N61" i="3"/>
  <c r="O64" i="3"/>
  <c r="N79" i="3"/>
  <c r="N96" i="3"/>
  <c r="O97" i="3"/>
  <c r="O93" i="3"/>
  <c r="N95" i="3"/>
  <c r="O44" i="3" l="1"/>
  <c r="O47" i="3"/>
  <c r="O95" i="3"/>
  <c r="CI42" i="3"/>
  <c r="CI51" i="3"/>
  <c r="N29" i="3"/>
  <c r="CJ50" i="3"/>
  <c r="O55" i="3"/>
  <c r="CK33" i="3" s="1"/>
  <c r="O33" i="3"/>
  <c r="CJ19" i="3" s="1"/>
  <c r="N9" i="3"/>
  <c r="N36" i="3"/>
  <c r="O41" i="3"/>
  <c r="CK25" i="3" s="1"/>
  <c r="O4" i="3"/>
  <c r="O69" i="3"/>
  <c r="CK40" i="3" s="1"/>
  <c r="CI35" i="3"/>
  <c r="N72" i="3"/>
  <c r="CK21" i="3"/>
  <c r="O30" i="3"/>
  <c r="N32" i="3"/>
  <c r="CJ18" i="3" s="1"/>
  <c r="N7" i="3"/>
  <c r="O29" i="3"/>
  <c r="N49" i="3"/>
  <c r="N52" i="3"/>
  <c r="CK24" i="3"/>
  <c r="N54" i="3"/>
  <c r="N37" i="3"/>
  <c r="N8" i="3"/>
  <c r="CI6" i="3" s="1"/>
  <c r="CK22" i="3"/>
  <c r="O52" i="3"/>
  <c r="N97" i="3"/>
  <c r="O77" i="3"/>
  <c r="CI44" i="3" s="1"/>
  <c r="N80" i="3"/>
  <c r="N55" i="3"/>
  <c r="N81" i="3"/>
  <c r="N84" i="3"/>
  <c r="CI45" i="3"/>
  <c r="O5" i="3"/>
  <c r="N47" i="3"/>
  <c r="CI27" i="3" s="1"/>
  <c r="CK46" i="3"/>
  <c r="CI33" i="3"/>
  <c r="O53" i="3"/>
  <c r="O79" i="3"/>
  <c r="N6" i="3"/>
  <c r="N86" i="3"/>
  <c r="O32" i="3"/>
  <c r="CI21" i="3" s="1"/>
  <c r="CI12" i="3"/>
  <c r="CI43" i="3"/>
  <c r="N88" i="3"/>
  <c r="N30" i="3"/>
  <c r="CI25" i="3"/>
  <c r="CK6" i="3"/>
  <c r="CK18" i="3"/>
  <c r="CI18" i="3"/>
  <c r="N73" i="3"/>
  <c r="CI15" i="3"/>
  <c r="N15" i="3"/>
  <c r="CI11" i="3"/>
  <c r="O96" i="3"/>
  <c r="CJ53" i="3" s="1"/>
  <c r="CL53" i="3" s="1"/>
  <c r="CK34" i="3"/>
  <c r="CK8" i="3"/>
  <c r="CK30" i="3"/>
  <c r="N68" i="3"/>
  <c r="CK39" i="3" s="1"/>
  <c r="CK50" i="3"/>
  <c r="O40" i="3"/>
  <c r="O15" i="3"/>
  <c r="CI10" i="3" s="1"/>
  <c r="N65" i="3"/>
  <c r="O9" i="3"/>
  <c r="CI7" i="3" s="1"/>
  <c r="CI23" i="3"/>
  <c r="O36" i="3"/>
  <c r="CK23" i="3"/>
  <c r="O61" i="3"/>
  <c r="CI8" i="3"/>
  <c r="CI47" i="3"/>
  <c r="CK37" i="3"/>
  <c r="N13" i="3"/>
  <c r="O68" i="3"/>
  <c r="O57" i="3"/>
  <c r="O65" i="3"/>
  <c r="N40" i="3"/>
  <c r="O31" i="3"/>
  <c r="CJ21" i="3" s="1"/>
  <c r="N92" i="3"/>
  <c r="CK51" i="3" s="1"/>
  <c r="CK12" i="3"/>
  <c r="N77" i="3"/>
  <c r="CK45" i="3" s="1"/>
  <c r="CI19" i="3"/>
  <c r="CI50" i="3"/>
  <c r="O25" i="3"/>
  <c r="O37" i="3"/>
  <c r="N5" i="3"/>
  <c r="O72" i="3"/>
  <c r="CK41" i="3" s="1"/>
  <c r="CI38" i="3"/>
  <c r="O84" i="3"/>
  <c r="CI46" i="3" s="1"/>
  <c r="O87" i="3"/>
  <c r="N60" i="3"/>
  <c r="CK35" i="3" s="1"/>
  <c r="O78" i="3"/>
  <c r="O23" i="3"/>
  <c r="N94" i="3"/>
  <c r="CK52" i="3" s="1"/>
  <c r="N39" i="3"/>
  <c r="CK38" i="3"/>
  <c r="CI52" i="3"/>
  <c r="N4" i="3"/>
  <c r="CK7" i="3" s="1"/>
  <c r="CK19" i="3"/>
  <c r="N87" i="3"/>
  <c r="N25" i="3"/>
  <c r="O22" i="3"/>
  <c r="N76" i="3"/>
  <c r="O49" i="3"/>
  <c r="CI29" i="3" s="1"/>
  <c r="N46" i="3"/>
  <c r="CJ28" i="3" s="1"/>
  <c r="N53" i="3"/>
  <c r="CK28" i="3"/>
  <c r="CK48" i="3"/>
  <c r="N85" i="3"/>
  <c r="CI49" i="3" s="1"/>
  <c r="N44" i="3"/>
  <c r="CK27" i="3" s="1"/>
  <c r="N12" i="3"/>
  <c r="O54" i="3"/>
  <c r="O89" i="3"/>
  <c r="O56" i="3"/>
  <c r="N24" i="3"/>
  <c r="O46" i="3"/>
  <c r="CI26" i="3" s="1"/>
  <c r="CI28" i="3"/>
  <c r="O21" i="3"/>
  <c r="CI16" i="3" s="1"/>
  <c r="N45" i="3"/>
  <c r="CK29" i="3" s="1"/>
  <c r="CK32" i="3"/>
  <c r="N16" i="3"/>
  <c r="CI48" i="3"/>
  <c r="CK26" i="3"/>
  <c r="CJ48" i="3"/>
  <c r="O20" i="3"/>
  <c r="CI14" i="3" s="1"/>
  <c r="N33" i="3"/>
  <c r="CK10" i="3"/>
  <c r="N69" i="3"/>
  <c r="O73" i="3"/>
  <c r="CI39" i="3" s="1"/>
  <c r="O60" i="3"/>
  <c r="CI34" i="3" s="1"/>
  <c r="O63" i="3"/>
  <c r="CI37" i="3" s="1"/>
  <c r="CI40" i="3"/>
  <c r="CK11" i="3"/>
  <c r="O70" i="3"/>
  <c r="N22" i="3"/>
  <c r="CK42" i="3"/>
  <c r="N78" i="3"/>
  <c r="CK44" i="3" s="1"/>
  <c r="O81" i="3"/>
  <c r="CI13" i="3"/>
  <c r="N14" i="3"/>
  <c r="CK13" i="3"/>
  <c r="N23" i="3"/>
  <c r="N20" i="3"/>
  <c r="CK15" i="3" s="1"/>
  <c r="O24" i="3"/>
  <c r="N17" i="3"/>
  <c r="O14" i="3"/>
  <c r="CK53" i="3"/>
  <c r="CK14" i="3"/>
  <c r="CK49" i="3"/>
  <c r="CK31" i="3"/>
  <c r="CK17" i="3" l="1"/>
  <c r="CK47" i="3"/>
  <c r="CI24" i="3"/>
  <c r="CJ43" i="3"/>
  <c r="CL43" i="3" s="1"/>
  <c r="CK43" i="3"/>
  <c r="CI41" i="3"/>
  <c r="CJ36" i="3"/>
  <c r="CL36" i="3" s="1"/>
  <c r="CK36" i="3"/>
  <c r="CJ22" i="3"/>
  <c r="CI22" i="3"/>
  <c r="CI20" i="3"/>
  <c r="CK20" i="3"/>
  <c r="CK16" i="3"/>
  <c r="CJ9" i="3"/>
  <c r="CI9"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89" i="3"/>
  <c r="R37" i="3"/>
  <c r="Q17" i="3"/>
  <c r="R86" i="3"/>
  <c r="R14" i="3"/>
  <c r="R29" i="3" l="1"/>
  <c r="R6" i="3"/>
  <c r="Q9" i="3"/>
  <c r="R78" i="3"/>
  <c r="R80" i="3"/>
  <c r="CP43" i="3" s="1"/>
  <c r="R40" i="3"/>
  <c r="Q60" i="3"/>
  <c r="Q62" i="3"/>
  <c r="R38" i="3"/>
  <c r="CP22" i="3" s="1"/>
  <c r="R56" i="3"/>
  <c r="R62" i="3"/>
  <c r="Q61" i="3"/>
  <c r="CP37" i="3" s="1"/>
  <c r="Q30" i="3"/>
  <c r="CP20" i="3" s="1"/>
  <c r="R53" i="3"/>
  <c r="R54" i="3"/>
  <c r="R28" i="3"/>
  <c r="R81" i="3"/>
  <c r="Q69" i="3"/>
  <c r="R87" i="3"/>
  <c r="Q55" i="3"/>
  <c r="R70" i="3"/>
  <c r="R84" i="3"/>
  <c r="Q96" i="3"/>
  <c r="Q72" i="3"/>
  <c r="R44" i="3"/>
  <c r="R49" i="3"/>
  <c r="Q46" i="3"/>
  <c r="R32" i="3"/>
  <c r="R69" i="3"/>
  <c r="R24" i="3"/>
  <c r="Q78" i="3"/>
  <c r="Q80" i="3"/>
  <c r="R31" i="3"/>
  <c r="Q23" i="3"/>
  <c r="Q16" i="3"/>
  <c r="CO10" i="3" s="1"/>
  <c r="Q12"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4" i="3" l="1"/>
  <c r="CO43" i="3"/>
  <c r="CQ43" i="3" s="1"/>
  <c r="CP50" i="3"/>
  <c r="CP49" i="3"/>
  <c r="CP35" i="3"/>
  <c r="CP34" i="3"/>
  <c r="CP48" i="3"/>
  <c r="CO24" i="3"/>
  <c r="CO37" i="3"/>
  <c r="CQ37" i="3" s="1"/>
  <c r="CP38" i="3"/>
  <c r="CP14" i="3"/>
  <c r="CP46" i="3"/>
  <c r="CO34" i="3"/>
  <c r="CO50" i="3"/>
  <c r="CQ22" i="3"/>
  <c r="CP40"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50" i="3" l="1"/>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U57" i="3"/>
  <c r="U37" i="3" l="1"/>
  <c r="CT24" i="3" s="1"/>
  <c r="T41" i="3"/>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3" i="3" l="1"/>
  <c r="BJ63" i="3" s="1"/>
  <c r="D112" i="3"/>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1" i="3" l="1"/>
  <c r="M131" i="3" s="1"/>
  <c r="AA131" i="3" s="1"/>
  <c r="D131" i="3" s="1"/>
  <c r="D127" i="3"/>
  <c r="AG127" i="3" s="1"/>
  <c r="D124" i="3"/>
  <c r="AG124" i="3" s="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AG122" i="3"/>
  <c r="M133" i="3"/>
  <c r="AA133"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AG121" i="3" l="1"/>
  <c r="M132" i="3"/>
  <c r="AA132" i="3" s="1"/>
  <c r="D132" i="3" s="1"/>
  <c r="N138" i="3" s="1"/>
  <c r="AF138" i="3" s="1"/>
  <c r="N134" i="3"/>
  <c r="AF134" i="3" s="1"/>
  <c r="D134" i="3" s="1"/>
  <c r="N139" i="3" s="1"/>
  <c r="AF139" i="3" s="1"/>
  <c r="C200" i="31"/>
  <c r="D120" i="3"/>
  <c r="BS63" i="3"/>
  <c r="BS68" i="3"/>
  <c r="BS66" i="3"/>
  <c r="BS65" i="3"/>
  <c r="BS58" i="3"/>
  <c r="BS69" i="3"/>
  <c r="BS60" i="3"/>
  <c r="BS64" i="3"/>
  <c r="BS67" i="3"/>
  <c r="BS62" i="3"/>
  <c r="BS61" i="3"/>
  <c r="BS59" i="3"/>
  <c r="C190" i="31"/>
  <c r="AE11" i="45"/>
  <c r="B200" i="31"/>
  <c r="AG126" i="3"/>
  <c r="M138" i="3"/>
  <c r="AA138" i="3" s="1"/>
  <c r="AG131" i="3"/>
  <c r="AI44" i="45"/>
  <c r="C217" i="31"/>
  <c r="AI19" i="45"/>
  <c r="C212" i="31"/>
  <c r="AI31" i="45"/>
  <c r="AI43" i="45"/>
  <c r="C213" i="31"/>
  <c r="C223" i="31"/>
  <c r="AI7" i="45"/>
  <c r="C210" i="31"/>
  <c r="AG132" i="3" l="1"/>
  <c r="B223" i="31"/>
  <c r="C211" i="31"/>
  <c r="AG134"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H138" i="3"/>
  <c r="AA143" i="3"/>
  <c r="D138" i="3"/>
  <c r="AA147" i="3"/>
  <c r="AM38" i="45" a="1"/>
  <c r="AM38" i="45" s="1"/>
  <c r="C229"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AA152" i="3"/>
  <c r="D143" i="3"/>
  <c r="AG143" i="3" s="1"/>
  <c r="C240"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AF143" i="3" l="1"/>
  <c r="H139" i="3"/>
  <c r="AF147" i="3"/>
  <c r="D139" i="3"/>
  <c r="C227" i="31"/>
  <c r="AM37" i="45"/>
  <c r="C233" i="31"/>
  <c r="B233" i="31"/>
  <c r="C237" i="31" l="1"/>
  <c r="AQ32" i="45"/>
  <c r="B244" i="31"/>
  <c r="C244" i="31"/>
  <c r="AG139" i="3"/>
  <c r="N143" i="3"/>
  <c r="N147" i="3"/>
  <c r="H147" i="3"/>
  <c r="AA151" i="3"/>
  <c r="AU26" i="45"/>
  <c r="C241" i="31"/>
  <c r="C247" i="31"/>
  <c r="B247" i="31"/>
  <c r="C251" i="31" l="1"/>
  <c r="BB23" i="45"/>
  <c r="AG151" i="3"/>
  <c r="AJ151" i="3"/>
  <c r="AJ155" i="3"/>
  <c r="BN40" i="45" l="1"/>
  <c r="BL40" i="45" s="1"/>
  <c r="BK40" i="45" s="1"/>
  <c r="BJ40" i="45" s="1"/>
  <c r="BI40" i="45" s="1"/>
  <c r="BH40" i="45" s="1"/>
  <c r="BN27" i="45"/>
  <c r="BL27" i="45" s="1"/>
  <c r="BK27" i="45" s="1"/>
  <c r="BJ27" i="45" s="1"/>
  <c r="BI27" i="45" s="1"/>
  <c r="BH27" i="45" s="1"/>
  <c r="BN20" i="45"/>
  <c r="BL20" i="45" s="1"/>
  <c r="BK20" i="45" s="1"/>
  <c r="BJ20" i="45" s="1"/>
  <c r="BI20" i="45" s="1"/>
  <c r="BH20" i="45" s="1"/>
  <c r="BN43" i="45"/>
  <c r="BL43" i="45" s="1"/>
  <c r="BK43" i="45" s="1"/>
  <c r="BJ43" i="45" s="1"/>
  <c r="BI43" i="45" s="1"/>
  <c r="BH43" i="45" s="1"/>
  <c r="BN13" i="45"/>
  <c r="BL13" i="45" s="1"/>
  <c r="BK13" i="45" s="1"/>
  <c r="BJ13" i="45" s="1"/>
  <c r="BI13" i="45" s="1"/>
  <c r="BH13" i="45" s="1"/>
  <c r="BN14" i="45"/>
  <c r="BL14" i="45" s="1"/>
  <c r="BK14" i="45" s="1"/>
  <c r="BJ14" i="45" s="1"/>
  <c r="BI14" i="45" s="1"/>
  <c r="BH14" i="45" s="1"/>
  <c r="BN8" i="45"/>
  <c r="BL8" i="45" s="1"/>
  <c r="BK8" i="45" s="1"/>
  <c r="BJ8" i="45" s="1"/>
  <c r="BI8" i="45" s="1"/>
  <c r="BH8" i="45" s="1"/>
  <c r="BN35" i="45"/>
  <c r="BL35" i="45" s="1"/>
  <c r="BK35" i="45" s="1"/>
  <c r="BJ35" i="45" s="1"/>
  <c r="BI35" i="45" s="1"/>
  <c r="BH35" i="45" s="1"/>
  <c r="BN11" i="45"/>
  <c r="BL11" i="45" s="1"/>
  <c r="BK11" i="45" s="1"/>
  <c r="BJ11" i="45" s="1"/>
  <c r="BI11" i="45" s="1"/>
  <c r="BH11" i="45" s="1"/>
  <c r="BN48" i="45"/>
  <c r="BL48" i="45" s="1"/>
  <c r="BK48" i="45" s="1"/>
  <c r="BJ48" i="45" s="1"/>
  <c r="BI48" i="45" s="1"/>
  <c r="BH48" i="45" s="1"/>
  <c r="BN9" i="45"/>
  <c r="BL9" i="45" s="1"/>
  <c r="BK9" i="45" s="1"/>
  <c r="BJ9" i="45" s="1"/>
  <c r="BI9" i="45" s="1"/>
  <c r="BH9" i="45" s="1"/>
  <c r="BN34" i="45"/>
  <c r="BL34" i="45" s="1"/>
  <c r="BK34" i="45" s="1"/>
  <c r="BJ34" i="45" s="1"/>
  <c r="BI34" i="45" s="1"/>
  <c r="BH34" i="45" s="1"/>
  <c r="BN16" i="45"/>
  <c r="BL16" i="45" s="1"/>
  <c r="BK16" i="45" s="1"/>
  <c r="BJ16" i="45" s="1"/>
  <c r="BI16" i="45" s="1"/>
  <c r="BH16" i="45" s="1"/>
  <c r="BN39" i="45"/>
  <c r="BL39" i="45" s="1"/>
  <c r="BK39" i="45" s="1"/>
  <c r="BJ39" i="45" s="1"/>
  <c r="BI39" i="45" s="1"/>
  <c r="BH39" i="45" s="1"/>
  <c r="BN41" i="45"/>
  <c r="BL41" i="45" s="1"/>
  <c r="BK41" i="45" s="1"/>
  <c r="BJ41" i="45" s="1"/>
  <c r="BI41" i="45" s="1"/>
  <c r="BH41" i="45" s="1"/>
  <c r="BN42" i="45"/>
  <c r="BL42" i="45" s="1"/>
  <c r="BK42" i="45" s="1"/>
  <c r="BJ42" i="45" s="1"/>
  <c r="BI42" i="45" s="1"/>
  <c r="BH42" i="45" s="1"/>
  <c r="BN21" i="45"/>
  <c r="BL21" i="45" s="1"/>
  <c r="BK21" i="45" s="1"/>
  <c r="BJ21" i="45" s="1"/>
  <c r="BI21" i="45" s="1"/>
  <c r="BH21" i="45" s="1"/>
  <c r="BN23" i="45"/>
  <c r="BL23" i="45" s="1"/>
  <c r="BK23" i="45" s="1"/>
  <c r="BJ23" i="45" s="1"/>
  <c r="BI23" i="45" s="1"/>
  <c r="BH23" i="45" s="1"/>
  <c r="BN46" i="45"/>
  <c r="BL46" i="45" s="1"/>
  <c r="BK46" i="45" s="1"/>
  <c r="BJ46" i="45" s="1"/>
  <c r="BI46" i="45" s="1"/>
  <c r="BH46" i="45" s="1"/>
  <c r="BN15" i="45"/>
  <c r="BL15" i="45" s="1"/>
  <c r="BK15" i="45" s="1"/>
  <c r="BJ15" i="45" s="1"/>
  <c r="BI15" i="45" s="1"/>
  <c r="BH15" i="45" s="1"/>
  <c r="BN29" i="45"/>
  <c r="BL29" i="45" s="1"/>
  <c r="BK29" i="45" s="1"/>
  <c r="BJ29" i="45" s="1"/>
  <c r="BI29" i="45" s="1"/>
  <c r="BH29" i="45" s="1"/>
  <c r="BN38" i="45"/>
  <c r="BL38" i="45" s="1"/>
  <c r="BK38" i="45" s="1"/>
  <c r="BJ38" i="45" s="1"/>
  <c r="BI38" i="45" s="1"/>
  <c r="BH38" i="45" s="1"/>
  <c r="BN32" i="45"/>
  <c r="BL32" i="45" s="1"/>
  <c r="BK32" i="45" s="1"/>
  <c r="BJ32" i="45" s="1"/>
  <c r="BI32" i="45" s="1"/>
  <c r="BH32" i="45" s="1"/>
  <c r="BN49" i="45"/>
  <c r="BL49" i="45" s="1"/>
  <c r="BK49" i="45" s="1"/>
  <c r="BJ49" i="45" s="1"/>
  <c r="BI49" i="45" s="1"/>
  <c r="BH49" i="45" s="1"/>
  <c r="BN19" i="45"/>
  <c r="BL19" i="45" s="1"/>
  <c r="BK19" i="45" s="1"/>
  <c r="BJ19" i="45" s="1"/>
  <c r="BI19" i="45" s="1"/>
  <c r="BH19" i="45" s="1"/>
  <c r="BN36" i="45"/>
  <c r="BL36" i="45" s="1"/>
  <c r="BK36" i="45" s="1"/>
  <c r="BJ36" i="45" s="1"/>
  <c r="BI36" i="45" s="1"/>
  <c r="BH36" i="45" s="1"/>
  <c r="BN30" i="45"/>
  <c r="BL30" i="45" s="1"/>
  <c r="BK30" i="45" s="1"/>
  <c r="BJ30" i="45" s="1"/>
  <c r="BI30" i="45" s="1"/>
  <c r="BH30" i="45" s="1"/>
  <c r="BN33" i="45"/>
  <c r="BL33" i="45" s="1"/>
  <c r="BK33" i="45" s="1"/>
  <c r="BJ33" i="45" s="1"/>
  <c r="BI33" i="45" s="1"/>
  <c r="BH33" i="45" s="1"/>
  <c r="BN50" i="45"/>
  <c r="BL50" i="45" s="1"/>
  <c r="BK50" i="45" s="1"/>
  <c r="BJ50" i="45" s="1"/>
  <c r="BI50" i="45" s="1"/>
  <c r="BH50" i="45" s="1"/>
  <c r="BN31" i="45"/>
  <c r="BL31" i="45" s="1"/>
  <c r="BK31" i="45" s="1"/>
  <c r="BJ31" i="45" s="1"/>
  <c r="BI31" i="45" s="1"/>
  <c r="BH31" i="45" s="1"/>
  <c r="BN47" i="45"/>
  <c r="BL47" i="45" s="1"/>
  <c r="BK47" i="45" s="1"/>
  <c r="BJ47" i="45" s="1"/>
  <c r="BI47" i="45" s="1"/>
  <c r="BH47" i="45" s="1"/>
  <c r="BN37" i="45"/>
  <c r="BL37" i="45" s="1"/>
  <c r="BK37" i="45" s="1"/>
  <c r="BJ37" i="45" s="1"/>
  <c r="BI37" i="45" s="1"/>
  <c r="BH37" i="45" s="1"/>
  <c r="BN44" i="45"/>
  <c r="BL44" i="45" s="1"/>
  <c r="BK44" i="45" s="1"/>
  <c r="BJ44" i="45" s="1"/>
  <c r="BI44" i="45" s="1"/>
  <c r="BH44" i="45" s="1"/>
  <c r="BN18" i="45"/>
  <c r="BL18" i="45" s="1"/>
  <c r="BK18" i="45" s="1"/>
  <c r="BJ18" i="45" s="1"/>
  <c r="BI18" i="45" s="1"/>
  <c r="BH18" i="45" s="1"/>
  <c r="BN10" i="45"/>
  <c r="BL10" i="45" s="1"/>
  <c r="BK10" i="45" s="1"/>
  <c r="BJ10" i="45" s="1"/>
  <c r="BI10" i="45" s="1"/>
  <c r="BH10" i="45" s="1"/>
  <c r="BN4" i="45"/>
  <c r="BL4" i="45" s="1"/>
  <c r="BK4" i="45" s="1"/>
  <c r="BJ4" i="45" s="1"/>
  <c r="BI4" i="45" s="1"/>
  <c r="BH4" i="45" s="1"/>
  <c r="BN24" i="45"/>
  <c r="BL24" i="45" s="1"/>
  <c r="BK24" i="45" s="1"/>
  <c r="BJ24" i="45" s="1"/>
  <c r="BI24" i="45" s="1"/>
  <c r="BH24" i="45" s="1"/>
  <c r="BN45" i="45"/>
  <c r="BL45" i="45" s="1"/>
  <c r="BK45" i="45" s="1"/>
  <c r="BJ45" i="45" s="1"/>
  <c r="BI45" i="45" s="1"/>
  <c r="BH45" i="45" s="1"/>
  <c r="BN5" i="45"/>
  <c r="BL5" i="45" s="1"/>
  <c r="BK5" i="45" s="1"/>
  <c r="BJ5" i="45" s="1"/>
  <c r="BI5" i="45" s="1"/>
  <c r="BH5" i="45" s="1"/>
  <c r="BN17" i="45"/>
  <c r="BL17" i="45" s="1"/>
  <c r="BK17" i="45" s="1"/>
  <c r="BJ17" i="45" s="1"/>
  <c r="BI17" i="45" s="1"/>
  <c r="BH17" i="45" s="1"/>
  <c r="BN7" i="45"/>
  <c r="BL7" i="45" s="1"/>
  <c r="BK7" i="45" s="1"/>
  <c r="BJ7" i="45" s="1"/>
  <c r="BI7" i="45" s="1"/>
  <c r="BH7" i="45" s="1"/>
  <c r="BN6" i="45"/>
  <c r="BL6" i="45" s="1"/>
  <c r="BK6" i="45" s="1"/>
  <c r="BJ6" i="45" s="1"/>
  <c r="BI6" i="45" s="1"/>
  <c r="BH6" i="45" s="1"/>
  <c r="BN12" i="45"/>
  <c r="BL12" i="45" s="1"/>
  <c r="BK12" i="45" s="1"/>
  <c r="BJ12" i="45" s="1"/>
  <c r="BI12" i="45" s="1"/>
  <c r="BH12" i="45" s="1"/>
  <c r="BN25" i="45"/>
  <c r="BL25" i="45" s="1"/>
  <c r="BK25" i="45" s="1"/>
  <c r="BJ25" i="45" s="1"/>
  <c r="BI25" i="45" s="1"/>
  <c r="BH25" i="45" s="1"/>
  <c r="BN51" i="45"/>
  <c r="BL51" i="45" s="1"/>
  <c r="BK51" i="45" s="1"/>
  <c r="BJ51" i="45" s="1"/>
  <c r="BI51" i="45" s="1"/>
  <c r="BH51" i="45" s="1"/>
  <c r="BN22" i="45"/>
  <c r="BL22" i="45" s="1"/>
  <c r="BK22" i="45" s="1"/>
  <c r="BJ22" i="45" s="1"/>
  <c r="BI22" i="45" s="1"/>
  <c r="BH22" i="45" s="1"/>
  <c r="BN26" i="45"/>
  <c r="BL26" i="45" s="1"/>
  <c r="BK26" i="45" s="1"/>
  <c r="BJ26" i="45" s="1"/>
  <c r="BI26" i="45" s="1"/>
  <c r="BH26" i="45" s="1"/>
  <c r="BN28" i="45"/>
  <c r="BL28" i="45" s="1"/>
  <c r="BK28" i="45" s="1"/>
  <c r="BJ28" i="45" s="1"/>
  <c r="BI28" i="45" s="1"/>
  <c r="BH28"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<sst xmlns="http://schemas.openxmlformats.org/spreadsheetml/2006/main" count="6764" uniqueCount="1522">
  <si>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</si>
  <si>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</si>
  <si>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</si>
  <si>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</si>
  <si>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</si>
  <si>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</si>
  <si>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</si>
  <si>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</si>
  <si>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</si>
  <si>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</si>
  <si>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</si>
  <si>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</si>
  <si>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</si>
  <si>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</si>
  <si>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</si>
  <si>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</si>
  <si>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</si>
  <si>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</si>
  <si>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</si>
  <si>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</si>
  <si>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</si>
  <si>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</si>
  <si>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</si>
  <si>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</si>
  <si>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</si>
  <si>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</si>
  <si>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</si>
  <si>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</si>
  <si>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</si>
  <si>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</si>
  <si>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</si>
  <si>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</si>
  <si>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</si>
  <si>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</si>
  <si>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</si>
  <si>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</si>
  <si>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</si>
  <si>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</si>
  <si>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</si>
  <si>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</si>
  <si>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</si>
  <si>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</si>
  <si>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</si>
  <si>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</si>
  <si>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</si>
  <si>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</si>
  <si>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</si>
  <si>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</si>
  <si>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</si>
  <si>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</si>
  <si>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</si>
  <si>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</si>
  <si>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</si>
  <si>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</si>
  <si>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</si>
  <si>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</si>
  <si>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</si>
  <si>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</si>
  <si>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</si>
  <si>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</si>
  <si>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</si>
  <si>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</si>
  <si>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</si>
  <si>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</si>
  <si>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</si>
  <si>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</si>
  <si>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</si>
  <si>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</si>
  <si>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</si>
  <si>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</si>
  <si>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</si>
  <si>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</si>
  <si>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</si>
  <si>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</si>
  <si>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</si>
  <si>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</si>
  <si>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</si>
  <si>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</si>
  <si>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</si>
  <si>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</si>
  <si>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</si>
  <si>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</si>
  <si>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</si>
  <si>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</si>
  <si>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</si>
  <si>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</si>
  <si>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</si>
  <si>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</si>
  <si>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</si>
  <si>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</si>
  <si>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</si>
  <si>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</si>
  <si>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</si>
  <si>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</si>
  <si>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</si>
  <si>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</si>
  <si>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</si>
  <si>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</si>
  <si>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</si>
  <si>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</si>
  <si>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</si>
  <si>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</si>
  <si>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</si>
  <si>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</si>
  <si>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</si>
  <si>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</si>
  <si>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</si>
  <si>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</si>
  <si>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</si>
  <si>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</si>
  <si>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</si>
  <si>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</si>
  <si>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</si>
  <si>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</si>
  <si>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</si>
  <si>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</si>
  <si>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</si>
  <si>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</si>
  <si>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</si>
  <si>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</si>
  <si>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</si>
  <si>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</si>
  <si>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</si>
  <si>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</si>
  <si>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</si>
  <si>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</si>
  <si>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</si>
  <si>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</si>
  <si>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</si>
  <si>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</si>
  <si>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</si>
  <si>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</si>
  <si>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</si>
  <si>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</si>
  <si>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</si>
  <si>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</si>
  <si>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</si>
  <si>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</si>
  <si>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</si>
  <si>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</si>
  <si>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</si>
  <si>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</si>
  <si>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</si>
  <si>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</si>
  <si>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</si>
  <si>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</si>
  <si>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</si>
  <si>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</si>
  <si>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</si>
  <si>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</si>
  <si>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</si>
  <si>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</si>
  <si>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</si>
  <si>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</si>
  <si>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</si>
  <si>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</si>
  <si>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</si>
  <si>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</si>
  <si>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</si>
  <si>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</si>
  <si>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</si>
  <si>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</si>
  <si>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</si>
  <si>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</si>
  <si>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</si>
  <si>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</si>
  <si>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</si>
  <si>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</si>
  <si>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</si>
  <si>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</si>
  <si>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</si>
  <si>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</si>
  <si>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</si>
  <si>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</si>
  <si>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</si>
  <si>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</si>
  <si>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</si>
  <si>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</si>
  <si>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</si>
  <si>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</si>
  <si>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</si>
  <si>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</si>
  <si>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</si>
  <si>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</si>
  <si>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</si>
  <si>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</si>
  <si>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</si>
  <si>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</si>
  <si>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</si>
  <si>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</si>
  <si>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</si>
  <si>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</si>
  <si>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</si>
  <si>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</si>
  <si>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</si>
  <si>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</si>
  <si>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</si>
  <si>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</si>
  <si>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</si>
  <si>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</si>
  <si>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</si>
  <si>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</si>
  <si>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</si>
  <si>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</si>
  <si>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</si>
  <si>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</si>
  <si>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</si>
  <si>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</si>
  <si>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</si>
  <si>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</si>
  <si>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</si>
  <si>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</si>
  <si>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</si>
  <si>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</si>
  <si>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</si>
  <si>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</si>
  <si>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</si>
  <si>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</si>
  <si>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</si>
  <si>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</si>
  <si>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</si>
  <si>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</si>
  <si>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</si>
  <si>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</si>
  <si>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</si>
  <si>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</si>
  <si>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</si>
  <si>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</si>
  <si>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</si>
  <si>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</si>
  <si>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</si>
  <si>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</si>
  <si>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</si>
  <si>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</si>
  <si>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</si>
  <si>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</si>
  <si>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</si>
  <si>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</si>
  <si>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</si>
  <si>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</si>
  <si>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</si>
  <si>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</si>
  <si>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</si>
  <si>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</si>
  <si>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</si>
  <si>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</si>
  <si>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</si>
  <si>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</si>
  <si>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</si>
  <si>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</si>
  <si>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</si>
  <si>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</si>
  <si>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</si>
  <si>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</si>
  <si>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</si>
  <si>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</si>
  <si>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</si>
  <si>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</si>
  <si>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</si>
  <si>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</si>
  <si>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</si>
  <si>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</si>
  <si>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</si>
  <si>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</si>
  <si>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</si>
  <si>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</si>
  <si>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</si>
  <si>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</si>
  <si>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</si>
  <si>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</si>
  <si>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</si>
  <si>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</si>
  <si>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</si>
  <si>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</si>
  <si>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</si>
  <si>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</si>
  <si>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</si>
  <si>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</si>
  <si>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</si>
  <si>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</si>
  <si>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</si>
  <si>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</si>
  <si>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</si>
  <si>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</si>
  <si>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</si>
  <si>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</si>
  <si>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</si>
  <si>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</si>
  <si>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</si>
  <si>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</si>
  <si>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</si>
  <si>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</si>
  <si>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</si>
  <si>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</si>
  <si>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</si>
  <si>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</si>
  <si>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</si>
  <si>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</si>
  <si>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</si>
  <si>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</si>
  <si>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</si>
  <si>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</si>
  <si>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</si>
  <si>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</si>
  <si>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</si>
  <si>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</si>
  <si>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</si>
  <si>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</si>
  <si>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</si>
  <si>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</si>
  <si>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</si>
  <si>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</si>
  <si>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</si>
  <si>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</si>
  <si>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</si>
  <si>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</si>
  <si>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</si>
  <si>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</si>
  <si>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</si>
  <si>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</si>
  <si>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</si>
  <si>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</si>
  <si>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</si>
  <si>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</si>
  <si>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</si>
  <si>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</si>
  <si>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</si>
  <si>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</si>
  <si>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</si>
  <si>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</si>
  <si>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</si>
  <si>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</si>
  <si>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</si>
  <si>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</si>
  <si>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</si>
  <si>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</si>
  <si>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</si>
  <si>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</si>
  <si>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</si>
  <si>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</si>
  <si>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</si>
  <si>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</si>
  <si>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</si>
  <si>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</si>
  <si>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</si>
  <si>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</si>
  <si>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</si>
  <si>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</si>
  <si>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</si>
  <si>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</si>
  <si>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</si>
  <si>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</si>
  <si>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</si>
  <si>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</si>
  <si>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</si>
  <si>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</si>
  <si>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</si>
  <si>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</si>
  <si>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</si>
  <si>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</si>
  <si>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</si>
  <si>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</si>
  <si>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</si>
  <si>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</si>
  <si>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</si>
  <si>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</si>
  <si>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</si>
  <si>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</si>
  <si>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</si>
  <si>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</si>
  <si>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</si>
  <si>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</si>
  <si>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</si>
  <si>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</si>
  <si>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</si>
  <si>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</si>
  <si>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</si>
  <si>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</si>
  <si>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</si>
  <si>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</si>
  <si>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</si>
  <si>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</si>
  <si>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</si>
  <si>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</si>
  <si>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</si>
  <si>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</si>
  <si>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</si>
  <si>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</si>
  <si>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</si>
  <si>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</si>
  <si>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</si>
  <si>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</si>
  <si>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</si>
  <si>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</si>
  <si>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</si>
  <si>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</si>
  <si>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</si>
  <si>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</si>
  <si>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</si>
  <si>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</si>
  <si>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</si>
  <si>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</si>
  <si>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</si>
  <si>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</si>
  <si>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</si>
  <si>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</si>
  <si>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</si>
  <si>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</si>
  <si>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</si>
  <si>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</si>
  <si>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</si>
  <si>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</si>
  <si>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</si>
  <si>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</si>
  <si>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</si>
  <si>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</si>
  <si>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</si>
  <si>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</si>
  <si>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</si>
  <si>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</si>
  <si>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</si>
  <si>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</si>
  <si>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</si>
  <si>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</si>
  <si>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</si>
  <si>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</si>
  <si>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</si>
  <si>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</si>
  <si>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</si>
  <si>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</si>
  <si>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</si>
  <si>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</si>
  <si>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</si>
  <si>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</si>
  <si>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</si>
  <si>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</si>
  <si>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</si>
  <si>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</si>
  <si>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</si>
  <si>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</si>
  <si>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</si>
  <si>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</si>
  <si>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</si>
  <si>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</si>
  <si>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</si>
  <si>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</si>
  <si>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</si>
  <si>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</si>
  <si>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</si>
  <si>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</si>
  <si>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</si>
  <si>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</si>
  <si>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</si>
  <si>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</si>
  <si>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</si>
  <si>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</si>
  <si>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</si>
  <si>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</si>
  <si>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</si>
  <si>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</si>
  <si>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</si>
  <si>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</si>
  <si>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</si>
  <si>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</si>
  <si>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</si>
  <si>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</si>
  <si>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</si>
  <si>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</si>
  <si>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</si>
  <si>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</si>
  <si>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</si>
  <si>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</si>
  <si>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</si>
  <si>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</si>
  <si>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</si>
  <si>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</si>
  <si>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</si>
  <si>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</si>
  <si>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</si>
  <si>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</si>
  <si>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</si>
  <si>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</si>
  <si>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</si>
  <si>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</si>
  <si>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</si>
  <si>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</si>
  <si>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</si>
  <si>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</si>
  <si>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</si>
  <si>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</si>
  <si>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</si>
  <si>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</si>
  <si>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</si>
  <si>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</si>
  <si>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</si>
  <si>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</si>
  <si>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</si>
  <si>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</si>
  <si>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</si>
  <si>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</si>
  <si>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</si>
  <si>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</si>
  <si>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</si>
  <si>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</si>
  <si>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</si>
  <si>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</si>
  <si>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</si>
  <si>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</si>
  <si>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</si>
  <si>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</si>
  <si>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</si>
  <si>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</si>
  <si>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</si>
  <si>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</si>
  <si>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</si>
  <si>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</si>
  <si>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</si>
  <si>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</si>
  <si>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</si>
  <si>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</si>
  <si>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</si>
  <si>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</si>
  <si>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</si>
  <si>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</si>
  <si>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</si>
  <si>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</si>
  <si>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</si>
  <si>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</si>
  <si>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</si>
  <si>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</si>
  <si>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</si>
  <si>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</si>
  <si>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</si>
  <si>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</si>
  <si>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</si>
  <si>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</si>
  <si>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</si>
  <si>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</si>
  <si>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</si>
  <si>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</si>
  <si>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</si>
  <si>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</si>
  <si>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</si>
  <si>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</si>
  <si>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</si>
  <si>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</si>
  <si>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</si>
  <si>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</si>
  <si>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</si>
  <si>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</si>
  <si>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</si>
  <si>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</si>
  <si>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</si>
  <si>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</si>
  <si>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</si>
  <si>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</si>
  <si>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</si>
  <si>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</si>
  <si>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</si>
  <si>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</si>
  <si>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</si>
  <si>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</si>
  <si>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</si>
  <si>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</si>
  <si>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</si>
  <si>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</si>
  <si>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</si>
  <si>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</si>
  <si>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</si>
  <si>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</si>
  <si>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</si>
  <si>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</si>
  <si>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</si>
  <si>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</si>
  <si>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</si>
  <si>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</si>
  <si>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</si>
  <si>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</si>
  <si>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</si>
  <si>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</si>
  <si>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</si>
  <si>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</si>
  <si>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</si>
  <si>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</si>
  <si>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</si>
  <si>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</si>
  <si>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</si>
  <si>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</si>
  <si>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</si>
  <si>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</si>
  <si>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</si>
  <si>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</si>
  <si>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</si>
  <si>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</si>
  <si>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</si>
  <si>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</si>
  <si>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</si>
  <si>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</si>
  <si>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</si>
  <si>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</si>
  <si>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</si>
  <si>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</si>
  <si>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</si>
  <si>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</si>
  <si>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</si>
  <si>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</si>
  <si>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</si>
  <si>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</si>
  <si>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</si>
  <si>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</si>
  <si>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</si>
  <si>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</si>
  <si>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</si>
  <si>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</si>
  <si>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</si>
  <si>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</si>
  <si>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</si>
  <si>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</si>
  <si>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</si>
  <si>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</si>
  <si>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</si>
  <si>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</si>
  <si>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</si>
  <si>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</si>
  <si>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</si>
  <si>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</si>
  <si>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</si>
  <si>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</si>
  <si>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</si>
  <si>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</si>
  <si>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</si>
  <si>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</si>
  <si>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</si>
  <si>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</si>
  <si>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</si>
  <si>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</si>
  <si>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</si>
  <si>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</si>
  <si>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</si>
  <si>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</si>
  <si>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</si>
  <si>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</si>
  <si>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</si>
  <si>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</si>
  <si>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</si>
  <si>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</si>
  <si>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</si>
  <si>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</si>
  <si>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</si>
  <si>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</si>
  <si>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</si>
  <si>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</si>
  <si>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</si>
  <si>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</si>
  <si>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</si>
  <si>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</si>
  <si>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</si>
  <si>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</si>
  <si>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</si>
  <si>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</si>
  <si>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</si>
  <si>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</si>
  <si>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</si>
  <si>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</si>
  <si>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</si>
  <si>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</si>
  <si>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</si>
  <si>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</si>
  <si>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</si>
  <si>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</si>
  <si>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</si>
  <si>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</si>
  <si>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</si>
  <si>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</si>
  <si>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</si>
  <si>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</si>
  <si>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</si>
  <si>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</si>
  <si>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</si>
  <si>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</si>
  <si>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</si>
  <si>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</si>
  <si>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</si>
  <si>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</si>
  <si>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</si>
  <si>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</si>
  <si>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</si>
  <si>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</si>
  <si>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</si>
  <si>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</si>
  <si>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</si>
  <si>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</si>
  <si>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</si>
  <si>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</si>
  <si>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</si>
  <si>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</si>
  <si>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</si>
  <si>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</si>
  <si>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</si>
  <si>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</si>
  <si>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</si>
  <si>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</si>
  <si>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</si>
  <si>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</si>
  <si>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</si>
  <si>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</si>
  <si>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</si>
  <si>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</si>
  <si>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</si>
  <si>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</si>
  <si>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</si>
  <si>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</si>
  <si>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</si>
  <si>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</si>
  <si>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</si>
  <si>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</si>
  <si>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</si>
  <si>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</si>
  <si>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</si>
  <si>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</si>
  <si>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</si>
  <si>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</si>
  <si>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</si>
  <si>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</si>
  <si>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</si>
  <si>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</si>
  <si>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</si>
  <si>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</si>
  <si>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</si>
  <si>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</si>
  <si>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</si>
  <si>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</si>
  <si>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</si>
  <si>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</si>
  <si>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</si>
  <si>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</si>
  <si>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</si>
  <si>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</si>
  <si>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</si>
  <si>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</si>
  <si>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</si>
  <si>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</si>
  <si>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</si>
  <si>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</si>
  <si>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</si>
  <si>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</si>
  <si>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</si>
  <si>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</si>
  <si>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</si>
  <si>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</si>
  <si>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</si>
  <si>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</si>
  <si>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</si>
  <si>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</si>
  <si>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</si>
  <si>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</si>
  <si>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</si>
  <si>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</si>
  <si>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</si>
  <si>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</si>
  <si>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</si>
  <si>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</si>
  <si>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</si>
  <si>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</si>
  <si>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</si>
  <si>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</si>
  <si>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</si>
  <si>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</si>
  <si>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</si>
  <si>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</si>
  <si>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</si>
  <si>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</si>
  <si>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</si>
  <si>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</si>
  <si>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</si>
  <si>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</si>
  <si>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</si>
  <si>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</si>
  <si>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</si>
  <si>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</si>
  <si>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</si>
  <si>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</si>
  <si>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</si>
  <si>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</si>
  <si>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</si>
  <si>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</si>
  <si>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</si>
  <si>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</si>
  <si>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</si>
  <si>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</si>
  <si>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</si>
  <si>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</si>
  <si>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</si>
  <si>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</si>
  <si>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</si>
  <si>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</si>
  <si>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</si>
  <si>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</si>
  <si>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</si>
  <si>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</si>
  <si>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</si>
  <si>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</si>
  <si>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</si>
  <si>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</si>
  <si>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</si>
  <si>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</si>
  <si>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</si>
  <si>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</si>
  <si>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</si>
  <si>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</si>
  <si>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</si>
  <si>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</si>
  <si>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</si>
  <si>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</si>
  <si>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</si>
  <si>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</si>
  <si>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</si>
  <si>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</si>
  <si>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</si>
  <si>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</si>
  <si>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</si>
  <si>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</si>
  <si>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</si>
  <si>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</si>
  <si>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</si>
  <si>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</si>
  <si>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</si>
  <si>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</si>
  <si>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</si>
  <si>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</si>
  <si>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</si>
  <si>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</si>
  <si>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</si>
  <si>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</si>
  <si>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</si>
  <si>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</si>
  <si>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</si>
  <si>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</si>
  <si>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</si>
  <si>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</si>
  <si>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</si>
  <si>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</si>
  <si>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</si>
  <si>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</si>
  <si>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</si>
  <si>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</si>
  <si>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</si>
  <si>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</si>
  <si>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</si>
  <si>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</si>
  <si>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</si>
  <si>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</si>
  <si>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</si>
  <si>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</si>
  <si>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</si>
  <si>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</si>
  <si>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</si>
  <si>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</si>
  <si>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</si>
  <si>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</si>
  <si>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</si>
  <si>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</si>
  <si>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</si>
  <si>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</si>
  <si>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</si>
  <si>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</si>
  <si>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</si>
  <si>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</si>
  <si>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</si>
  <si>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</si>
  <si>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</si>
  <si>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</si>
  <si>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</si>
  <si>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</si>
  <si>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</si>
  <si>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</si>
  <si>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</si>
  <si>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</si>
  <si>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</si>
  <si>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</si>
  <si>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</si>
  <si>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</si>
  <si>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</si>
  <si>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</si>
  <si>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</si>
  <si>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</si>
  <si>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</si>
  <si>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</si>
  <si>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</si>
  <si>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</si>
  <si>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</si>
  <si>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</si>
  <si>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</si>
  <si>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</si>
  <si>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</si>
  <si>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</si>
  <si>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</si>
  <si>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</si>
  <si>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</si>
  <si>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</si>
  <si>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</si>
  <si>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</si>
  <si>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</si>
  <si>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</si>
  <si>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</si>
  <si>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</si>
  <si>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</si>
  <si>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</si>
  <si>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</si>
  <si>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</si>
  <si>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</si>
  <si>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</si>
  <si>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</si>
  <si>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</si>
  <si>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</si>
  <si>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</si>
  <si>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</si>
  <si>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</si>
  <si>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</si>
  <si>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</si>
  <si>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</si>
  <si>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</si>
  <si>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</si>
  <si>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</si>
  <si>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</si>
  <si>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</si>
  <si>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</si>
  <si>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</si>
  <si>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</si>
  <si>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</si>
  <si>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</si>
  <si>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</si>
  <si>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</si>
  <si>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</si>
  <si>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</si>
  <si>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</si>
  <si>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</si>
  <si>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</si>
  <si>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</si>
  <si>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</si>
  <si>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</si>
  <si>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</si>
  <si>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</si>
  <si>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</si>
  <si>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</si>
  <si>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</si>
  <si>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</si>
  <si>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</si>
  <si>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</si>
  <si>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</si>
  <si>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</si>
  <si>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</si>
  <si>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</si>
  <si>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</si>
  <si>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</si>
  <si>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</si>
  <si>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</si>
  <si>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</si>
  <si>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</si>
  <si>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</si>
  <si>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</si>
  <si>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</si>
  <si>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</si>
  <si>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</si>
  <si>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</si>
  <si>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</si>
  <si>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</si>
  <si>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</si>
  <si>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</si>
  <si>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</si>
  <si>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</si>
  <si>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</si>
  <si>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</si>
  <si>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</si>
  <si>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</si>
  <si>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</si>
  <si>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</si>
  <si>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</si>
  <si>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</si>
  <si>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</si>
  <si>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</si>
  <si>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</si>
  <si>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</si>
  <si>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</si>
  <si>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</si>
  <si>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</si>
  <si>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</si>
  <si>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</si>
  <si>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</si>
  <si>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</si>
  <si>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</si>
  <si>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</si>
  <si>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</si>
  <si>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</si>
  <si>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</si>
  <si>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</si>
  <si>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</si>
  <si>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</si>
  <si>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</si>
  <si>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</si>
  <si>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</si>
  <si>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</si>
  <si>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</si>
  <si>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</si>
  <si>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</si>
  <si>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</si>
  <si>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</si>
  <si>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</si>
  <si>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</si>
  <si>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</si>
  <si>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</si>
  <si>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</si>
  <si>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</si>
  <si>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</si>
  <si>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</si>
  <si>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</si>
  <si>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</si>
  <si>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</si>
  <si>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</si>
  <si>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</si>
  <si>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</si>
  <si>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</si>
  <si>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</si>
  <si>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</si>
  <si>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</si>
  <si>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</si>
  <si>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</si>
  <si>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</si>
  <si>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</si>
  <si>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</si>
  <si>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</si>
  <si>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</si>
  <si>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</si>
  <si>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</si>
  <si>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</si>
  <si>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</si>
  <si>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</si>
  <si>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</si>
  <si>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</si>
  <si>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</si>
  <si>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</si>
  <si>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</si>
  <si>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</si>
  <si>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</si>
  <si>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</si>
  <si>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</si>
  <si>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</si>
  <si>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</si>
  <si>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</si>
  <si>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</si>
  <si>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</si>
  <si>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</si>
  <si>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</si>
  <si>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</si>
  <si>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</si>
  <si>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</si>
  <si>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</si>
  <si>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</si>
  <si>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</si>
  <si>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</si>
  <si>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</si>
  <si>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</si>
  <si>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</si>
  <si>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</si>
  <si>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</si>
  <si>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</si>
  <si>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</si>
  <si>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</si>
  <si>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</si>
  <si>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</si>
  <si>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</si>
  <si>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</si>
  <si>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</si>
  <si>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</si>
  <si>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</si>
  <si>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</si>
  <si>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</si>
  <si>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</si>
  <si>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</si>
  <si>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</si>
  <si>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</si>
  <si>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</si>
  <si>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</si>
  <si>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</si>
  <si>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</si>
  <si>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</si>
  <si>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</si>
  <si>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</si>
  <si>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</si>
  <si>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</si>
  <si>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</si>
  <si>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</si>
  <si>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</si>
  <si>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</si>
  <si>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</si>
  <si>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</si>
  <si>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</si>
  <si>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</si>
  <si>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</si>
  <si>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</si>
  <si>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</si>
  <si>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</si>
  <si>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</si>
  <si>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</si>
  <si>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</si>
  <si>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</si>
  <si>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</si>
  <si>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</si>
  <si>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</si>
  <si>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</si>
  <si>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</si>
  <si>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</si>
  <si>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</si>
  <si>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</si>
  <si>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</si>
  <si>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</si>
  <si>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</si>
  <si>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</si>
  <si>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</si>
  <si>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</si>
  <si>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</si>
  <si>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</si>
  <si>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</si>
  <si>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</si>
  <si>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</si>
  <si>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</si>
  <si>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</si>
  <si>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</si>
  <si>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</si>
  <si>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</si>
  <si>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</si>
  <si>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</si>
  <si>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</si>
  <si>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</si>
  <si>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</si>
  <si>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</si>
  <si>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</si>
  <si>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</si>
  <si>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</si>
  <si>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</si>
  <si>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</si>
  <si>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</si>
  <si>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</si>
  <si>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</si>
  <si>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</si>
  <si>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</si>
  <si>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</si>
  <si>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</si>
  <si>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</si>
  <si>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</si>
  <si>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</si>
  <si>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</si>
  <si>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</si>
  <si>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</si>
  <si>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</si>
  <si>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</si>
  <si>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</si>
  <si>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</si>
  <si>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</si>
  <si>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</si>
  <si>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</si>
  <si>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</si>
  <si>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</si>
  <si>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</si>
  <si>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</si>
  <si>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</si>
  <si>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</si>
  <si>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</si>
  <si>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</si>
  <si>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</si>
  <si>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</si>
  <si>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</si>
  <si>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</si>
  <si>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</si>
  <si>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</si>
  <si>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</si>
  <si>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</si>
  <si>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</si>
  <si>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</si>
  <si>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</si>
  <si>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</si>
  <si>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</si>
  <si>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</si>
  <si>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</si>
  <si>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</si>
  <si>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</si>
  <si>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</si>
  <si>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</si>
  <si>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</si>
  <si>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</si>
  <si>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</si>
  <si>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</si>
  <si>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</si>
  <si>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</si>
  <si>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</si>
  <si>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</si>
  <si>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</si>
  <si>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</si>
  <si>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</si>
  <si>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</si>
  <si>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</si>
  <si>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</si>
  <si>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</si>
  <si>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</si>
  <si>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</si>
  <si>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</si>
  <si>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</si>
  <si>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</si>
  <si>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</si>
  <si>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</si>
  <si>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</si>
  <si>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</si>
  <si>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</si>
  <si>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</si>
  <si>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</si>
  <si>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</si>
  <si>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</si>
  <si>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</si>
  <si>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</si>
  <si>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</si>
  <si>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</si>
  <si>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</si>
  <si>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</si>
  <si>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</si>
  <si>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</si>
  <si>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</si>
  <si>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</si>
  <si>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</si>
  <si>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</si>
  <si>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</si>
  <si>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</si>
  <si>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</si>
  <si>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</si>
  <si>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</si>
  <si>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</si>
  <si>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</si>
  <si>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</si>
  <si>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</si>
  <si>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</si>
  <si>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</si>
  <si>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</si>
  <si>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</si>
  <si>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</si>
  <si>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</si>
  <si>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</si>
  <si>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</si>
  <si>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</si>
  <si>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</si>
  <si>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</si>
  <si>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</si>
  <si>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</si>
  <si>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</si>
  <si>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</si>
  <si>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</si>
  <si>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</si>
  <si>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</si>
  <si>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</si>
  <si>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</si>
  <si>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</si>
  <si>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</si>
  <si>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</si>
  <si>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</si>
  <si>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</si>
  <si>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</si>
  <si>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</si>
  <si>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</si>
  <si>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</si>
  <si>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</si>
  <si>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</si>
  <si>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</si>
  <si>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</si>
  <si>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</si>
  <si>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</si>
  <si>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</si>
  <si>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</si>
  <si>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</si>
  <si>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</si>
  <si>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</si>
  <si>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</si>
  <si>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</si>
  <si>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</si>
  <si>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</si>
  <si>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</si>
  <si>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</si>
  <si>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</si>
  <si>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</si>
  <si>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</si>
  <si>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</si>
  <si>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</si>
  <si>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</si>
  <si>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</si>
  <si>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</si>
  <si>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</si>
  <si>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</si>
  <si>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</si>
  <si>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</si>
  <si>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</si>
  <si>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</si>
  <si>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</si>
  <si>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</si>
  <si>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</si>
  <si>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</si>
  <si>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</si>
  <si>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</si>
  <si>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</si>
  <si>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</si>
  <si>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</si>
  <si>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</si>
  <si>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</si>
  <si>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</si>
  <si>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</si>
  <si>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</si>
  <si>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</si>
  <si>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</si>
  <si>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</si>
  <si>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</si>
  <si>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</si>
  <si>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</si>
  <si>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</si>
  <si>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</si>
  <si>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</si>
  <si>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</si>
  <si>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</si>
  <si>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</si>
  <si>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</si>
  <si>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</si>
  <si>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</si>
  <si>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</si>
  <si>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</si>
  <si>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</si>
  <si>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</si>
  <si>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</si>
  <si>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</si>
  <si>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</si>
  <si>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</si>
  <si>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</si>
  <si>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</si>
  <si>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</si>
  <si>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</si>
  <si>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</si>
  <si>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</si>
  <si>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</si>
  <si>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</si>
  <si>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</si>
  <si>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</si>
  <si>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</si>
  <si>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</si>
  <si>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</si>
  <si>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</si>
  <si>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</si>
  <si>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</si>
  <si>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</si>
  <si>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</si>
  <si>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</si>
  <si>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</si>
  <si>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</si>
  <si>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</si>
  <si>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</si>
  <si>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</si>
  <si>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</si>
  <si>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</si>
  <si>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</si>
  <si>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</si>
  <si>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</si>
  <si>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</si>
  <si>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</si>
  <si>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</si>
  <si>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</si>
  <si>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</si>
  <si>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</si>
  <si>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</si>
  <si>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</si>
  <si>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</si>
  <si>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</si>
  <si>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</si>
  <si>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</si>
  <si>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</si>
  <si>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</si>
  <si>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</si>
  <si>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</si>
  <si>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</si>
  <si>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</si>
  <si>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</si>
  <si>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</si>
  <si>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</si>
  <si>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</si>
  <si>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</si>
  <si>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</si>
  <si>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</si>
  <si>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</si>
  <si>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</si>
  <si>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</si>
  <si>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</si>
  <si>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</si>
  <si>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</si>
  <si>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</si>
  <si>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</si>
  <si>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</si>
  <si>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</si>
  <si>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</si>
  <si>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</si>
  <si>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</si>
  <si>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</si>
  <si>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</si>
  <si>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</si>
  <si>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</si>
  <si>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</si>
  <si>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</si>
  <si>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</si>
  <si>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</si>
  <si>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</si>
  <si>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</si>
  <si>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</si>
  <si>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</si>
  <si>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</si>
  <si>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</si>
  <si>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</si>
  <si>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</si>
  <si>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</si>
  <si>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</si>
  <si>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</si>
  <si>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</si>
  <si>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</si>
  <si>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</si>
  <si>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</si>
  <si>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</si>
  <si>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</si>
  <si>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</si>
  <si>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</si>
  <si>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</si>
  <si>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</si>
  <si>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</si>
  <si>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</si>
  <si>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</si>
  <si>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</si>
  <si>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</si>
  <si>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</si>
  <si>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</si>
  <si>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</si>
  <si>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</si>
  <si>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</si>
  <si>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</si>
  <si>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</si>
  <si>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</si>
  <si>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</si>
  <si>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</si>
  <si>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</si>
  <si>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</si>
  <si>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</si>
  <si>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</si>
  <si>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</si>
  <si>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</si>
  <si>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</si>
  <si>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</si>
  <si>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</si>
  <si>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</si>
  <si>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</si>
  <si>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</si>
  <si>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</si>
  <si>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</si>
  <si>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</si>
  <si>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</si>
  <si>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</si>
  <si>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</si>
  <si>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</si>
  <si>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</si>
  <si>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</si>
  <si>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</si>
  <si>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</si>
  <si>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</si>
  <si>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</si>
  <si>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</si>
  <si>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</si>
  <si>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</si>
  <si>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</si>
  <si>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</si>
  <si>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</si>
  <si>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</si>
  <si>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</si>
  <si>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</si>
  <si>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</si>
  <si>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</si>
  <si>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</si>
  <si>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</si>
  <si>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</si>
  <si>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</si>
  <si>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</si>
  <si>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</si>
  <si>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</si>
  <si>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</si>
  <si>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</si>
  <si>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</si>
  <si>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</si>
  <si>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</si>
  <si>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</si>
  <si>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</si>
  <si>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</si>
  <si>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</si>
  <si>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</si>
  <si>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</si>
  <si>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</si>
  <si>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</si>
  <si>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</si>
  <si>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</si>
  <si>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</si>
  <si>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</si>
  <si>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</si>
  <si>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</si>
  <si>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</si>
  <si>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</si>
  <si>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</si>
  <si>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</si>
  <si>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</si>
  <si>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</si>
  <si>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</si>
  <si>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</si>
  <si>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Martijn Nijmeijer</t>
  </si>
  <si>
    <t>Kylian Mbappé</t>
  </si>
  <si>
    <t>Lamine Yamal</t>
  </si>
  <si>
    <t>Harry Kane</t>
  </si>
  <si>
    <t>Lionel Messi</t>
  </si>
  <si>
    <t>Mikel Oyarzabal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</si>
</sst>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1">
    <v>0</v>
    <v>8</v>
    <v>1</v>
    <v>1</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13" zoomScaleNormal="100" workbookViewId="0">
      <selection activeCell="E10" sqref="E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W134" zoomScaleNormal="100" workbookViewId="0">
      <selection activeCell="AD108" sqref="AD108"/>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3</v>
      </c>
      <c r="AT6" s="41">
        <f t="shared" ca="1" si="15"/>
        <v>2</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3</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3</v>
      </c>
      <c r="AS8" s="39">
        <f t="shared" ca="1" si="15"/>
        <v>3</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3</v>
      </c>
      <c r="BK8" s="16">
        <f t="shared" ca="1" si="21"/>
        <v>3</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5</v>
      </c>
      <c r="AT9" s="48">
        <f t="shared" ca="1" si="15"/>
        <v>-4</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3</v>
      </c>
      <c r="BK10" s="16">
        <f t="shared" ca="1" si="21"/>
        <v>3</v>
      </c>
      <c r="BL10" s="16">
        <f t="shared" ca="1" si="42"/>
        <v>0</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0</v>
      </c>
      <c r="BH11" s="16">
        <f t="shared" ca="1" si="18"/>
        <v>3</v>
      </c>
      <c r="BI11" s="16">
        <f t="shared" ca="1" si="19"/>
        <v>0</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2" t="s">
        <v>1</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1</v>
      </c>
      <c r="BK12" s="16">
        <f t="shared" ca="1" si="21"/>
        <v>4</v>
      </c>
      <c r="BL12" s="16">
        <f t="shared" ca="1" si="42"/>
        <v>-3</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1</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9</v>
      </c>
      <c r="BK14" s="16">
        <f t="shared" ca="1" si="21"/>
        <v>1</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4</v>
      </c>
      <c r="AN15" s="39">
        <f t="shared" ca="1" si="69"/>
        <v>3</v>
      </c>
      <c r="AO15" s="39">
        <f t="shared" ca="1" si="69"/>
        <v>1</v>
      </c>
      <c r="AP15" s="39">
        <f t="shared" ca="1" si="69"/>
        <v>1</v>
      </c>
      <c r="AQ15" s="39">
        <f t="shared" ca="1" si="69"/>
        <v>1</v>
      </c>
      <c r="AR15" s="39">
        <f t="shared" ca="1" si="69"/>
        <v>3</v>
      </c>
      <c r="AS15" s="39">
        <f t="shared" ca="1" si="69"/>
        <v>3</v>
      </c>
      <c r="AT15" s="74">
        <f t="shared" ca="1" si="69"/>
        <v>0</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4</v>
      </c>
      <c r="BK15" s="16">
        <f t="shared" ca="1" si="21"/>
        <v>4</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2"/>
      <c r="X16" s="24">
        <f ca="1">Horarios!C16</f>
        <v>46197.875</v>
      </c>
      <c r="Y16" s="25">
        <f ca="1">Horarios!C16</f>
        <v>46197.875</v>
      </c>
      <c r="Z16" s="26" t="str">
        <f>$Z$8</f>
        <v>R3</v>
      </c>
      <c r="AA16" s="27" t="str">
        <f ca="1">A16</f>
        <v>Switzerland</v>
      </c>
      <c r="AB16" s="49" t="e" cm="1" vm="8">
        <f t="array" aca="1" ref="AB16" ca="1">Ver_flag_local</f>
        <v>#VALUE!</v>
      </c>
      <c r="AC16" s="50">
        <v>2</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0</v>
      </c>
      <c r="AP16" s="39">
        <f t="shared" ca="1" si="69"/>
        <v>3</v>
      </c>
      <c r="AQ16" s="39">
        <f t="shared" ca="1" si="69"/>
        <v>0</v>
      </c>
      <c r="AR16" s="39">
        <f t="shared" ca="1" si="69"/>
        <v>3</v>
      </c>
      <c r="AS16" s="39">
        <f t="shared" ca="1" si="69"/>
        <v>3</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1</v>
      </c>
      <c r="BF16" s="16">
        <f t="shared" ca="1" si="41"/>
        <v>3</v>
      </c>
      <c r="BG16" s="16">
        <f t="shared" ca="1" si="17"/>
        <v>0</v>
      </c>
      <c r="BH16" s="16">
        <f t="shared" ca="1" si="18"/>
        <v>1</v>
      </c>
      <c r="BI16" s="16">
        <f t="shared" ca="1" si="19"/>
        <v>2</v>
      </c>
      <c r="BJ16" s="16">
        <f t="shared" ca="1" si="20"/>
        <v>2</v>
      </c>
      <c r="BK16" s="16">
        <f t="shared" ca="1" si="21"/>
        <v>7</v>
      </c>
      <c r="BL16" s="16">
        <f t="shared" ca="1" si="42"/>
        <v>-5</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1</v>
      </c>
      <c r="BS16" s="16">
        <f ca="1">BP16+COUNTIFS($BQ$6:$BQ$53,BQ16,$BR$6:BR$53,"&gt;"&amp;BR16,$BC$6:$BC$53,INDEX(T_Equipos[Grupo],MATCH(BD16,T_Equipos[NombreEquipo],0)))</f>
        <v>3</v>
      </c>
      <c r="BT16" s="16" t="str">
        <f ca="1">IF(COUNTIFS($BS$6:$BS$53,BS16,$BC$6:$BC$53,INDEX(T_Equipos[Grupo],MATCH(BD16,T_Equipos[NombreEquipo],0)))=1,"-","P."&amp;BS16&amp;" ("&amp;COUNTIFS($BS$6:$BS$53,BS16,$BC$6:$BC$53,INDEX(T_Equipos[Grupo],MATCH(BD16,T_Equipos[NombreEquipo],0)))&amp;")")</f>
        <v>P.3 (2)</v>
      </c>
      <c r="BU16" s="16">
        <f t="shared" ca="1" si="24"/>
        <v>0</v>
      </c>
      <c r="BV16" s="16">
        <f t="shared" ca="1" si="25"/>
        <v>1</v>
      </c>
      <c r="BW16" s="16">
        <f t="shared" ca="1" si="26"/>
        <v>0</v>
      </c>
      <c r="BX16" s="16">
        <f t="shared" ca="1" si="48"/>
        <v>1</v>
      </c>
      <c r="BY16" s="16">
        <f ca="1">BS16+COUNTIFS($BT$6:$BT$53,BT16,$BX$6:BX$53,"&gt;"&amp;BX16,$BC$6:$BC$53,INDEX(T_Equipos[Grupo],MATCH(BD16,T_Equipos[NombreEquipo],0)))</f>
        <v>3</v>
      </c>
      <c r="BZ16" s="16" t="str">
        <f ca="1">IF(COUNTIFS($BY$6:$BY$53,BY16,$BC$6:$BC$53,INDEX(T_Equipos[Grupo],MATCH(BD16,T_Equipos[NombreEquipo],0)))=1,"-","P."&amp;BY16&amp;" ("&amp;COUNTIFS($BY$6:$BY$53,BY16,$BC$6:$BC$53,INDEX(T_Equipos[Grupo],MATCH(BD16,T_Equipos[NombreEquipo],0)))&amp;")")</f>
        <v>P.3 (2)</v>
      </c>
      <c r="CA16" s="16">
        <f t="shared" ca="1" si="27"/>
        <v>1</v>
      </c>
      <c r="CB16" s="16">
        <f t="shared" ca="1" si="28"/>
        <v>1</v>
      </c>
      <c r="CC16" s="16">
        <f t="shared" ca="1" si="49"/>
        <v>0</v>
      </c>
      <c r="CD16" s="16">
        <f ca="1">BY16+COUNTIFS($BZ$6:$BZ$53,BZ16,$CC$6:CC$53,"&gt;"&amp;CC16,$BC$6:$BC$53,INDEX(T_Equipos[Grupo],MATCH(BD16,T_Equipos[NombreEquipo],0)))</f>
        <v>3</v>
      </c>
      <c r="CE16" s="16" t="str">
        <f ca="1">IF(COUNTIFS($CD$6:$CD$53,CD16,$BC$6:$BC$53,INDEX(T_Equipos[Grupo],MATCH(BD16,T_Equipos[NombreEquipo],0)))=1,"-","P."&amp;CD16&amp;" ("&amp;COUNTIFS($CD$6:$CD$53,CD16,$BC$6:$BC$53,INDEX(T_Equipos[Grupo],MATCH(BD16,T_Equipos[NombreEquipo],0)))&amp;")")</f>
        <v>P.3 (2)</v>
      </c>
      <c r="CF16" s="16">
        <f t="shared" ca="1" si="29"/>
        <v>1</v>
      </c>
      <c r="CG16" s="16">
        <f ca="1">CD16+COUNTIFS($CE$6:$CE$53,CE16,$CF$6:CF$53,"&gt;"&amp;CF16,$BC$6:$BC$53,INDEX(T_Equipos[Grupo],MATCH(BD16,T_Equipos[NombreEquipo],0)))</f>
        <v>3</v>
      </c>
      <c r="CH16" s="16" t="str">
        <f ca="1">IF(COUNTIFS($CG$6:$CG$53,CG16,$BC$6:$BC$53,INDEX(T_Equipos[Grupo],MATCH(BD16,T_Equipos[NombreEquipo],0)))=1,"-","P."&amp;CG16&amp;" ("&amp;COUNTIFS($CG$6:$CG$53,CG16,$BC$6:$BC$53,INDEX(T_Equipos[Grupo],MATCH(BD16,T_Equipos[NombreEquipo],0)))&amp;")")</f>
        <v>P.3 (2)</v>
      </c>
      <c r="CI16" s="16">
        <f t="shared" ca="1" si="30"/>
        <v>0</v>
      </c>
      <c r="CJ16" s="16">
        <f t="shared" ca="1" si="31"/>
        <v>1</v>
      </c>
      <c r="CK16" s="16">
        <f t="shared" ca="1" si="32"/>
        <v>0</v>
      </c>
      <c r="CL16" s="16">
        <f t="shared" ca="1" si="50"/>
        <v>1</v>
      </c>
      <c r="CM16" s="16">
        <f ca="1">CG16+COUNTIFS($CH$6:$CH$53,CH16,$CL$6:CL$53,"&gt;"&amp;CL16,$BC$6:$BC$53,INDEX(T_Equipos[Grupo],MATCH(BD16,T_Equipos[NombreEquipo],0)))</f>
        <v>3</v>
      </c>
      <c r="CN16" s="16" t="str">
        <f ca="1">IF(COUNTIFS($CM$6:$CM$53,CM16,$BC$6:$BC$53,INDEX(T_Equipos[Grupo],MATCH(BD16,T_Equipos[NombreEquipo],0)))=1,"-","P."&amp;CM16&amp;" ("&amp;COUNTIFS($CM$6:$CM$53,CM16,$BC$6:$BC$53,INDEX(T_Equipos[Grupo],MATCH(BD16,T_Equipos[NombreEquipo],0)))&amp;")")</f>
        <v>P.3 (2)</v>
      </c>
      <c r="CO16" s="16">
        <f t="shared" ca="1" si="33"/>
        <v>1</v>
      </c>
      <c r="CP16" s="16">
        <f t="shared" ca="1" si="34"/>
        <v>1</v>
      </c>
      <c r="CQ16" s="16">
        <f t="shared" ca="1" si="51"/>
        <v>0</v>
      </c>
      <c r="CR16" s="16">
        <f ca="1">CM16+COUNTIFS($CN$6:$CN$53,CN16,$CQ$6:CQ$53,"&gt;"&amp;CQ16,$BC$6:$BC$53,INDEX(T_Equipos[Grupo],MATCH(BD16,T_Equipos[NombreEquipo],0)))</f>
        <v>3</v>
      </c>
      <c r="CS16" s="16" t="str">
        <f ca="1">IF(COUNTIFS($CR$6:$CR$53,CR16,$BC$6:$BC$53,INDEX(T_Equipos[Grupo],MATCH(BD16,T_Equipos[NombreEquipo],0)))=1,"-","P."&amp;CR16&amp;" ("&amp;COUNTIFS($CR$6:$CR$53,CR16,$BC$6:$BC$53,INDEX(T_Equipos[Grupo],MATCH(BD16,T_Equipos[NombreEquipo],0)))&amp;")")</f>
        <v>P.3 (2)</v>
      </c>
      <c r="CT16" s="16">
        <f t="shared" ca="1" si="35"/>
        <v>1</v>
      </c>
      <c r="CU16" s="16">
        <f ca="1">CR16+COUNTIFS($CS$6:$CS$53,CS16,$CT$6:CT$53,"&gt;"&amp;CT16,$BC$6:$BC$53,INDEX(T_Equipos[Grupo],MATCH(BD16,T_Equipos[NombreEquipo],0)))</f>
        <v>3</v>
      </c>
      <c r="CV16" s="16" t="str">
        <f ca="1">IF(COUNTIFS($CU$6:$CU$53,CU16,$BC$6:$BC$53,INDEX(T_Equipos[Grupo],MATCH(BD16,T_Equipos[NombreEquipo],0)))=1,"-","P."&amp;CU16&amp;" ("&amp;COUNTIFS($CU$6:$CU$53,CU16,$BC$6:$BC$53,INDEX(T_Equipos[Grupo],MATCH(BD16,T_Equipos[NombreEquipo],0)))&amp;")")</f>
        <v>P.3 (2)</v>
      </c>
      <c r="CW16" s="16">
        <f t="shared" ca="1" si="36"/>
        <v>-5</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Empate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1</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1</v>
      </c>
      <c r="AS17" s="78">
        <f t="shared" ca="1" si="69"/>
        <v>4</v>
      </c>
      <c r="AT17" s="79">
        <f t="shared" ca="1" si="69"/>
        <v>-3</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1</v>
      </c>
      <c r="BF17" s="16">
        <f t="shared" ca="1" si="41"/>
        <v>3</v>
      </c>
      <c r="BG17" s="16">
        <f t="shared" ca="1" si="17"/>
        <v>0</v>
      </c>
      <c r="BH17" s="16">
        <f t="shared" ca="1" si="18"/>
        <v>1</v>
      </c>
      <c r="BI17" s="16">
        <f t="shared" ca="1" si="19"/>
        <v>2</v>
      </c>
      <c r="BJ17" s="16">
        <f t="shared" ca="1" si="20"/>
        <v>3</v>
      </c>
      <c r="BK17" s="16">
        <f t="shared" ca="1" si="21"/>
        <v>6</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1</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P.3 (2)</v>
      </c>
      <c r="BU17" s="16">
        <f t="shared" ca="1" si="24"/>
        <v>0</v>
      </c>
      <c r="BV17" s="16">
        <f t="shared" ca="1" si="25"/>
        <v>1</v>
      </c>
      <c r="BW17" s="16">
        <f t="shared" ca="1" si="26"/>
        <v>0</v>
      </c>
      <c r="BX17" s="16">
        <f t="shared" ca="1" si="48"/>
        <v>1</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P.3 (2)</v>
      </c>
      <c r="CA17" s="16">
        <f t="shared" ca="1" si="27"/>
        <v>1</v>
      </c>
      <c r="CB17" s="16">
        <f t="shared" ca="1" si="28"/>
        <v>1</v>
      </c>
      <c r="CC17" s="16">
        <f t="shared" ca="1" si="49"/>
        <v>0</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P.3 (2)</v>
      </c>
      <c r="CF17" s="16">
        <f t="shared" ca="1" si="29"/>
        <v>1</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P.3 (2)</v>
      </c>
      <c r="CI17" s="16">
        <f t="shared" ca="1" si="30"/>
        <v>0</v>
      </c>
      <c r="CJ17" s="16">
        <f t="shared" ca="1" si="31"/>
        <v>1</v>
      </c>
      <c r="CK17" s="16">
        <f t="shared" ca="1" si="32"/>
        <v>0</v>
      </c>
      <c r="CL17" s="16">
        <f t="shared" ca="1" si="50"/>
        <v>1</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P.3 (2)</v>
      </c>
      <c r="CO17" s="16">
        <f t="shared" ca="1" si="33"/>
        <v>1</v>
      </c>
      <c r="CP17" s="16">
        <f t="shared" ca="1" si="34"/>
        <v>1</v>
      </c>
      <c r="CQ17" s="16">
        <f t="shared" ca="1" si="51"/>
        <v>0</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P.3 (2)</v>
      </c>
      <c r="CT17" s="16">
        <f t="shared" ca="1" si="35"/>
        <v>1</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P.3 (2)</v>
      </c>
      <c r="CW17" s="16">
        <f t="shared" ca="1" si="36"/>
        <v>-3</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5</v>
      </c>
      <c r="BK18" s="16">
        <f t="shared" ca="1" si="21"/>
        <v>4</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3</v>
      </c>
      <c r="BK19" s="16">
        <f t="shared" ca="1" si="21"/>
        <v>5</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9">
        <f t="array" aca="1" ref="AB20" ca="1">Ver_flag_local</f>
        <v>#VALUE!</v>
      </c>
      <c r="AC20" s="50">
        <v>2</v>
      </c>
      <c r="AD20" s="51">
        <v>0</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3</v>
      </c>
      <c r="BK20" s="16">
        <f t="shared" ca="1" si="21"/>
        <v>6</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Empate</v>
      </c>
      <c r="E21" s="16" t="str">
        <f t="shared" ca="1" si="72"/>
        <v>P.3 (2)</v>
      </c>
      <c r="F21" s="16" t="str">
        <f t="shared" ca="1" si="73"/>
        <v>P.3 (2)</v>
      </c>
      <c r="G21" s="16"/>
      <c r="H21" s="16" t="str">
        <f t="shared" ca="1" si="74"/>
        <v>P.3 (2)</v>
      </c>
      <c r="I21" s="16" t="str">
        <f t="shared" ca="1" si="75"/>
        <v>P.3 (2)</v>
      </c>
      <c r="J21" s="16"/>
      <c r="K21" s="16" t="str">
        <f t="shared" ca="1" si="76"/>
        <v>P.3 (2)</v>
      </c>
      <c r="L21" s="16" t="str">
        <f t="shared" ca="1" si="77"/>
        <v>P.3 (2)</v>
      </c>
      <c r="M21" s="16"/>
      <c r="N21" s="16" t="str">
        <f t="shared" ca="1" si="78"/>
        <v>P.3 (2)</v>
      </c>
      <c r="O21" s="16" t="str">
        <f t="shared" ca="1" si="79"/>
        <v>P.3 (2)</v>
      </c>
      <c r="P21" s="16"/>
      <c r="Q21" s="16" t="str">
        <f t="shared" ca="1" si="80"/>
        <v>P.3 (2)</v>
      </c>
      <c r="R21" s="16" t="str">
        <f t="shared" ca="1" si="81"/>
        <v>P.3 (2)</v>
      </c>
      <c r="S21" s="16"/>
      <c r="T21" s="16" t="str">
        <f t="shared" ca="1" si="82"/>
        <v>P.3 (2)</v>
      </c>
      <c r="U21" s="16" t="str">
        <f t="shared" ca="1" si="83"/>
        <v>P.3 (2)</v>
      </c>
      <c r="V21" s="17"/>
      <c r="W21" s="671"/>
      <c r="X21" s="24">
        <f ca="1">Horarios!C21</f>
        <v>46187.125</v>
      </c>
      <c r="Y21" s="25">
        <f ca="1">Horarios!C21</f>
        <v>46187.125</v>
      </c>
      <c r="Z21" s="26" t="str">
        <f>$Z$4</f>
        <v>R1</v>
      </c>
      <c r="AA21" s="27" t="str">
        <f ca="1">A23</f>
        <v>Haiti</v>
      </c>
      <c r="AB21" s="49" t="e" cm="1" vm="11">
        <f t="array" aca="1" ref="AB21" ca="1">Ver_flag_local</f>
        <v>#VALUE!</v>
      </c>
      <c r="AC21" s="50">
        <v>1</v>
      </c>
      <c r="AD21" s="51">
        <v>1</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6</v>
      </c>
      <c r="BK21" s="16">
        <f t="shared" ca="1" si="21"/>
        <v>2</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P.3 (2)</v>
      </c>
      <c r="F22" s="16" t="str">
        <f t="shared" ca="1" si="73"/>
        <v>-</v>
      </c>
      <c r="G22" s="16"/>
      <c r="H22" s="16" t="str">
        <f t="shared" ca="1" si="74"/>
        <v>P.3 (2)</v>
      </c>
      <c r="I22" s="16" t="str">
        <f t="shared" ca="1" si="75"/>
        <v>-</v>
      </c>
      <c r="J22" s="16"/>
      <c r="K22" s="16" t="str">
        <f t="shared" ca="1" si="76"/>
        <v>P.3 (2)</v>
      </c>
      <c r="L22" s="16" t="str">
        <f t="shared" ca="1" si="77"/>
        <v>-</v>
      </c>
      <c r="M22" s="16"/>
      <c r="N22" s="16" t="str">
        <f t="shared" ca="1" si="78"/>
        <v>P.3 (2)</v>
      </c>
      <c r="O22" s="16" t="str">
        <f t="shared" ca="1" si="79"/>
        <v>-</v>
      </c>
      <c r="P22" s="16"/>
      <c r="Q22" s="16" t="str">
        <f t="shared" ca="1" si="80"/>
        <v>P.3 (2)</v>
      </c>
      <c r="R22" s="16" t="str">
        <f t="shared" ca="1" si="81"/>
        <v>-</v>
      </c>
      <c r="S22" s="16"/>
      <c r="T22" s="16" t="str">
        <f t="shared" ca="1" si="82"/>
        <v>P.3 (2)</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9</v>
      </c>
      <c r="AS22" s="36">
        <f t="shared" ca="1" si="87"/>
        <v>1</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2</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P.3 (2)</v>
      </c>
      <c r="G23" s="16"/>
      <c r="H23" s="16" t="str">
        <f t="shared" ca="1" si="74"/>
        <v>-</v>
      </c>
      <c r="I23" s="16" t="str">
        <f t="shared" ca="1" si="75"/>
        <v>P.3 (2)</v>
      </c>
      <c r="J23" s="16"/>
      <c r="K23" s="16" t="str">
        <f t="shared" ca="1" si="76"/>
        <v>-</v>
      </c>
      <c r="L23" s="16" t="str">
        <f t="shared" ca="1" si="77"/>
        <v>P.3 (2)</v>
      </c>
      <c r="M23" s="16"/>
      <c r="N23" s="16" t="str">
        <f t="shared" ca="1" si="78"/>
        <v>-</v>
      </c>
      <c r="O23" s="16" t="str">
        <f t="shared" ca="1" si="79"/>
        <v>P.3 (2)</v>
      </c>
      <c r="P23" s="16"/>
      <c r="Q23" s="16" t="str">
        <f t="shared" ca="1" si="80"/>
        <v>-</v>
      </c>
      <c r="R23" s="16" t="str">
        <f t="shared" ca="1" si="81"/>
        <v>P.3 (2)</v>
      </c>
      <c r="S23" s="16"/>
      <c r="T23" s="16" t="str">
        <f t="shared" ca="1" si="82"/>
        <v>-</v>
      </c>
      <c r="U23" s="16" t="str">
        <f t="shared" ca="1" si="83"/>
        <v>P.3 (2)</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4</v>
      </c>
      <c r="AS23" s="39">
        <f t="shared" ca="1" si="87"/>
        <v>4</v>
      </c>
      <c r="AT23" s="43">
        <f t="shared" ca="1" si="87"/>
        <v>0</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10</v>
      </c>
      <c r="BL23" s="16">
        <f t="shared" ca="1" si="42"/>
        <v>-10</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P.3 (2)</v>
      </c>
      <c r="F24" s="16" t="str">
        <f t="shared" ca="1" si="73"/>
        <v>-</v>
      </c>
      <c r="G24" s="16"/>
      <c r="H24" s="16" t="str">
        <f t="shared" ca="1" si="74"/>
        <v>P.3 (2)</v>
      </c>
      <c r="I24" s="16" t="str">
        <f t="shared" ca="1" si="75"/>
        <v>-</v>
      </c>
      <c r="J24" s="16"/>
      <c r="K24" s="16" t="str">
        <f t="shared" ca="1" si="76"/>
        <v>P.3 (2)</v>
      </c>
      <c r="L24" s="16" t="str">
        <f t="shared" ca="1" si="77"/>
        <v>-</v>
      </c>
      <c r="M24" s="16"/>
      <c r="N24" s="16" t="str">
        <f t="shared" ca="1" si="78"/>
        <v>P.3 (2)</v>
      </c>
      <c r="O24" s="16" t="str">
        <f t="shared" ca="1" si="79"/>
        <v>-</v>
      </c>
      <c r="P24" s="16"/>
      <c r="Q24" s="16" t="str">
        <f t="shared" ca="1" si="80"/>
        <v>P.3 (2)</v>
      </c>
      <c r="R24" s="16" t="str">
        <f t="shared" ca="1" si="81"/>
        <v>-</v>
      </c>
      <c r="S24" s="16"/>
      <c r="T24" s="16" t="str">
        <f t="shared" ca="1" si="82"/>
        <v>P.3 (2)</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1</v>
      </c>
      <c r="AN24" s="39">
        <f t="shared" ca="1" si="87"/>
        <v>3</v>
      </c>
      <c r="AO24" s="39">
        <f t="shared" ca="1" si="87"/>
        <v>0</v>
      </c>
      <c r="AP24" s="39">
        <f t="shared" ca="1" si="87"/>
        <v>1</v>
      </c>
      <c r="AQ24" s="39">
        <f t="shared" ca="1" si="87"/>
        <v>2</v>
      </c>
      <c r="AR24" s="39">
        <f t="shared" ca="1" si="87"/>
        <v>3</v>
      </c>
      <c r="AS24" s="39">
        <f t="shared" ca="1" si="87"/>
        <v>6</v>
      </c>
      <c r="AT24" s="43">
        <f t="shared" ca="1" si="87"/>
        <v>-3</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4</v>
      </c>
      <c r="BK24" s="16">
        <f t="shared" ca="1" si="21"/>
        <v>3</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P.3 (2)</v>
      </c>
      <c r="G25" s="16"/>
      <c r="H25" s="16" t="str">
        <f t="shared" ca="1" si="74"/>
        <v>-</v>
      </c>
      <c r="I25" s="16" t="str">
        <f t="shared" ca="1" si="75"/>
        <v>P.3 (2)</v>
      </c>
      <c r="J25" s="16"/>
      <c r="K25" s="16" t="str">
        <f t="shared" ca="1" si="76"/>
        <v>-</v>
      </c>
      <c r="L25" s="16" t="str">
        <f t="shared" ca="1" si="77"/>
        <v>P.3 (2)</v>
      </c>
      <c r="M25" s="16"/>
      <c r="N25" s="16" t="str">
        <f t="shared" ca="1" si="78"/>
        <v>-</v>
      </c>
      <c r="O25" s="16" t="str">
        <f t="shared" ca="1" si="79"/>
        <v>P.3 (2)</v>
      </c>
      <c r="P25" s="16"/>
      <c r="Q25" s="16" t="str">
        <f t="shared" ca="1" si="80"/>
        <v>-</v>
      </c>
      <c r="R25" s="16" t="str">
        <f t="shared" ca="1" si="81"/>
        <v>P.3 (2)</v>
      </c>
      <c r="S25" s="16"/>
      <c r="T25" s="16" t="str">
        <f t="shared" ca="1" si="82"/>
        <v>-</v>
      </c>
      <c r="U25" s="16" t="str">
        <f t="shared" ca="1" si="83"/>
        <v>P.3 (2)</v>
      </c>
      <c r="V25" s="17"/>
      <c r="W25" s="672"/>
      <c r="X25" s="28">
        <f ca="1">Horarios!C25</f>
        <v>46198</v>
      </c>
      <c r="Y25" s="29">
        <f ca="1">Horarios!C25</f>
        <v>46198</v>
      </c>
      <c r="Z25" s="30" t="str">
        <f>$Z$8</f>
        <v>R3</v>
      </c>
      <c r="AA25" s="31" t="str">
        <f ca="1">A22</f>
        <v>Morocco</v>
      </c>
      <c r="AB25" s="52" t="e" cm="1" vm="10">
        <f t="array" aca="1" ref="AB25" ca="1">Ver_flag_local</f>
        <v>#VALUE!</v>
      </c>
      <c r="AC25" s="53">
        <v>2</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1</v>
      </c>
      <c r="AN25" s="47">
        <f t="shared" ca="1" si="87"/>
        <v>3</v>
      </c>
      <c r="AO25" s="47">
        <f t="shared" ca="1" si="87"/>
        <v>0</v>
      </c>
      <c r="AP25" s="47">
        <f t="shared" ca="1" si="87"/>
        <v>1</v>
      </c>
      <c r="AQ25" s="47">
        <f t="shared" ca="1" si="87"/>
        <v>2</v>
      </c>
      <c r="AR25" s="47">
        <f t="shared" ca="1" si="87"/>
        <v>2</v>
      </c>
      <c r="AS25" s="47">
        <f t="shared" ca="1" si="87"/>
        <v>7</v>
      </c>
      <c r="AT25" s="48">
        <f t="shared" ca="1" si="87"/>
        <v>-5</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5</v>
      </c>
      <c r="BK25" s="16">
        <f t="shared" ca="1" si="21"/>
        <v>3</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2</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2</v>
      </c>
      <c r="CB26" s="16">
        <f t="shared" ca="1" si="28"/>
        <v>2</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2</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2</v>
      </c>
      <c r="CP26" s="16">
        <f t="shared" ca="1" si="34"/>
        <v>2</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2</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3</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7</v>
      </c>
      <c r="BF27" s="16">
        <f t="shared" ca="1" si="41"/>
        <v>3</v>
      </c>
      <c r="BG27" s="16">
        <f t="shared" ca="1" si="17"/>
        <v>2</v>
      </c>
      <c r="BH27" s="16">
        <f t="shared" ca="1" si="18"/>
        <v>1</v>
      </c>
      <c r="BI27" s="16">
        <f t="shared" ca="1" si="19"/>
        <v>0</v>
      </c>
      <c r="BJ27" s="16">
        <f t="shared" ca="1" si="20"/>
        <v>5</v>
      </c>
      <c r="BK27" s="16">
        <f t="shared" ca="1" si="21"/>
        <v>3</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7</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(2)</v>
      </c>
      <c r="BU27" s="16">
        <f t="shared" ca="1" si="24"/>
        <v>0</v>
      </c>
      <c r="BV27" s="16">
        <f t="shared" ca="1" si="25"/>
        <v>1</v>
      </c>
      <c r="BW27" s="16">
        <f t="shared" ca="1" si="26"/>
        <v>0</v>
      </c>
      <c r="BX27" s="16">
        <f t="shared" ca="1" si="48"/>
        <v>1</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(2)</v>
      </c>
      <c r="CA27" s="16">
        <f t="shared" ca="1" si="27"/>
        <v>2</v>
      </c>
      <c r="CB27" s="16">
        <f t="shared" ca="1" si="28"/>
        <v>2</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(2)</v>
      </c>
      <c r="CF27" s="16">
        <f t="shared" ca="1" si="29"/>
        <v>2</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(2)</v>
      </c>
      <c r="CI27" s="16">
        <f t="shared" ca="1" si="30"/>
        <v>0</v>
      </c>
      <c r="CJ27" s="16">
        <f t="shared" ca="1" si="31"/>
        <v>1</v>
      </c>
      <c r="CK27" s="16">
        <f t="shared" ca="1" si="32"/>
        <v>0</v>
      </c>
      <c r="CL27" s="16">
        <f t="shared" ca="1" si="50"/>
        <v>1</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(2)</v>
      </c>
      <c r="CO27" s="16">
        <f t="shared" ca="1" si="33"/>
        <v>2</v>
      </c>
      <c r="CP27" s="16">
        <f t="shared" ca="1" si="34"/>
        <v>2</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(2)</v>
      </c>
      <c r="CT27" s="16">
        <f t="shared" ca="1" si="35"/>
        <v>2</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(2)</v>
      </c>
      <c r="CW27" s="16">
        <f t="shared" ca="1" si="36"/>
        <v>2</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2</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3</v>
      </c>
      <c r="BK28" s="16">
        <f t="shared" ca="1" si="21"/>
        <v>5</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4</v>
      </c>
      <c r="BL29" s="16">
        <f t="shared" ca="1" si="42"/>
        <v>-3</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2</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6</v>
      </c>
      <c r="AS30" s="36">
        <f t="shared" ca="1" si="107"/>
        <v>2</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2</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4</v>
      </c>
      <c r="AN31" s="39">
        <f t="shared" ca="1" si="107"/>
        <v>3</v>
      </c>
      <c r="AO31" s="39">
        <f t="shared" ca="1" si="107"/>
        <v>1</v>
      </c>
      <c r="AP31" s="39">
        <f t="shared" ca="1" si="107"/>
        <v>1</v>
      </c>
      <c r="AQ31" s="39">
        <f t="shared" ca="1" si="107"/>
        <v>1</v>
      </c>
      <c r="AR31" s="39">
        <f t="shared" ca="1" si="107"/>
        <v>5</v>
      </c>
      <c r="AS31" s="39">
        <f t="shared" ca="1" si="107"/>
        <v>4</v>
      </c>
      <c r="AT31" s="43">
        <f t="shared" ca="1" si="107"/>
        <v>1</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5</v>
      </c>
      <c r="BK31" s="16">
        <f t="shared" ca="1" si="21"/>
        <v>4</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2</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3</v>
      </c>
      <c r="AS32" s="39">
        <f t="shared" ca="1" si="107"/>
        <v>5</v>
      </c>
      <c r="AT32" s="43">
        <f t="shared" ca="1" si="107"/>
        <v>-2</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2</v>
      </c>
      <c r="BK32" s="16">
        <f t="shared" ca="1" si="21"/>
        <v>5</v>
      </c>
      <c r="BL32" s="16">
        <f t="shared" ca="1" si="42"/>
        <v>-3</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-3</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P.3 (2)</v>
      </c>
      <c r="CZ32" s="16">
        <f t="shared" ca="1" si="37"/>
        <v>2</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P.3 (2)</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3.0030000000000001</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3</v>
      </c>
      <c r="DK32" s="16">
        <f t="shared" ca="1" si="39"/>
        <v>12</v>
      </c>
      <c r="DL32" s="16">
        <f t="shared" ca="1" si="40"/>
        <v>2</v>
      </c>
      <c r="DM32" s="16" t="str">
        <f t="shared" ca="1" si="46"/>
        <v>3.2</v>
      </c>
      <c r="DN32" s="16" t="e" cm="1" vm="17">
        <f t="array" aca="1" ref="DN32" ca="1">OFFSET(Horarios!$P$3,DJ32-1,0,DL32,1)</f>
        <v>#VALUE!</v>
      </c>
      <c r="DO32" s="16"/>
      <c r="DP32" s="16" t="s">
        <v>445</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3</v>
      </c>
      <c r="AS33" s="47">
        <f t="shared" ca="1" si="107"/>
        <v>6</v>
      </c>
      <c r="AT33" s="48">
        <f t="shared" ca="1" si="107"/>
        <v>-3</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2</v>
      </c>
      <c r="BK33" s="16">
        <f t="shared" ca="1" si="21"/>
        <v>5</v>
      </c>
      <c r="BL33" s="16">
        <f t="shared" ca="1" si="42"/>
        <v>-3</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-3</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P.3 (2)</v>
      </c>
      <c r="CZ33" s="16">
        <f t="shared" ca="1" si="37"/>
        <v>2</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P.3 (2)</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4.0039999999999996</v>
      </c>
      <c r="DG33" s="16">
        <f ca="1">IF(DB33="-","-",COUNTIFS(DF$6:DF$53,"&lt;"&amp;DF33,$BC$6:$BC$53,INDEX(T_Equipos[Grupo],MATCH(BD33,T_Equipos[NombreEquipo],0))))</f>
        <v>3</v>
      </c>
      <c r="DH33" s="16">
        <f ca="1">DA33+COUNTIFS(DB$6:DB$53,DB33,DG$6:DG$53,"&lt;"&amp;DG33,$BC$6:$BC$53,INDEX(T_Equipos[Grupo],MATCH(BD33,T_Equipos[NombreEquipo],0)))</f>
        <v>4</v>
      </c>
      <c r="DI33" s="16"/>
      <c r="DJ33" s="16">
        <f t="shared" ca="1" si="38"/>
        <v>3</v>
      </c>
      <c r="DK33" s="16">
        <f t="shared" ca="1" si="39"/>
        <v>12</v>
      </c>
      <c r="DL33" s="16">
        <f t="shared" ca="1" si="40"/>
        <v>2</v>
      </c>
      <c r="DM33" s="16" t="str">
        <f t="shared" ca="1" si="46"/>
        <v>3.2</v>
      </c>
      <c r="DN33" s="16" t="e" cm="1" vm="17">
        <f t="array" aca="1" ref="DN33" ca="1">OFFSET(Horarios!$P$3,DJ33-1,0,DL33,1)</f>
        <v>#VALUE!</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10</v>
      </c>
      <c r="BK34" s="16">
        <f t="shared" ca="1" si="21"/>
        <v>1</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11</v>
      </c>
      <c r="BL35" s="16">
        <f t="shared" ca="1" si="42"/>
        <v>-11</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8">
        <f t="array" aca="1" ref="AB36" ca="1">Ver_flag_local</f>
        <v>#VALUE!</v>
      </c>
      <c r="AC36" s="50">
        <v>5</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4</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7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2</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75"/>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2</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1</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75"/>
      <c r="X39" s="24">
        <f ca="1">Horarios!C39</f>
        <v>46194.083333333336</v>
      </c>
      <c r="Y39" s="25">
        <f ca="1">Horarios!C39</f>
        <v>46194.083333333336</v>
      </c>
      <c r="Z39" s="26" t="str">
        <f>$Z$6</f>
        <v>R2</v>
      </c>
      <c r="AA39" s="27" t="str">
        <f ca="1">A40</f>
        <v>Ecuador</v>
      </c>
      <c r="AB39" s="49" t="e" cm="1" vm="21">
        <f t="array" aca="1" ref="AB39" ca="1">Ver_flag_local</f>
        <v>#VALUE!</v>
      </c>
      <c r="AC39" s="50">
        <v>3</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5</v>
      </c>
      <c r="AS39" s="39">
        <f t="shared" ca="1" si="127"/>
        <v>3</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4</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75"/>
      <c r="X40" s="24">
        <f ca="1">Horarios!C40</f>
        <v>46198.916666666664</v>
      </c>
      <c r="Y40" s="25">
        <f ca="1">Horarios!C40</f>
        <v>46198.916666666664</v>
      </c>
      <c r="Z40" s="26" t="str">
        <f>$Z$8</f>
        <v>R3</v>
      </c>
      <c r="AA40" s="27" t="str">
        <f ca="1">A38</f>
        <v>Curaçao</v>
      </c>
      <c r="AB40" s="49" t="e" cm="1" vm="19">
        <f t="array" aca="1" ref="AB40" ca="1">Ver_flag_local</f>
        <v>#VALUE!</v>
      </c>
      <c r="AC40" s="50">
        <v>0</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4</v>
      </c>
      <c r="AS40" s="39">
        <f t="shared" ca="1" si="127"/>
        <v>3</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7</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7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10</v>
      </c>
      <c r="AT41" s="48">
        <f t="shared" ca="1" si="127"/>
        <v>-10</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3</v>
      </c>
      <c r="BK41" s="16">
        <f t="shared" ca="1" si="21"/>
        <v>4</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4</v>
      </c>
      <c r="BK43" s="16">
        <f t="shared" ca="1" si="21"/>
        <v>5</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2</v>
      </c>
      <c r="CB43" s="16">
        <f t="shared" ca="1" si="28"/>
        <v>2</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2</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2</v>
      </c>
      <c r="CP43" s="16">
        <f t="shared" ca="1" si="34"/>
        <v>2</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2</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P.1 (2)</v>
      </c>
      <c r="F44" s="16" t="str">
        <f t="shared" ref="F44:F49" ca="1" si="133">IF(D44="Pendiente","-",INDEX($BT$6:$BT$53,MATCH($AF44,$BD$6:$BD$53,0)))</f>
        <v>P.1 (2)</v>
      </c>
      <c r="G44" s="16"/>
      <c r="H44" s="16" t="str">
        <f t="shared" ref="H44:H49" ca="1" si="134">IF(D44="Pendiente","-",INDEX($BZ$6:$BZ$53,MATCH($AA44,$BD$6:$BD$53,0)))</f>
        <v>P.1 (2)</v>
      </c>
      <c r="I44" s="16" t="str">
        <f t="shared" ref="I44:I49" ca="1" si="135">IF(D44="Pendiente","-",INDEX($BZ$6:$BZ$53,MATCH($AF44,$BD$6:$BD$53,0)))</f>
        <v>P.1 (2)</v>
      </c>
      <c r="J44" s="16"/>
      <c r="K44" s="16" t="str">
        <f t="shared" ref="K44:K49" ca="1" si="136">IF(D44="Pendiente","-",INDEX($CE$6:$CE$53,MATCH($AA44,$BD$6:$BD$53,0)))</f>
        <v>P.1 (2)</v>
      </c>
      <c r="L44" s="16" t="str">
        <f t="shared" ref="L44:L49" ca="1" si="137">IF(D44="Pendiente","-",INDEX($CE$6:$CE$53,MATCH($AF44,$BD$6:$BD$53,0)))</f>
        <v>P.1 (2)</v>
      </c>
      <c r="M44" s="16"/>
      <c r="N44" s="16" t="str">
        <f t="shared" ref="N44:N49" ca="1" si="138">IF(D44="Pendiente","-",INDEX($CH$6:$CH$53,MATCH($AA44,$BD$6:$BD$53,0)))</f>
        <v>P.1 (2)</v>
      </c>
      <c r="O44" s="16" t="str">
        <f t="shared" ref="O44:O49" ca="1" si="139">IF(D44="Pendiente","-",INDEX($CH$6:$CH$53,MATCH($AF44,$BD$6:$BD$53,0)))</f>
        <v>P.1 (2)</v>
      </c>
      <c r="P44" s="16"/>
      <c r="Q44" s="16" t="str">
        <f t="shared" ref="Q44:Q49" ca="1" si="140">IF(D44="Pendiente","-",INDEX($CN$6:$CN$53,MATCH($AA44,$BD$6:$BD$53,0)))</f>
        <v>P.1 (2)</v>
      </c>
      <c r="R44" s="16" t="str">
        <f t="shared" ref="R44:R49" ca="1" si="141">IF(D44="Pendiente","-",INDEX($CN$6:$CN$53,MATCH($AF44,$BD$6:$BD$53,0)))</f>
        <v>P.1 (2)</v>
      </c>
      <c r="S44" s="16"/>
      <c r="T44" s="16" t="str">
        <f t="shared" ref="T44:T49" ca="1" si="142">IF(D44="Pendiente","-",INDEX($CS$6:$CS$53,MATCH($AA44,$BD$6:$BD$53,0)))</f>
        <v>P.1 (2)</v>
      </c>
      <c r="U44" s="16" t="str">
        <f t="shared" ref="U44:U49" ca="1" si="143">IF(D44="Pendiente","-",INDEX($CS$6:$CS$53,MATCH($AF44,$BD$6:$BD$53,0)))</f>
        <v>P.1 (2)</v>
      </c>
      <c r="V44" s="17"/>
      <c r="W44" s="638"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2</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2</v>
      </c>
      <c r="CB44" s="16">
        <f t="shared" ca="1" si="28"/>
        <v>2</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2</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2</v>
      </c>
      <c r="CP44" s="16">
        <f t="shared" ca="1" si="34"/>
        <v>2</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2</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2</v>
      </c>
      <c r="AD45" s="51">
        <v>1</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7</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P.1 (2)</v>
      </c>
      <c r="F46" s="16" t="str">
        <f t="shared" ca="1" si="133"/>
        <v>-</v>
      </c>
      <c r="G46" s="16"/>
      <c r="H46" s="16" t="str">
        <f t="shared" ca="1" si="134"/>
        <v>P.1 (2)</v>
      </c>
      <c r="I46" s="16" t="str">
        <f t="shared" ca="1" si="135"/>
        <v>-</v>
      </c>
      <c r="J46" s="16"/>
      <c r="K46" s="16" t="str">
        <f t="shared" ca="1" si="136"/>
        <v>P.1 (2)</v>
      </c>
      <c r="L46" s="16" t="str">
        <f t="shared" ca="1" si="137"/>
        <v>-</v>
      </c>
      <c r="M46" s="16"/>
      <c r="N46" s="16" t="str">
        <f t="shared" ca="1" si="138"/>
        <v>P.1 (2)</v>
      </c>
      <c r="O46" s="16" t="str">
        <f t="shared" ca="1" si="139"/>
        <v>-</v>
      </c>
      <c r="P46" s="16"/>
      <c r="Q46" s="16" t="str">
        <f t="shared" ca="1" si="140"/>
        <v>P.1 (2)</v>
      </c>
      <c r="R46" s="16" t="str">
        <f t="shared" ca="1" si="141"/>
        <v>-</v>
      </c>
      <c r="S46" s="16"/>
      <c r="T46" s="16" t="str">
        <f t="shared" ca="1" si="142"/>
        <v>P.1 (2)</v>
      </c>
      <c r="U46" s="16" t="str">
        <f t="shared" ca="1" si="143"/>
        <v>-</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2</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0</v>
      </c>
      <c r="BL46" s="16">
        <f t="shared" ca="1" si="42"/>
        <v>9</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P.1 (2)</v>
      </c>
      <c r="G47" s="16"/>
      <c r="H47" s="16" t="str">
        <f t="shared" ca="1" si="134"/>
        <v>-</v>
      </c>
      <c r="I47" s="16" t="str">
        <f t="shared" ca="1" si="135"/>
        <v>P.1 (2)</v>
      </c>
      <c r="J47" s="16"/>
      <c r="K47" s="16" t="str">
        <f t="shared" ca="1" si="136"/>
        <v>-</v>
      </c>
      <c r="L47" s="16" t="str">
        <f t="shared" ca="1" si="137"/>
        <v>P.1 (2)</v>
      </c>
      <c r="M47" s="16"/>
      <c r="N47" s="16" t="str">
        <f t="shared" ca="1" si="138"/>
        <v>-</v>
      </c>
      <c r="O47" s="16" t="str">
        <f t="shared" ca="1" si="139"/>
        <v>P.1 (2)</v>
      </c>
      <c r="P47" s="16"/>
      <c r="Q47" s="16" t="str">
        <f t="shared" ca="1" si="140"/>
        <v>-</v>
      </c>
      <c r="R47" s="16" t="str">
        <f t="shared" ca="1" si="141"/>
        <v>P.1 (2)</v>
      </c>
      <c r="S47" s="16"/>
      <c r="T47" s="16" t="str">
        <f t="shared" ca="1" si="142"/>
        <v>-</v>
      </c>
      <c r="U47" s="16" t="str">
        <f t="shared" ca="1" si="143"/>
        <v>P.1 (2)</v>
      </c>
      <c r="V47" s="17"/>
      <c r="W47" s="638"/>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7</v>
      </c>
      <c r="AN47" s="39">
        <f t="shared" ca="1" si="147"/>
        <v>3</v>
      </c>
      <c r="AO47" s="39">
        <f t="shared" ca="1" si="147"/>
        <v>2</v>
      </c>
      <c r="AP47" s="39">
        <f t="shared" ca="1" si="147"/>
        <v>1</v>
      </c>
      <c r="AQ47" s="39">
        <f t="shared" ca="1" si="147"/>
        <v>0</v>
      </c>
      <c r="AR47" s="39">
        <f t="shared" ca="1" si="147"/>
        <v>5</v>
      </c>
      <c r="AS47" s="39">
        <f t="shared" ca="1" si="147"/>
        <v>3</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3</v>
      </c>
      <c r="BK47" s="16">
        <f t="shared" ca="1" si="21"/>
        <v>7</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2</v>
      </c>
      <c r="CB47" s="16">
        <f t="shared" ca="1" si="28"/>
        <v>2</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2</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2</v>
      </c>
      <c r="CP47" s="16">
        <f t="shared" ca="1" si="34"/>
        <v>2</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2</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P.1 (2)</v>
      </c>
      <c r="F48" s="16" t="str">
        <f t="shared" ca="1" si="133"/>
        <v>-</v>
      </c>
      <c r="G48" s="16"/>
      <c r="H48" s="16" t="str">
        <f t="shared" ca="1" si="134"/>
        <v>P.1 (2)</v>
      </c>
      <c r="I48" s="16" t="str">
        <f t="shared" ca="1" si="135"/>
        <v>-</v>
      </c>
      <c r="J48" s="16"/>
      <c r="K48" s="16" t="str">
        <f t="shared" ca="1" si="136"/>
        <v>P.1 (2)</v>
      </c>
      <c r="L48" s="16" t="str">
        <f t="shared" ca="1" si="137"/>
        <v>-</v>
      </c>
      <c r="M48" s="16"/>
      <c r="N48" s="16" t="str">
        <f t="shared" ca="1" si="138"/>
        <v>P.1 (2)</v>
      </c>
      <c r="O48" s="16" t="str">
        <f t="shared" ca="1" si="139"/>
        <v>-</v>
      </c>
      <c r="P48" s="16"/>
      <c r="Q48" s="16" t="str">
        <f t="shared" ca="1" si="140"/>
        <v>P.1 (2)</v>
      </c>
      <c r="R48" s="16" t="str">
        <f t="shared" ca="1" si="141"/>
        <v>-</v>
      </c>
      <c r="S48" s="16"/>
      <c r="T48" s="16" t="str">
        <f t="shared" ca="1" si="142"/>
        <v>P.1 (2)</v>
      </c>
      <c r="U48" s="16" t="str">
        <f t="shared" ca="1" si="143"/>
        <v>-</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3</v>
      </c>
      <c r="AS48" s="39">
        <f t="shared" ca="1" si="147"/>
        <v>5</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8</v>
      </c>
      <c r="BL48" s="16">
        <f t="shared" ca="1" si="42"/>
        <v>-6</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2</v>
      </c>
      <c r="CB48" s="16">
        <f t="shared" ca="1" si="28"/>
        <v>2</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2</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2</v>
      </c>
      <c r="CP48" s="16">
        <f t="shared" ca="1" si="34"/>
        <v>2</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2</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-6</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P.1 (2)</v>
      </c>
      <c r="G49" s="16"/>
      <c r="H49" s="16" t="str">
        <f t="shared" ca="1" si="134"/>
        <v>-</v>
      </c>
      <c r="I49" s="16" t="str">
        <f t="shared" ca="1" si="135"/>
        <v>P.1 (2)</v>
      </c>
      <c r="J49" s="16"/>
      <c r="K49" s="16" t="str">
        <f t="shared" ca="1" si="136"/>
        <v>-</v>
      </c>
      <c r="L49" s="16" t="str">
        <f t="shared" ca="1" si="137"/>
        <v>P.1 (2)</v>
      </c>
      <c r="M49" s="16"/>
      <c r="N49" s="16" t="str">
        <f t="shared" ca="1" si="138"/>
        <v>-</v>
      </c>
      <c r="O49" s="16" t="str">
        <f t="shared" ca="1" si="139"/>
        <v>P.1 (2)</v>
      </c>
      <c r="P49" s="16"/>
      <c r="Q49" s="16" t="str">
        <f t="shared" ca="1" si="140"/>
        <v>-</v>
      </c>
      <c r="R49" s="16" t="str">
        <f t="shared" ca="1" si="141"/>
        <v>P.1 (2)</v>
      </c>
      <c r="S49" s="16"/>
      <c r="T49" s="16" t="str">
        <f t="shared" ca="1" si="142"/>
        <v>-</v>
      </c>
      <c r="U49" s="16" t="str">
        <f t="shared" ca="1" si="143"/>
        <v>P.1 (2)</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0</v>
      </c>
      <c r="AD49" s="54">
        <v>1</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4</v>
      </c>
      <c r="AT49" s="48">
        <f t="shared" ca="1" si="147"/>
        <v>-3</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4</v>
      </c>
      <c r="BK49" s="16">
        <f t="shared" ca="1" si="21"/>
        <v>3</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6</v>
      </c>
      <c r="BK50" s="16">
        <f t="shared" ca="1" si="21"/>
        <v>1</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1</v>
      </c>
      <c r="CB50" s="16">
        <f t="shared" ca="1" si="28"/>
        <v>1</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1</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1</v>
      </c>
      <c r="CP50" s="16">
        <f t="shared" ca="1" si="34"/>
        <v>1</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1</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5</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7</v>
      </c>
      <c r="BF51" s="16">
        <f t="shared" ca="1" si="41"/>
        <v>3</v>
      </c>
      <c r="BG51" s="16">
        <f t="shared" ca="1" si="17"/>
        <v>2</v>
      </c>
      <c r="BH51" s="16">
        <f t="shared" ca="1" si="18"/>
        <v>1</v>
      </c>
      <c r="BI51" s="16">
        <f t="shared" ca="1" si="19"/>
        <v>0</v>
      </c>
      <c r="BJ51" s="16">
        <f t="shared" ca="1" si="20"/>
        <v>5</v>
      </c>
      <c r="BK51" s="16">
        <f t="shared" ca="1" si="21"/>
        <v>2</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1</v>
      </c>
      <c r="CB51" s="16">
        <f t="shared" ca="1" si="28"/>
        <v>1</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1</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1</v>
      </c>
      <c r="CP51" s="16">
        <f t="shared" ca="1" si="34"/>
        <v>1</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1</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3</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58"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IT'S A DRAW! Choose the order of the Nations to determine their rankings.</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3</v>
      </c>
      <c r="BK52" s="16">
        <f t="shared" ca="1" si="21"/>
        <v>5</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Empate</v>
      </c>
      <c r="E53" s="16" t="str">
        <f t="shared" ca="1" si="150"/>
        <v>P.3 (2)</v>
      </c>
      <c r="F53" s="16" t="str">
        <f t="shared" ca="1" si="151"/>
        <v>P.3 (2)</v>
      </c>
      <c r="G53" s="16"/>
      <c r="H53" s="16" t="str">
        <f t="shared" ca="1" si="152"/>
        <v>P.3 (2)</v>
      </c>
      <c r="I53" s="16" t="str">
        <f t="shared" ca="1" si="153"/>
        <v>P.3 (2)</v>
      </c>
      <c r="J53" s="16"/>
      <c r="K53" s="16" t="str">
        <f t="shared" ca="1" si="154"/>
        <v>P.3 (2)</v>
      </c>
      <c r="L53" s="16" t="str">
        <f t="shared" ca="1" si="155"/>
        <v>P.3 (2)</v>
      </c>
      <c r="M53" s="16"/>
      <c r="N53" s="16" t="str">
        <f t="shared" ca="1" si="156"/>
        <v>P.3 (2)</v>
      </c>
      <c r="O53" s="16" t="str">
        <f t="shared" ca="1" si="157"/>
        <v>P.3 (2)</v>
      </c>
      <c r="P53" s="16"/>
      <c r="Q53" s="16" t="str">
        <f t="shared" ca="1" si="158"/>
        <v>P.3 (2)</v>
      </c>
      <c r="R53" s="16" t="str">
        <f t="shared" ca="1" si="159"/>
        <v>P.3 (2)</v>
      </c>
      <c r="S53" s="16"/>
      <c r="T53" s="16" t="str">
        <f t="shared" ca="1" si="160"/>
        <v>P.3 (2)</v>
      </c>
      <c r="U53" s="16" t="str">
        <f t="shared" ca="1" si="161"/>
        <v>P.3 (2)</v>
      </c>
      <c r="V53" s="17"/>
      <c r="W53" s="658"/>
      <c r="X53" s="24">
        <f ca="1">Horarios!C53</f>
        <v>46189.125</v>
      </c>
      <c r="Y53" s="25">
        <f ca="1">Horarios!C53</f>
        <v>46189.125</v>
      </c>
      <c r="Z53" s="26" t="str">
        <f>$Z$4</f>
        <v>R1</v>
      </c>
      <c r="AA53" s="27" t="str">
        <f ca="1">A55</f>
        <v>Iran</v>
      </c>
      <c r="AB53" s="49" t="e" cm="1" vm="28">
        <f t="array" aca="1" ref="AB53" ca="1">Ver_flag_local</f>
        <v>#VALUE!</v>
      </c>
      <c r="AC53" s="50">
        <v>1</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2</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7</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P.3 (2)</v>
      </c>
      <c r="G54" s="16"/>
      <c r="H54" s="16" t="str">
        <f t="shared" ca="1" si="152"/>
        <v>-</v>
      </c>
      <c r="I54" s="16" t="str">
        <f t="shared" ca="1" si="153"/>
        <v>P.3 (2)</v>
      </c>
      <c r="J54" s="16"/>
      <c r="K54" s="16" t="str">
        <f t="shared" ca="1" si="154"/>
        <v>-</v>
      </c>
      <c r="L54" s="16" t="str">
        <f t="shared" ca="1" si="155"/>
        <v>P.3 (2)</v>
      </c>
      <c r="M54" s="16"/>
      <c r="N54" s="16" t="str">
        <f t="shared" ca="1" si="156"/>
        <v>-</v>
      </c>
      <c r="O54" s="16" t="str">
        <f t="shared" ca="1" si="157"/>
        <v>P.3 (2)</v>
      </c>
      <c r="P54" s="16"/>
      <c r="Q54" s="16" t="str">
        <f t="shared" ca="1" si="158"/>
        <v>-</v>
      </c>
      <c r="R54" s="16" t="str">
        <f t="shared" ca="1" si="159"/>
        <v>P.3 (2)</v>
      </c>
      <c r="S54" s="16"/>
      <c r="T54" s="16" t="str">
        <f t="shared" ca="1" si="160"/>
        <v>-</v>
      </c>
      <c r="U54" s="16" t="str">
        <f t="shared" ca="1" si="161"/>
        <v>P.3 (2)</v>
      </c>
      <c r="V54" s="17"/>
      <c r="W54" s="658"/>
      <c r="X54" s="24">
        <f ca="1">Horarios!C54</f>
        <v>46194.875</v>
      </c>
      <c r="Y54" s="25">
        <f ca="1">Horarios!C54</f>
        <v>46194.875</v>
      </c>
      <c r="Z54" s="26" t="str">
        <f>$Z$6</f>
        <v>R2</v>
      </c>
      <c r="AA54" s="27" t="str">
        <f ca="1">A53</f>
        <v>Belgium</v>
      </c>
      <c r="AB54" s="49" t="e" cm="1" vm="26">
        <f t="array" aca="1" ref="AB54" ca="1">Ver_flag_local</f>
        <v>#VALUE!</v>
      </c>
      <c r="AC54" s="50">
        <v>2</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1</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P.3 (2)</v>
      </c>
      <c r="F55" s="16" t="str">
        <f t="shared" ca="1" si="151"/>
        <v>-</v>
      </c>
      <c r="G55" s="16"/>
      <c r="H55" s="16" t="str">
        <f t="shared" ca="1" si="152"/>
        <v>P.3 (2)</v>
      </c>
      <c r="I55" s="16" t="str">
        <f t="shared" ca="1" si="153"/>
        <v>-</v>
      </c>
      <c r="J55" s="16"/>
      <c r="K55" s="16" t="str">
        <f t="shared" ca="1" si="154"/>
        <v>P.3 (2)</v>
      </c>
      <c r="L55" s="16" t="str">
        <f t="shared" ca="1" si="155"/>
        <v>-</v>
      </c>
      <c r="M55" s="16"/>
      <c r="N55" s="16" t="str">
        <f t="shared" ca="1" si="156"/>
        <v>P.3 (2)</v>
      </c>
      <c r="O55" s="16" t="str">
        <f t="shared" ca="1" si="157"/>
        <v>-</v>
      </c>
      <c r="P55" s="16"/>
      <c r="Q55" s="16" t="str">
        <f t="shared" ca="1" si="158"/>
        <v>P.3 (2)</v>
      </c>
      <c r="R55" s="16" t="str">
        <f t="shared" ca="1" si="159"/>
        <v>-</v>
      </c>
      <c r="S55" s="16"/>
      <c r="T55" s="16" t="str">
        <f t="shared" ca="1" si="160"/>
        <v>P.3 (2)</v>
      </c>
      <c r="U55" s="16" t="str">
        <f t="shared" ca="1" si="161"/>
        <v>-</v>
      </c>
      <c r="V55" s="17"/>
      <c r="W55" s="658"/>
      <c r="X55" s="24">
        <f ca="1">Horarios!C55</f>
        <v>46195.125</v>
      </c>
      <c r="Y55" s="25">
        <f ca="1">Horarios!C55</f>
        <v>46195.125</v>
      </c>
      <c r="Z55" s="26" t="str">
        <f>$Z$6</f>
        <v>R2</v>
      </c>
      <c r="AA55" s="27" t="str">
        <f ca="1">A56</f>
        <v>New Zealand</v>
      </c>
      <c r="AB55" s="49" t="e" cm="1" vm="29">
        <f t="array" aca="1" ref="AB55" ca="1">Ver_flag_local</f>
        <v>#VALUE!</v>
      </c>
      <c r="AC55" s="50">
        <v>1</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5</v>
      </c>
      <c r="AS55" s="39">
        <f t="shared" ca="1" si="165"/>
        <v>4</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P.3 (2)</v>
      </c>
      <c r="G56" s="16"/>
      <c r="H56" s="16" t="str">
        <f t="shared" ca="1" si="152"/>
        <v>-</v>
      </c>
      <c r="I56" s="16" t="str">
        <f t="shared" ca="1" si="153"/>
        <v>P.3 (2)</v>
      </c>
      <c r="J56" s="16"/>
      <c r="K56" s="16" t="str">
        <f t="shared" ca="1" si="154"/>
        <v>-</v>
      </c>
      <c r="L56" s="16" t="str">
        <f t="shared" ca="1" si="155"/>
        <v>P.3 (2)</v>
      </c>
      <c r="M56" s="16"/>
      <c r="N56" s="16" t="str">
        <f t="shared" ca="1" si="156"/>
        <v>-</v>
      </c>
      <c r="O56" s="16" t="str">
        <f t="shared" ca="1" si="157"/>
        <v>P.3 (2)</v>
      </c>
      <c r="P56" s="16"/>
      <c r="Q56" s="16" t="str">
        <f t="shared" ca="1" si="158"/>
        <v>-</v>
      </c>
      <c r="R56" s="16" t="str">
        <f t="shared" ca="1" si="159"/>
        <v>P.3 (2)</v>
      </c>
      <c r="S56" s="16"/>
      <c r="T56" s="16" t="str">
        <f t="shared" ca="1" si="160"/>
        <v>-</v>
      </c>
      <c r="U56" s="16" t="str">
        <f t="shared" ca="1" si="161"/>
        <v>P.3 (2)</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2</v>
      </c>
      <c r="AD56" s="51">
        <v>1</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1</v>
      </c>
      <c r="AN56" s="39">
        <f t="shared" ca="1" si="165"/>
        <v>3</v>
      </c>
      <c r="AO56" s="39">
        <f t="shared" ca="1" si="165"/>
        <v>0</v>
      </c>
      <c r="AP56" s="39">
        <f t="shared" ca="1" si="165"/>
        <v>1</v>
      </c>
      <c r="AQ56" s="39">
        <f t="shared" ca="1" si="165"/>
        <v>2</v>
      </c>
      <c r="AR56" s="39">
        <f t="shared" ca="1" si="165"/>
        <v>2</v>
      </c>
      <c r="AS56" s="39">
        <f t="shared" ca="1" si="165"/>
        <v>5</v>
      </c>
      <c r="AT56" s="43">
        <f t="shared" ca="1" si="165"/>
        <v>-3</v>
      </c>
      <c r="AU56" s="330">
        <f ca="1">INDEX($DL$6:$DL$53,MATCH(AI56,$DP$6:$DP$53,0))</f>
        <v>2</v>
      </c>
      <c r="AV56" s="182" t="str">
        <f ca="1">INDEX($BD$6:$BD$53,MATCH(AI56,$BM$6:$BM$53,0))</f>
        <v>Iran</v>
      </c>
      <c r="AW56" s="210">
        <v>3</v>
      </c>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P.3 (2)</v>
      </c>
      <c r="F57" s="16" t="str">
        <f t="shared" ca="1" si="151"/>
        <v>-</v>
      </c>
      <c r="G57" s="16"/>
      <c r="H57" s="16" t="str">
        <f t="shared" ca="1" si="152"/>
        <v>P.3 (2)</v>
      </c>
      <c r="I57" s="16" t="str">
        <f t="shared" ca="1" si="153"/>
        <v>-</v>
      </c>
      <c r="J57" s="16"/>
      <c r="K57" s="16" t="str">
        <f t="shared" ca="1" si="154"/>
        <v>P.3 (2)</v>
      </c>
      <c r="L57" s="16" t="str">
        <f t="shared" ca="1" si="155"/>
        <v>-</v>
      </c>
      <c r="M57" s="16"/>
      <c r="N57" s="16" t="str">
        <f t="shared" ca="1" si="156"/>
        <v>P.3 (2)</v>
      </c>
      <c r="O57" s="16" t="str">
        <f t="shared" ca="1" si="157"/>
        <v>-</v>
      </c>
      <c r="P57" s="16"/>
      <c r="Q57" s="16" t="str">
        <f t="shared" ca="1" si="158"/>
        <v>P.3 (2)</v>
      </c>
      <c r="R57" s="16" t="str">
        <f t="shared" ca="1" si="159"/>
        <v>-</v>
      </c>
      <c r="S57" s="16"/>
      <c r="T57" s="16" t="str">
        <f t="shared" ca="1" si="160"/>
        <v>P.3 (2)</v>
      </c>
      <c r="U57" s="16" t="str">
        <f t="shared" ca="1" si="161"/>
        <v>-</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2</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2</v>
      </c>
      <c r="AS57" s="47">
        <f t="shared" ca="1" si="165"/>
        <v>5</v>
      </c>
      <c r="AT57" s="48">
        <f t="shared" ca="1" si="165"/>
        <v>-3</v>
      </c>
      <c r="AU57" s="330">
        <f ca="1">INDEX($DL$6:$DL$53,MATCH(AI57,$DP$6:$DP$53,0))</f>
        <v>2</v>
      </c>
      <c r="AV57" s="182" t="str">
        <f ca="1">INDEX($BD$6:$BD$53,MATCH(AI57,$BM$6:$BM$53,0))</f>
        <v>New Zealand</v>
      </c>
      <c r="AW57" s="210">
        <v>4</v>
      </c>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2</v>
      </c>
      <c r="BN58" s="16">
        <f ca="1">CF58</f>
        <v>2</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(4)</v>
      </c>
      <c r="BU58" s="16">
        <f t="shared" ref="BU58:BU69" ca="1" si="176">IF(BT58="-","-",BL58)</f>
        <v>0</v>
      </c>
      <c r="BV58" s="16">
        <f t="shared" ref="BV58:BV69" ca="1" si="177">BS58+COUNTIFS(BT$58:BT$69,BT58,BU$58:BU$69,"&gt;"&amp;BU58)</f>
        <v>2</v>
      </c>
      <c r="BW58" s="16" t="str">
        <f t="shared" ref="BW58:BW69" ca="1" si="178">IF(COUNTIF(BV$58:BV$69,BV58)=1,"-","Pos. "&amp;BV58&amp;" ("&amp;COUNTIF(BV$58:BV$69,BV58)&amp;")")</f>
        <v>-</v>
      </c>
      <c r="BX58" s="16" t="str">
        <f t="shared" ref="BX58:BX69" ca="1" si="179">IF(BW58="-","-",BJ58)</f>
        <v>-</v>
      </c>
      <c r="BY58" s="16">
        <f t="shared" ref="BY58:BY69" ca="1" si="180">BV58+COUNTIFS(BW$58:BW$69,BW58,BX$58:BX$69,"&gt;"&amp;BX58)</f>
        <v>2</v>
      </c>
      <c r="BZ58" s="16" t="str">
        <f t="shared" ref="BZ58:BZ69" ca="1" si="181">IF(COUNTIF(BY$58:BY$69,BY58)=1,"-","Pos. "&amp;BY58&amp;" ("&amp;COUNTIF(BY$58:BY$69,BY58)&amp;")")</f>
        <v>-</v>
      </c>
      <c r="CA58" s="16" t="str">
        <f t="shared" ref="CA58:CA69" ca="1" si="182">IF(BZ58="-","-",COUNTIF($BD$58:$BD$69,"&gt;"&amp;BD58))</f>
        <v>-</v>
      </c>
      <c r="CB58" s="16">
        <f ca="1">BY58+COUNTIFS(BZ$58:BZ$69,BZ58,CA$58:CA$69,"&gt;"&amp;CA58)</f>
        <v>2</v>
      </c>
      <c r="CC58" s="16"/>
      <c r="CD58" s="16">
        <f t="shared" ref="CD58:CD69" ca="1" si="183">IF(OR(INDEX($AW$102:$AW$113,MATCH($BD58,$AV$102:$AV$113,0))="",BZ58="-"),CB58,INDEX($AW$102:$AW$113,MATCH($BD58,$AV$102:$AV$113,0))+CB58/1000)</f>
        <v>2</v>
      </c>
      <c r="CE58" s="16" t="str">
        <f ca="1">IF(BZ58="-","-",COUNTIF(CD$58:CD$69,"&lt;"&amp;CD58))</f>
        <v>-</v>
      </c>
      <c r="CF58" s="16">
        <f ca="1">BY58+COUNTIFS(BZ$58:BZ$69,BZ58,CE$58:CE$69,"&lt;"&amp;CE58)</f>
        <v>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Ivory Coast</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0</v>
      </c>
      <c r="BH59" s="16">
        <f t="shared" ca="1" si="170"/>
        <v>3</v>
      </c>
      <c r="BI59" s="16">
        <f t="shared" ca="1" si="171"/>
        <v>0</v>
      </c>
      <c r="BJ59" s="16">
        <f t="shared" ca="1" si="172"/>
        <v>3</v>
      </c>
      <c r="BK59" s="16">
        <f t="shared" ca="1" si="173"/>
        <v>3</v>
      </c>
      <c r="BL59" s="16">
        <f t="shared" ref="BL59:BL69" ca="1" si="190">+BJ59-BK59</f>
        <v>0</v>
      </c>
      <c r="BM59" s="16">
        <f t="shared" ref="BM59:BM69" ca="1" si="191">CB59</f>
        <v>5</v>
      </c>
      <c r="BN59" s="16">
        <f t="shared" ref="BN59:BN69" ca="1" si="192">CF59</f>
        <v>5</v>
      </c>
      <c r="BO59" s="16" t="str">
        <f t="shared" si="174"/>
        <v>4B</v>
      </c>
      <c r="BP59" s="16"/>
      <c r="BQ59" s="16"/>
      <c r="BR59" s="16">
        <f t="shared" ca="1" si="175"/>
        <v>3</v>
      </c>
      <c r="BS59" s="16">
        <f t="shared" ref="BS59:BS69" ca="1" si="193">COUNTIFS(BR$58:BR$69,"&gt;"&amp;BR59)+1</f>
        <v>5</v>
      </c>
      <c r="BT59" s="16" t="str">
        <f t="shared" ref="BT59:BT69" ca="1" si="194">IF(COUNTIF(BS$58:BS$69,BS59)=1,"-","Pos. "&amp;BS59&amp;" ("&amp;COUNTIF(BS$58:BS$69,BS59)&amp;")")</f>
        <v>Pos. 5 (5)</v>
      </c>
      <c r="BU59" s="16">
        <f t="shared" ca="1" si="176"/>
        <v>0</v>
      </c>
      <c r="BV59" s="16">
        <f t="shared" ca="1" si="177"/>
        <v>5</v>
      </c>
      <c r="BW59" s="16" t="str">
        <f t="shared" ca="1" si="178"/>
        <v>-</v>
      </c>
      <c r="BX59" s="16" t="str">
        <f t="shared" ca="1" si="179"/>
        <v>-</v>
      </c>
      <c r="BY59" s="16">
        <f t="shared" ca="1" si="180"/>
        <v>5</v>
      </c>
      <c r="BZ59" s="16" t="str">
        <f t="shared" ca="1" si="181"/>
        <v>-</v>
      </c>
      <c r="CA59" s="16" t="str">
        <f t="shared" ca="1" si="182"/>
        <v>-</v>
      </c>
      <c r="CB59" s="16">
        <f t="shared" ref="CB59:CB68" ca="1" si="195">BY59+COUNTIFS(BZ$58:BZ$69,BZ59,CA$58:CA$69,"&gt;"&amp;CA59)</f>
        <v>5</v>
      </c>
      <c r="CC59" s="16"/>
      <c r="CD59" s="16">
        <f t="shared" ca="1" si="183"/>
        <v>5</v>
      </c>
      <c r="CE59" s="16" t="str">
        <f t="shared" ref="CE59:CE69" ca="1" si="196">IF(BZ59="-","-",COUNTIF(CD$58:CD$69,"&lt;"&amp;CD59))</f>
        <v>-</v>
      </c>
      <c r="CF59" s="16">
        <f t="shared" ref="CF59:CF69" ca="1" si="197">BY59+COUNTIFS(BZ$58:BZ$69,BZ59,CE$58:CE$69,"&lt;"&amp;CE59)</f>
        <v>5</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South Korea</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0" t="s">
        <v>447</v>
      </c>
      <c r="X60" s="24">
        <f ca="1">Horarios!C60</f>
        <v>46188.75</v>
      </c>
      <c r="Y60" s="25">
        <f ca="1">Horarios!C60</f>
        <v>46188.75</v>
      </c>
      <c r="Z60" s="26" t="str">
        <f>$Z$4</f>
        <v>R1</v>
      </c>
      <c r="AA60" s="27" t="str">
        <f ca="1">A61</f>
        <v>Spain</v>
      </c>
      <c r="AB60" s="49" t="e" cm="1" vm="30">
        <f t="array" aca="1" ref="AB60" ca="1">Ver_flag_local</f>
        <v>#VALUE!</v>
      </c>
      <c r="AC60" s="50">
        <v>6</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1</v>
      </c>
      <c r="BF60" s="16">
        <f t="shared" ca="1" si="189"/>
        <v>3</v>
      </c>
      <c r="BG60" s="16">
        <f t="shared" ca="1" si="169"/>
        <v>0</v>
      </c>
      <c r="BH60" s="16">
        <f t="shared" ca="1" si="170"/>
        <v>1</v>
      </c>
      <c r="BI60" s="16">
        <f t="shared" ca="1" si="171"/>
        <v>2</v>
      </c>
      <c r="BJ60" s="16">
        <f t="shared" ca="1" si="172"/>
        <v>3</v>
      </c>
      <c r="BK60" s="16">
        <f t="shared" ca="1" si="173"/>
        <v>6</v>
      </c>
      <c r="BL60" s="16">
        <f t="shared" ca="1" si="190"/>
        <v>-3</v>
      </c>
      <c r="BM60" s="16">
        <f t="shared" ca="1" si="191"/>
        <v>10</v>
      </c>
      <c r="BN60" s="16">
        <f t="shared" ca="1" si="192"/>
        <v>10</v>
      </c>
      <c r="BO60" s="16" t="str">
        <f t="shared" si="174"/>
        <v>4C</v>
      </c>
      <c r="BP60" s="16"/>
      <c r="BQ60" s="16"/>
      <c r="BR60" s="16">
        <f t="shared" ca="1" si="175"/>
        <v>1</v>
      </c>
      <c r="BS60" s="16">
        <f t="shared" ca="1" si="193"/>
        <v>10</v>
      </c>
      <c r="BT60" s="16" t="str">
        <f t="shared" ca="1" si="194"/>
        <v>Pos. 10 (3)</v>
      </c>
      <c r="BU60" s="16">
        <f t="shared" ca="1" si="176"/>
        <v>-3</v>
      </c>
      <c r="BV60" s="16">
        <f t="shared" ca="1" si="177"/>
        <v>10</v>
      </c>
      <c r="BW60" s="16" t="str">
        <f t="shared" ca="1" si="178"/>
        <v>Pos. 10 (2)</v>
      </c>
      <c r="BX60" s="16">
        <f t="shared" ca="1" si="179"/>
        <v>3</v>
      </c>
      <c r="BY60" s="16">
        <f t="shared" ca="1" si="180"/>
        <v>10</v>
      </c>
      <c r="BZ60" s="16" t="str">
        <f t="shared" ca="1" si="181"/>
        <v>-</v>
      </c>
      <c r="CA60" s="16" t="str">
        <f t="shared" ca="1" si="182"/>
        <v>-</v>
      </c>
      <c r="CB60" s="16">
        <f t="shared" ca="1" si="195"/>
        <v>10</v>
      </c>
      <c r="CC60" s="16"/>
      <c r="CD60" s="16">
        <f t="shared" ca="1" si="183"/>
        <v>10</v>
      </c>
      <c r="CE60" s="16" t="str">
        <f t="shared" ca="1" si="196"/>
        <v>-</v>
      </c>
      <c r="CF60" s="16">
        <f t="shared" ca="1" si="197"/>
        <v>10</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Algeria</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3</v>
      </c>
      <c r="BK61" s="16">
        <f t="shared" ca="1" si="173"/>
        <v>5</v>
      </c>
      <c r="BL61" s="16">
        <f t="shared" ca="1" si="190"/>
        <v>-2</v>
      </c>
      <c r="BM61" s="16">
        <f t="shared" ca="1" si="191"/>
        <v>7</v>
      </c>
      <c r="BN61" s="16">
        <f t="shared" ca="1" si="192"/>
        <v>7</v>
      </c>
      <c r="BO61" s="16" t="str">
        <f t="shared" si="174"/>
        <v>4D</v>
      </c>
      <c r="BP61" s="16"/>
      <c r="BQ61" s="16"/>
      <c r="BR61" s="16">
        <f t="shared" ca="1" si="175"/>
        <v>3</v>
      </c>
      <c r="BS61" s="16">
        <f t="shared" ca="1" si="193"/>
        <v>5</v>
      </c>
      <c r="BT61" s="16" t="str">
        <f t="shared" ca="1" si="194"/>
        <v>Pos. 5 (5)</v>
      </c>
      <c r="BU61" s="16">
        <f t="shared" ca="1" si="176"/>
        <v>-2</v>
      </c>
      <c r="BV61" s="16">
        <f t="shared" ca="1" si="177"/>
        <v>6</v>
      </c>
      <c r="BW61" s="16" t="str">
        <f t="shared" ca="1" si="178"/>
        <v>Pos. 6 (4)</v>
      </c>
      <c r="BX61" s="16">
        <f t="shared" ca="1" si="179"/>
        <v>3</v>
      </c>
      <c r="BY61" s="16">
        <f t="shared" ca="1" si="180"/>
        <v>6</v>
      </c>
      <c r="BZ61" s="16" t="str">
        <f t="shared" ca="1" si="181"/>
        <v>Pos. 6 (3)</v>
      </c>
      <c r="CA61" s="16">
        <f t="shared" ca="1" si="182"/>
        <v>4</v>
      </c>
      <c r="CB61" s="16">
        <f t="shared" ca="1" si="195"/>
        <v>7</v>
      </c>
      <c r="CC61" s="16"/>
      <c r="CD61" s="16">
        <f t="shared" ca="1" si="183"/>
        <v>7.0069999999999997</v>
      </c>
      <c r="CE61" s="16">
        <f t="shared" ca="1" si="196"/>
        <v>6</v>
      </c>
      <c r="CF61" s="16">
        <f t="shared" ca="1" si="197"/>
        <v>7</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Norway</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0"/>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10</v>
      </c>
      <c r="AS62" s="36">
        <f t="shared" ca="1" si="215"/>
        <v>1</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4</v>
      </c>
      <c r="BK62" s="16">
        <f t="shared" ca="1" si="173"/>
        <v>3</v>
      </c>
      <c r="BL62" s="16">
        <f t="shared" ca="1" si="190"/>
        <v>1</v>
      </c>
      <c r="BM62" s="16">
        <f t="shared" ca="1" si="191"/>
        <v>1</v>
      </c>
      <c r="BN62" s="16">
        <f t="shared" ca="1" si="192"/>
        <v>1</v>
      </c>
      <c r="BO62" s="16" t="str">
        <f t="shared" si="174"/>
        <v>4E</v>
      </c>
      <c r="BP62" s="16"/>
      <c r="BQ62" s="16"/>
      <c r="BR62" s="16">
        <f t="shared" ca="1" si="175"/>
        <v>4</v>
      </c>
      <c r="BS62" s="16">
        <f t="shared" ca="1" si="193"/>
        <v>1</v>
      </c>
      <c r="BT62" s="16" t="str">
        <f t="shared" ca="1" si="194"/>
        <v>Pos. 1 (4)</v>
      </c>
      <c r="BU62" s="16">
        <f t="shared" ca="1" si="176"/>
        <v>1</v>
      </c>
      <c r="BV62" s="16">
        <f t="shared" ca="1" si="177"/>
        <v>1</v>
      </c>
      <c r="BW62" s="16" t="str">
        <f t="shared" ca="1" si="178"/>
        <v>-</v>
      </c>
      <c r="BX62" s="16" t="str">
        <f t="shared" ca="1" si="179"/>
        <v>-</v>
      </c>
      <c r="BY62" s="16">
        <f t="shared" ca="1" si="180"/>
        <v>1</v>
      </c>
      <c r="BZ62" s="16" t="str">
        <f t="shared" ca="1" si="181"/>
        <v>-</v>
      </c>
      <c r="CA62" s="16" t="str">
        <f t="shared" ca="1" si="182"/>
        <v>-</v>
      </c>
      <c r="CB62" s="16">
        <f t="shared" ca="1" si="195"/>
        <v>1</v>
      </c>
      <c r="CC62" s="16"/>
      <c r="CD62" s="16">
        <f t="shared" ca="1" si="183"/>
        <v>1</v>
      </c>
      <c r="CE62" s="16" t="str">
        <f t="shared" ca="1" si="196"/>
        <v>-</v>
      </c>
      <c r="CF62" s="16">
        <f t="shared" ca="1" si="197"/>
        <v>1</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Bosnia and Herzegovina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0"/>
      <c r="X63" s="24">
        <f ca="1">Horarios!C63</f>
        <v>46195</v>
      </c>
      <c r="Y63" s="25">
        <f ca="1">Horarios!C63</f>
        <v>46195</v>
      </c>
      <c r="Z63" s="26" t="str">
        <f>$Z$6</f>
        <v>R2</v>
      </c>
      <c r="AA63" s="27" t="str">
        <f ca="1">A64</f>
        <v>Uruguay</v>
      </c>
      <c r="AB63" s="49" t="e" cm="1" vm="33">
        <f t="array" aca="1" ref="AB63" ca="1">Ver_flag_local</f>
        <v>#VALUE!</v>
      </c>
      <c r="AC63" s="50">
        <v>3</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6</v>
      </c>
      <c r="AS63" s="39">
        <f t="shared" ca="1" si="215"/>
        <v>2</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3</v>
      </c>
      <c r="BK63" s="16">
        <f t="shared" ca="1" si="173"/>
        <v>5</v>
      </c>
      <c r="BL63" s="16">
        <f t="shared" ca="1" si="190"/>
        <v>-2</v>
      </c>
      <c r="BM63" s="16">
        <f t="shared" ca="1" si="191"/>
        <v>8</v>
      </c>
      <c r="BN63" s="16">
        <f t="shared" ca="1" si="192"/>
        <v>8</v>
      </c>
      <c r="BO63" s="16" t="str">
        <f t="shared" si="174"/>
        <v>4F</v>
      </c>
      <c r="BP63" s="16"/>
      <c r="BQ63" s="16"/>
      <c r="BR63" s="16">
        <f t="shared" ca="1" si="175"/>
        <v>3</v>
      </c>
      <c r="BS63" s="16">
        <f t="shared" ca="1" si="193"/>
        <v>5</v>
      </c>
      <c r="BT63" s="16" t="str">
        <f t="shared" ca="1" si="194"/>
        <v>Pos. 5 (5)</v>
      </c>
      <c r="BU63" s="16">
        <f t="shared" ca="1" si="176"/>
        <v>-2</v>
      </c>
      <c r="BV63" s="16">
        <f t="shared" ca="1" si="177"/>
        <v>6</v>
      </c>
      <c r="BW63" s="16" t="str">
        <f t="shared" ca="1" si="178"/>
        <v>Pos. 6 (4)</v>
      </c>
      <c r="BX63" s="16">
        <f t="shared" ca="1" si="179"/>
        <v>3</v>
      </c>
      <c r="BY63" s="16">
        <f t="shared" ca="1" si="180"/>
        <v>6</v>
      </c>
      <c r="BZ63" s="16" t="str">
        <f t="shared" ca="1" si="181"/>
        <v>Pos. 6 (3)</v>
      </c>
      <c r="CA63" s="16">
        <f t="shared" ca="1" si="182"/>
        <v>0</v>
      </c>
      <c r="CB63" s="16">
        <f t="shared" ca="1" si="195"/>
        <v>8</v>
      </c>
      <c r="CC63" s="16"/>
      <c r="CD63" s="16">
        <f t="shared" ca="1" si="183"/>
        <v>8.0079999999999991</v>
      </c>
      <c r="CE63" s="16">
        <f t="shared" ca="1" si="196"/>
        <v>7</v>
      </c>
      <c r="CF63" s="16">
        <f t="shared" ca="1" si="197"/>
        <v>8</v>
      </c>
      <c r="DJ63" s="16">
        <f t="shared" ca="1" si="184"/>
        <v>6</v>
      </c>
      <c r="DK63" s="16"/>
      <c r="DL63" s="16">
        <f t="shared" ca="1" si="185"/>
        <v>3</v>
      </c>
      <c r="DM63" s="16" t="str">
        <f t="shared" ca="1" si="186"/>
        <v>6.3</v>
      </c>
      <c r="DN63" s="16" t="e" cm="1" vm="34">
        <f t="array" aca="1" ref="DN63" ca="1">OFFSET(Horarios!$P$3,DJ63-1,0,DL63,1)</f>
        <v>#VALUE!</v>
      </c>
      <c r="DO63" s="16"/>
      <c r="DP63" s="16">
        <v>6</v>
      </c>
      <c r="DQ63" s="16" t="str">
        <f t="shared" ca="1" si="198"/>
        <v>Ghana</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0</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4</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1</v>
      </c>
      <c r="BF64" s="16">
        <f t="shared" ca="1" si="189"/>
        <v>3</v>
      </c>
      <c r="BG64" s="16">
        <f t="shared" ca="1" si="169"/>
        <v>0</v>
      </c>
      <c r="BH64" s="16">
        <f t="shared" ca="1" si="170"/>
        <v>1</v>
      </c>
      <c r="BI64" s="16">
        <f t="shared" ca="1" si="171"/>
        <v>2</v>
      </c>
      <c r="BJ64" s="16">
        <f t="shared" ca="1" si="172"/>
        <v>2</v>
      </c>
      <c r="BK64" s="16">
        <f t="shared" ca="1" si="173"/>
        <v>5</v>
      </c>
      <c r="BL64" s="16">
        <f t="shared" ca="1" si="190"/>
        <v>-3</v>
      </c>
      <c r="BM64" s="16">
        <f t="shared" ca="1" si="191"/>
        <v>11</v>
      </c>
      <c r="BN64" s="16">
        <f t="shared" ca="1" si="192"/>
        <v>11</v>
      </c>
      <c r="BO64" s="16" t="str">
        <f t="shared" si="174"/>
        <v>4G</v>
      </c>
      <c r="BP64" s="16"/>
      <c r="BQ64" s="16"/>
      <c r="BR64" s="16">
        <f t="shared" ca="1" si="175"/>
        <v>1</v>
      </c>
      <c r="BS64" s="16">
        <f t="shared" ca="1" si="193"/>
        <v>10</v>
      </c>
      <c r="BT64" s="16" t="str">
        <f t="shared" ca="1" si="194"/>
        <v>Pos. 10 (3)</v>
      </c>
      <c r="BU64" s="16">
        <f t="shared" ca="1" si="176"/>
        <v>-3</v>
      </c>
      <c r="BV64" s="16">
        <f t="shared" ca="1" si="177"/>
        <v>10</v>
      </c>
      <c r="BW64" s="16" t="str">
        <f t="shared" ca="1" si="178"/>
        <v>Pos. 10 (2)</v>
      </c>
      <c r="BX64" s="16">
        <f t="shared" ca="1" si="179"/>
        <v>2</v>
      </c>
      <c r="BY64" s="16">
        <f t="shared" ca="1" si="180"/>
        <v>11</v>
      </c>
      <c r="BZ64" s="16" t="str">
        <f t="shared" ca="1" si="181"/>
        <v>-</v>
      </c>
      <c r="CA64" s="16" t="str">
        <f t="shared" ca="1" si="182"/>
        <v>-</v>
      </c>
      <c r="CB64" s="16">
        <f t="shared" ca="1" si="195"/>
        <v>11</v>
      </c>
      <c r="CC64" s="16"/>
      <c r="CD64" s="16">
        <f t="shared" ca="1" si="183"/>
        <v>11</v>
      </c>
      <c r="CE64" s="16" t="str">
        <f t="shared" ca="1" si="196"/>
        <v>-</v>
      </c>
      <c r="CF64" s="16">
        <f t="shared" ca="1" si="197"/>
        <v>11</v>
      </c>
      <c r="DJ64" s="16">
        <f t="shared" ca="1" si="184"/>
        <v>6</v>
      </c>
      <c r="DK64" s="16"/>
      <c r="DL64" s="16">
        <f t="shared" ca="1" si="185"/>
        <v>3</v>
      </c>
      <c r="DM64" s="16" t="str">
        <f t="shared" ca="1" si="186"/>
        <v>6.3</v>
      </c>
      <c r="DN64" s="16" t="e" cm="1" vm="34">
        <f t="array" aca="1" ref="DN64" ca="1">OFFSET(Horarios!$P$3,DJ64-1,0,DL64,1)</f>
        <v>#VALUE!</v>
      </c>
      <c r="DO64" s="16"/>
      <c r="DP64" s="16">
        <v>7</v>
      </c>
      <c r="DQ64" s="16" t="str">
        <f t="shared" ca="1" si="198"/>
        <v>Paraguay</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11</v>
      </c>
      <c r="AT65" s="48">
        <f t="shared" ca="1" si="215"/>
        <v>-11</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4</v>
      </c>
      <c r="BL65" s="16">
        <f t="shared" ca="1" si="190"/>
        <v>-2</v>
      </c>
      <c r="BM65" s="16">
        <f t="shared" ca="1" si="191"/>
        <v>9</v>
      </c>
      <c r="BN65" s="16">
        <f t="shared" ca="1" si="192"/>
        <v>9</v>
      </c>
      <c r="BO65" s="16" t="str">
        <f t="shared" si="174"/>
        <v>4H</v>
      </c>
      <c r="BP65" s="16"/>
      <c r="BQ65" s="16"/>
      <c r="BR65" s="16">
        <f t="shared" ca="1" si="175"/>
        <v>3</v>
      </c>
      <c r="BS65" s="16">
        <f t="shared" ca="1" si="193"/>
        <v>5</v>
      </c>
      <c r="BT65" s="16" t="str">
        <f t="shared" ca="1" si="194"/>
        <v>Pos. 5 (5)</v>
      </c>
      <c r="BU65" s="16">
        <f t="shared" ca="1" si="176"/>
        <v>-2</v>
      </c>
      <c r="BV65" s="16">
        <f t="shared" ca="1" si="177"/>
        <v>6</v>
      </c>
      <c r="BW65" s="16" t="str">
        <f t="shared" ca="1" si="178"/>
        <v>Pos. 6 (4)</v>
      </c>
      <c r="BX65" s="16">
        <f t="shared" ca="1" si="179"/>
        <v>2</v>
      </c>
      <c r="BY65" s="16">
        <f t="shared" ca="1" si="180"/>
        <v>9</v>
      </c>
      <c r="BZ65" s="16" t="str">
        <f t="shared" ca="1" si="181"/>
        <v>-</v>
      </c>
      <c r="CA65" s="16" t="str">
        <f t="shared" ca="1" si="182"/>
        <v>-</v>
      </c>
      <c r="CB65" s="16">
        <f t="shared" ca="1" si="195"/>
        <v>9</v>
      </c>
      <c r="CC65" s="16"/>
      <c r="CD65" s="16">
        <f t="shared" ca="1" si="183"/>
        <v>9</v>
      </c>
      <c r="CE65" s="16" t="str">
        <f t="shared" ca="1" si="196"/>
        <v>-</v>
      </c>
      <c r="CF65" s="16">
        <f t="shared" ca="1" si="197"/>
        <v>9</v>
      </c>
      <c r="DJ65" s="16">
        <f t="shared" ca="1" si="184"/>
        <v>6</v>
      </c>
      <c r="DK65" s="16"/>
      <c r="DL65" s="16">
        <f t="shared" ca="1" si="185"/>
        <v>3</v>
      </c>
      <c r="DM65" s="16" t="str">
        <f t="shared" ca="1" si="186"/>
        <v>6.3</v>
      </c>
      <c r="DN65" s="16" t="e" cm="1" vm="34">
        <f t="array" aca="1" ref="DN65" ca="1">OFFSET(Horarios!$P$3,DJ65-1,0,DL65,1)</f>
        <v>#VALUE!</v>
      </c>
      <c r="DO65" s="16"/>
      <c r="DP65" s="16">
        <v>8</v>
      </c>
      <c r="DQ65" s="16" t="str">
        <f t="shared" ca="1" si="198"/>
        <v>Sweden</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3</v>
      </c>
      <c r="BK66" s="16">
        <f t="shared" ca="1" si="173"/>
        <v>4</v>
      </c>
      <c r="BL66" s="16">
        <f t="shared" ca="1" si="190"/>
        <v>-1</v>
      </c>
      <c r="BM66" s="16">
        <f t="shared" ca="1" si="191"/>
        <v>4</v>
      </c>
      <c r="BN66" s="16">
        <f t="shared" ca="1" si="192"/>
        <v>4</v>
      </c>
      <c r="BO66" s="16" t="str">
        <f t="shared" si="174"/>
        <v>4I</v>
      </c>
      <c r="BP66" s="16"/>
      <c r="BQ66" s="16"/>
      <c r="BR66" s="16">
        <f t="shared" ca="1" si="175"/>
        <v>4</v>
      </c>
      <c r="BS66" s="16">
        <f t="shared" ca="1" si="193"/>
        <v>1</v>
      </c>
      <c r="BT66" s="16" t="str">
        <f t="shared" ca="1" si="194"/>
        <v>Pos. 1 (4)</v>
      </c>
      <c r="BU66" s="16">
        <f t="shared" ca="1" si="176"/>
        <v>-1</v>
      </c>
      <c r="BV66" s="16">
        <f t="shared" ca="1" si="177"/>
        <v>3</v>
      </c>
      <c r="BW66" s="16" t="str">
        <f t="shared" ca="1" si="178"/>
        <v>Pos. 3 (2)</v>
      </c>
      <c r="BX66" s="16">
        <f t="shared" ca="1" si="179"/>
        <v>3</v>
      </c>
      <c r="BY66" s="16">
        <f t="shared" ca="1" si="180"/>
        <v>4</v>
      </c>
      <c r="BZ66" s="16" t="str">
        <f t="shared" ca="1" si="181"/>
        <v>-</v>
      </c>
      <c r="CA66" s="16" t="str">
        <f t="shared" ca="1" si="182"/>
        <v>-</v>
      </c>
      <c r="CB66" s="16">
        <f t="shared" ca="1" si="195"/>
        <v>4</v>
      </c>
      <c r="CC66" s="16"/>
      <c r="CD66" s="16">
        <f t="shared" ca="1" si="183"/>
        <v>4</v>
      </c>
      <c r="CE66" s="16" t="str">
        <f t="shared" ca="1" si="196"/>
        <v>-</v>
      </c>
      <c r="CF66" s="16">
        <f t="shared" ca="1" si="197"/>
        <v>4</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4</v>
      </c>
      <c r="BK67" s="16">
        <f t="shared" ca="1" si="173"/>
        <v>5</v>
      </c>
      <c r="BL67" s="16">
        <f t="shared" ca="1" si="190"/>
        <v>-1</v>
      </c>
      <c r="BM67" s="16">
        <f t="shared" ca="1" si="191"/>
        <v>3</v>
      </c>
      <c r="BN67" s="16">
        <f t="shared" ca="1" si="192"/>
        <v>3</v>
      </c>
      <c r="BO67" s="16" t="str">
        <f t="shared" si="174"/>
        <v>4J</v>
      </c>
      <c r="BP67" s="16"/>
      <c r="BQ67" s="16"/>
      <c r="BR67" s="16">
        <f t="shared" ca="1" si="175"/>
        <v>4</v>
      </c>
      <c r="BS67" s="16">
        <f t="shared" ca="1" si="193"/>
        <v>1</v>
      </c>
      <c r="BT67" s="16" t="str">
        <f t="shared" ca="1" si="194"/>
        <v>Pos. 1 (4)</v>
      </c>
      <c r="BU67" s="16">
        <f t="shared" ca="1" si="176"/>
        <v>-1</v>
      </c>
      <c r="BV67" s="16">
        <f t="shared" ca="1" si="177"/>
        <v>3</v>
      </c>
      <c r="BW67" s="16" t="str">
        <f t="shared" ca="1" si="178"/>
        <v>Pos. 3 (2)</v>
      </c>
      <c r="BX67" s="16">
        <f t="shared" ca="1" si="179"/>
        <v>4</v>
      </c>
      <c r="BY67" s="16">
        <f t="shared" ca="1" si="180"/>
        <v>3</v>
      </c>
      <c r="BZ67" s="16" t="str">
        <f t="shared" ca="1" si="181"/>
        <v>-</v>
      </c>
      <c r="CA67" s="16" t="str">
        <f t="shared" ca="1" si="182"/>
        <v>-</v>
      </c>
      <c r="CB67" s="16">
        <f t="shared" ca="1" si="195"/>
        <v>3</v>
      </c>
      <c r="CC67" s="16"/>
      <c r="CD67" s="16">
        <f t="shared" ca="1" si="183"/>
        <v>3</v>
      </c>
      <c r="CE67" s="16" t="str">
        <f t="shared" ca="1" si="196"/>
        <v>-</v>
      </c>
      <c r="CF67" s="16">
        <f t="shared" ca="1" si="197"/>
        <v>3</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Scotland</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46" t="s">
        <v>448</v>
      </c>
      <c r="X68" s="24">
        <f ca="1">Horarios!C68</f>
        <v>46189.875</v>
      </c>
      <c r="Y68" s="25">
        <f ca="1">Horarios!C68</f>
        <v>46189.875</v>
      </c>
      <c r="Z68" s="26" t="str">
        <f>$Z$4</f>
        <v>R1</v>
      </c>
      <c r="AA68" s="27" t="str">
        <f ca="1">A69</f>
        <v>France</v>
      </c>
      <c r="AB68" s="49" t="e" cm="1" vm="35">
        <f t="array" aca="1" ref="AB68" ca="1">Ver_flag_local</f>
        <v>#VALUE!</v>
      </c>
      <c r="AC68" s="50">
        <v>2</v>
      </c>
      <c r="AD68" s="51">
        <v>0</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3</v>
      </c>
      <c r="BK68" s="16">
        <f t="shared" ca="1" si="173"/>
        <v>7</v>
      </c>
      <c r="BL68" s="16">
        <f t="shared" ca="1" si="190"/>
        <v>-4</v>
      </c>
      <c r="BM68" s="16">
        <f t="shared" ca="1" si="191"/>
        <v>12</v>
      </c>
      <c r="BN68" s="16">
        <f t="shared" ca="1" si="192"/>
        <v>12</v>
      </c>
      <c r="BO68" s="16" t="str">
        <f t="shared" si="174"/>
        <v>4K</v>
      </c>
      <c r="BP68" s="16"/>
      <c r="BQ68" s="16"/>
      <c r="BR68" s="16">
        <f t="shared" ca="1" si="175"/>
        <v>1</v>
      </c>
      <c r="BS68" s="16">
        <f t="shared" ca="1" si="193"/>
        <v>10</v>
      </c>
      <c r="BT68" s="16" t="str">
        <f t="shared" ca="1" si="194"/>
        <v>Pos. 10 (3)</v>
      </c>
      <c r="BU68" s="16">
        <f t="shared" ca="1" si="176"/>
        <v>-4</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Iran</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46"/>
      <c r="X69" s="24">
        <f ca="1">Horarios!C69</f>
        <v>46190</v>
      </c>
      <c r="Y69" s="25">
        <f ca="1">Horarios!C69</f>
        <v>46190</v>
      </c>
      <c r="Z69" s="26" t="str">
        <f>$Z$4</f>
        <v>R1</v>
      </c>
      <c r="AA69" s="27" t="str">
        <f ca="1">A71</f>
        <v>Iraq</v>
      </c>
      <c r="AB69" s="49" t="e" cm="1" vm="37">
        <f t="array" aca="1" ref="AB69" ca="1">Ver_flag_local</f>
        <v>#VALUE!</v>
      </c>
      <c r="AC69" s="50">
        <v>0</v>
      </c>
      <c r="AD69" s="51">
        <v>1</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3</v>
      </c>
      <c r="BK69" s="16">
        <f t="shared" ca="1" si="173"/>
        <v>5</v>
      </c>
      <c r="BL69" s="16">
        <f t="shared" ca="1" si="190"/>
        <v>-2</v>
      </c>
      <c r="BM69" s="16">
        <f t="shared" ca="1" si="191"/>
        <v>6</v>
      </c>
      <c r="BN69" s="16">
        <f t="shared" ca="1" si="192"/>
        <v>6</v>
      </c>
      <c r="BO69" s="16" t="str">
        <f t="shared" si="174"/>
        <v>4L</v>
      </c>
      <c r="BP69" s="16"/>
      <c r="BQ69" s="16"/>
      <c r="BR69" s="16">
        <f t="shared" ca="1" si="175"/>
        <v>3</v>
      </c>
      <c r="BS69" s="16">
        <f t="shared" ca="1" si="193"/>
        <v>5</v>
      </c>
      <c r="BT69" s="16" t="str">
        <f t="shared" ca="1" si="194"/>
        <v>Pos. 5 (5)</v>
      </c>
      <c r="BU69" s="16">
        <f t="shared" ca="1" si="176"/>
        <v>-2</v>
      </c>
      <c r="BV69" s="16">
        <f t="shared" ca="1" si="177"/>
        <v>6</v>
      </c>
      <c r="BW69" s="16" t="str">
        <f t="shared" ca="1" si="178"/>
        <v>Pos. 6 (4)</v>
      </c>
      <c r="BX69" s="16">
        <f t="shared" ca="1" si="179"/>
        <v>3</v>
      </c>
      <c r="BY69" s="16">
        <f t="shared" ca="1" si="180"/>
        <v>6</v>
      </c>
      <c r="BZ69" s="16" t="str">
        <f t="shared" ca="1" si="181"/>
        <v>Pos. 6 (3)</v>
      </c>
      <c r="CA69" s="16">
        <f t="shared" ca="1" si="182"/>
        <v>8</v>
      </c>
      <c r="CB69" s="16">
        <f ca="1">BY69+COUNTIFS(BZ$58:BZ$69,BZ69,CA$58:CA$69,"&gt;"&amp;CA69)</f>
        <v>6</v>
      </c>
      <c r="CC69" s="16"/>
      <c r="CD69" s="16">
        <f t="shared" ca="1" si="183"/>
        <v>6.0060000000000002</v>
      </c>
      <c r="CE69" s="16">
        <f t="shared" ca="1" si="196"/>
        <v>5</v>
      </c>
      <c r="CF69" s="16">
        <f t="shared" ca="1" si="197"/>
        <v>6</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1</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46"/>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4</v>
      </c>
      <c r="AS71" s="39">
        <f t="shared" ca="1" si="233"/>
        <v>4</v>
      </c>
      <c r="AT71" s="43">
        <f t="shared" ca="1" si="233"/>
        <v>0</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46"/>
      <c r="X72" s="24">
        <f ca="1">Horarios!C72</f>
        <v>46199.875</v>
      </c>
      <c r="Y72" s="25">
        <f ca="1">Horarios!C72</f>
        <v>46199.875</v>
      </c>
      <c r="Z72" s="26" t="str">
        <f>$Z$8</f>
        <v>R3</v>
      </c>
      <c r="AA72" s="27" t="str">
        <f ca="1">A72</f>
        <v>Norway</v>
      </c>
      <c r="AB72" s="49" t="e" cm="1" vm="38">
        <f t="array" aca="1" ref="AB72" ca="1">Ver_flag_local</f>
        <v>#VALUE!</v>
      </c>
      <c r="AC72" s="50">
        <v>1</v>
      </c>
      <c r="AD72" s="51">
        <v>3</v>
      </c>
      <c r="AE72" s="595" t="e" cm="1" vm="35">
        <f t="array" aca="1" ref="AE72" ca="1">Ver_flag_visit</f>
        <v>#VALUE!</v>
      </c>
      <c r="AF72" s="32" t="str">
        <f ca="1">A69</f>
        <v>France</v>
      </c>
      <c r="AG72" s="323">
        <f t="shared" si="230"/>
        <v>1</v>
      </c>
      <c r="AH72" s="195">
        <v>61</v>
      </c>
      <c r="AI72" s="181" t="str">
        <f t="shared" si="234"/>
        <v>3I</v>
      </c>
      <c r="AJ72" s="42">
        <v>3</v>
      </c>
      <c r="AK72" s="602" t="e" cm="1" vm="38">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3</v>
      </c>
      <c r="AS72" s="39">
        <f t="shared" ca="1" si="233"/>
        <v>4</v>
      </c>
      <c r="AT72" s="43">
        <f t="shared" ca="1" si="233"/>
        <v>-1</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47"/>
      <c r="X73" s="28">
        <f ca="1">Horarios!C73</f>
        <v>46199.875</v>
      </c>
      <c r="Y73" s="29">
        <f ca="1">Horarios!C73</f>
        <v>46199.875</v>
      </c>
      <c r="Z73" s="30" t="str">
        <f>$Z$8</f>
        <v>R3</v>
      </c>
      <c r="AA73" s="31" t="str">
        <f ca="1">A70</f>
        <v>Senegal</v>
      </c>
      <c r="AB73" s="52" t="e" cm="1" vm="36">
        <f t="array" aca="1" ref="AB73" ca="1">Ver_flag_local</f>
        <v>#VALUE!</v>
      </c>
      <c r="AC73" s="53">
        <v>3</v>
      </c>
      <c r="AD73" s="54">
        <v>1</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7</v>
      </c>
      <c r="AT73" s="48">
        <f t="shared" ca="1" si="233"/>
        <v>-6</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42" t="s">
        <v>5</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42"/>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42"/>
      <c r="X78" s="24">
        <f ca="1">Horarios!C78</f>
        <v>46195.791666666664</v>
      </c>
      <c r="Y78" s="25">
        <f ca="1">Horarios!C78</f>
        <v>46195.791666666664</v>
      </c>
      <c r="Z78" s="26" t="str">
        <f>$Z$6</f>
        <v>R2</v>
      </c>
      <c r="AA78" s="27" t="str">
        <f ca="1">A77</f>
        <v>Argentina</v>
      </c>
      <c r="AB78" s="49" t="e" cm="1" vm="39">
        <f t="array" aca="1" ref="AB78" ca="1">Ver_flag_local</f>
        <v>#VALUE!</v>
      </c>
      <c r="AC78" s="50">
        <v>2</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42"/>
      <c r="X79" s="24">
        <f ca="1">Horarios!C79</f>
        <v>46196.208333333336</v>
      </c>
      <c r="Y79" s="25">
        <f ca="1">Horarios!C79</f>
        <v>46196.208333333336</v>
      </c>
      <c r="Z79" s="26" t="str">
        <f>$Z$6</f>
        <v>R2</v>
      </c>
      <c r="AA79" s="27" t="str">
        <f ca="1">A80</f>
        <v>Jordan</v>
      </c>
      <c r="AB79" s="49" t="e" cm="1" vm="42">
        <f t="array" aca="1" ref="AB79" ca="1">Ver_flag_local</f>
        <v>#VALUE!</v>
      </c>
      <c r="AC79" s="50">
        <v>1</v>
      </c>
      <c r="AD79" s="51">
        <v>2</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5</v>
      </c>
      <c r="AS79" s="39">
        <f t="shared" ca="1" si="251"/>
        <v>4</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42"/>
      <c r="X80" s="24">
        <f ca="1">Horarios!C80</f>
        <v>46201.166666666664</v>
      </c>
      <c r="Y80" s="25">
        <f ca="1">Horarios!C80</f>
        <v>46201.166666666664</v>
      </c>
      <c r="Z80" s="26" t="str">
        <f>$Z$8</f>
        <v>R3</v>
      </c>
      <c r="AA80" s="27" t="str">
        <f ca="1">A78</f>
        <v>Algeria</v>
      </c>
      <c r="AB80" s="49" t="e" cm="1" vm="40">
        <f t="array" aca="1" ref="AB80" ca="1">Ver_flag_local</f>
        <v>#VALUE!</v>
      </c>
      <c r="AC80" s="50">
        <v>2</v>
      </c>
      <c r="AD80" s="51">
        <v>2</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4</v>
      </c>
      <c r="AS80" s="39">
        <f t="shared" ca="1" si="251"/>
        <v>5</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7</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48" t="s">
        <v>449</v>
      </c>
      <c r="X84" s="24">
        <f ca="1">Horarios!C84</f>
        <v>46190.791666666664</v>
      </c>
      <c r="Y84" s="25">
        <f ca="1">Horarios!C84</f>
        <v>46190.791666666664</v>
      </c>
      <c r="Z84" s="26" t="str">
        <f>$Z$4</f>
        <v>R1</v>
      </c>
      <c r="AA84" s="27" t="str">
        <f ca="1">A85</f>
        <v>Portugal</v>
      </c>
      <c r="AB84" s="49" t="e" cm="1" vm="43">
        <f t="array" aca="1" ref="AB84" ca="1">Ver_flag_local</f>
        <v>#VALUE!</v>
      </c>
      <c r="AC84" s="50">
        <v>3</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48"/>
      <c r="X85" s="24">
        <f ca="1">Horarios!C85</f>
        <v>46191.166666666664</v>
      </c>
      <c r="Y85" s="25">
        <f ca="1">Horarios!C85</f>
        <v>46191.166666666664</v>
      </c>
      <c r="Z85" s="26" t="str">
        <f>$Z$4</f>
        <v>R1</v>
      </c>
      <c r="AA85" s="27" t="str">
        <f ca="1">A87</f>
        <v>Uzbekistan</v>
      </c>
      <c r="AB85" s="49" t="e" cm="1" vm="45">
        <f t="array" aca="1" ref="AB85" ca="1">Ver_flag_local</f>
        <v>#VALUE!</v>
      </c>
      <c r="AC85" s="50">
        <v>0</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48"/>
      <c r="X86" s="24">
        <f ca="1">Horarios!C86</f>
        <v>46196.791666666664</v>
      </c>
      <c r="Y86" s="25">
        <f ca="1">Horarios!C86</f>
        <v>46196.791666666664</v>
      </c>
      <c r="Z86" s="26" t="str">
        <f>$Z$6</f>
        <v>R2</v>
      </c>
      <c r="AA86" s="27" t="str">
        <f ca="1">A85</f>
        <v>Portugal</v>
      </c>
      <c r="AB86" s="49" t="e" cm="1" vm="43">
        <f t="array" aca="1" ref="AB86" ca="1">Ver_flag_local</f>
        <v>#VALUE!</v>
      </c>
      <c r="AC86" s="50">
        <v>4</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9</v>
      </c>
      <c r="AS86" s="36">
        <f t="shared" ca="1" si="269"/>
        <v>0</v>
      </c>
      <c r="AT86" s="41">
        <f t="shared" ca="1" si="269"/>
        <v>9</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48"/>
      <c r="X87" s="24">
        <f ca="1">Horarios!C87</f>
        <v>46197.166666666664</v>
      </c>
      <c r="Y87" s="25">
        <f ca="1">Horarios!C87</f>
        <v>46197.166666666664</v>
      </c>
      <c r="Z87" s="26" t="str">
        <f>$Z$6</f>
        <v>R2</v>
      </c>
      <c r="AA87" s="27" t="str">
        <f ca="1">A88</f>
        <v>Colombia</v>
      </c>
      <c r="AB87" s="49" t="e" cm="1" vm="46">
        <f t="array" aca="1" ref="AB87" ca="1">Ver_flag_local</f>
        <v>#VALUE!</v>
      </c>
      <c r="AC87" s="50">
        <v>2</v>
      </c>
      <c r="AD87" s="51">
        <v>1</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4</v>
      </c>
      <c r="AS87" s="39">
        <f t="shared" ca="1" si="269"/>
        <v>3</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6">
        <f t="array" aca="1" ref="AB88" ca="1">Ver_flag_local</f>
        <v>#VALUE!</v>
      </c>
      <c r="AC88" s="50">
        <v>0</v>
      </c>
      <c r="AD88" s="51">
        <v>2</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3</v>
      </c>
      <c r="AS88" s="39">
        <f t="shared" ca="1" si="269"/>
        <v>7</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49"/>
      <c r="X89" s="28">
        <f ca="1">Horarios!C89</f>
        <v>46201.0625</v>
      </c>
      <c r="Y89" s="29">
        <f ca="1">Horarios!C89</f>
        <v>46201.0625</v>
      </c>
      <c r="Z89" s="30" t="str">
        <f>$Z$8</f>
        <v>R3</v>
      </c>
      <c r="AA89" s="31" t="str">
        <f ca="1">A86</f>
        <v>DR Congo</v>
      </c>
      <c r="AB89" s="52" t="e" cm="1" vm="44">
        <f t="array" aca="1" ref="AB89" ca="1">Ver_flag_local</f>
        <v>#VALUE!</v>
      </c>
      <c r="AC89" s="53">
        <v>2</v>
      </c>
      <c r="AD89" s="54">
        <v>2</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8</v>
      </c>
      <c r="AT89" s="48">
        <f t="shared" ca="1" si="269"/>
        <v>-6</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P.1 (2)</v>
      </c>
      <c r="F92" s="16" t="str">
        <f t="shared" ref="F92:F97" ca="1" si="273">IF(D92="Pendiente","-",INDEX($BT$6:$BT$53,MATCH($AF92,$BD$6:$BD$53,0)))</f>
        <v>P.1 (2)</v>
      </c>
      <c r="G92" s="16"/>
      <c r="H92" s="16" t="str">
        <f t="shared" ref="H92:H97" ca="1" si="274">IF(D92="Pendiente","-",INDEX($BZ$6:$BZ$53,MATCH($AA92,$BD$6:$BD$53,0)))</f>
        <v>P.1 (2)</v>
      </c>
      <c r="I92" s="16" t="str">
        <f t="shared" ref="I92:I97" ca="1" si="275">IF(D92="Pendiente","-",INDEX($BZ$6:$BZ$53,MATCH($AF92,$BD$6:$BD$53,0)))</f>
        <v>P.1 (2)</v>
      </c>
      <c r="J92" s="16"/>
      <c r="K92" s="16" t="str">
        <f t="shared" ref="K92:K97" ca="1" si="276">IF(D92="Pendiente","-",INDEX($CE$6:$CE$53,MATCH($AA92,$BD$6:$BD$53,0)))</f>
        <v>P.1 (2)</v>
      </c>
      <c r="L92" s="16" t="str">
        <f t="shared" ref="L92:L97" ca="1" si="277">IF(D92="Pendiente","-",INDEX($CE$6:$CE$53,MATCH($AF92,$BD$6:$BD$53,0)))</f>
        <v>P.1 (2)</v>
      </c>
      <c r="M92" s="16"/>
      <c r="N92" s="16" t="str">
        <f t="shared" ref="N92:N97" ca="1" si="278">IF(D92="Pendiente","-",INDEX($CH$6:$CH$53,MATCH($AA92,$BD$6:$BD$53,0)))</f>
        <v>P.1 (2)</v>
      </c>
      <c r="O92" s="16" t="str">
        <f t="shared" ref="O92:O97" ca="1" si="279">IF(D92="Pendiente","-",INDEX($CH$6:$CH$53,MATCH($AF92,$BD$6:$BD$53,0)))</f>
        <v>P.1 (2)</v>
      </c>
      <c r="P92" s="16"/>
      <c r="Q92" s="16" t="str">
        <f t="shared" ref="Q92:Q97" ca="1" si="280">IF(D92="Pendiente","-",INDEX($CN$6:$CN$53,MATCH($AA92,$BD$6:$BD$53,0)))</f>
        <v>P.1 (2)</v>
      </c>
      <c r="R92" s="16" t="str">
        <f t="shared" ref="R92:R97" ca="1" si="281">IF(D92="Pendiente","-",INDEX($CN$6:$CN$53,MATCH($AF92,$BD$6:$BD$53,0)))</f>
        <v>P.1 (2)</v>
      </c>
      <c r="S92" s="16"/>
      <c r="T92" s="16" t="str">
        <f t="shared" ref="T92:T97" ca="1" si="282">IF(D92="Pendiente","-",INDEX($CS$6:$CS$53,MATCH($AA92,$BD$6:$BD$53,0)))</f>
        <v>P.1 (2)</v>
      </c>
      <c r="U92" s="16" t="str">
        <f t="shared" ref="U92:U97" ca="1" si="283">IF(D92="Pendiente","-",INDEX($CS$6:$CS$53,MATCH($AF92,$BD$6:$BD$53,0)))</f>
        <v>P.1 (2)</v>
      </c>
      <c r="V92" s="17"/>
      <c r="W92" s="644" t="s">
        <v>247</v>
      </c>
      <c r="X92" s="24">
        <f ca="1">Horarios!C92</f>
        <v>46190.916666666664</v>
      </c>
      <c r="Y92" s="25">
        <f ca="1">Horarios!C92</f>
        <v>46190.916666666664</v>
      </c>
      <c r="Z92" s="26" t="str">
        <f>$Z$4</f>
        <v>R1</v>
      </c>
      <c r="AA92" s="27" t="str">
        <f ca="1">A93</f>
        <v>England</v>
      </c>
      <c r="AB92" s="49" t="e" cm="1" vm="47">
        <f t="array" aca="1" ref="AB92" ca="1">Ver_flag_local</f>
        <v>#VALUE!</v>
      </c>
      <c r="AC92" s="50">
        <v>1</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9">
        <f t="array" aca="1" ref="AB93" ca="1">Ver_flag_local</f>
        <v>#VALUE!</v>
      </c>
      <c r="AC93" s="50">
        <v>2</v>
      </c>
      <c r="AD93" s="51">
        <v>1</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P.1 (2)</v>
      </c>
      <c r="F94" s="16" t="str">
        <f t="shared" ca="1" si="273"/>
        <v>-</v>
      </c>
      <c r="G94" s="16"/>
      <c r="H94" s="16" t="str">
        <f t="shared" ca="1" si="274"/>
        <v>P.1 (2)</v>
      </c>
      <c r="I94" s="16" t="str">
        <f t="shared" ca="1" si="275"/>
        <v>-</v>
      </c>
      <c r="J94" s="16"/>
      <c r="K94" s="16" t="str">
        <f t="shared" ca="1" si="276"/>
        <v>P.1 (2)</v>
      </c>
      <c r="L94" s="16" t="str">
        <f t="shared" ca="1" si="277"/>
        <v>-</v>
      </c>
      <c r="M94" s="16"/>
      <c r="N94" s="16" t="str">
        <f t="shared" ca="1" si="278"/>
        <v>P.1 (2)</v>
      </c>
      <c r="O94" s="16" t="str">
        <f t="shared" ca="1" si="279"/>
        <v>-</v>
      </c>
      <c r="P94" s="16"/>
      <c r="Q94" s="16" t="str">
        <f t="shared" ca="1" si="280"/>
        <v>P.1 (2)</v>
      </c>
      <c r="R94" s="16" t="str">
        <f t="shared" ca="1" si="281"/>
        <v>-</v>
      </c>
      <c r="S94" s="16"/>
      <c r="T94" s="16" t="str">
        <f t="shared" ca="1" si="282"/>
        <v>P.1 (2)</v>
      </c>
      <c r="U94" s="16" t="str">
        <f t="shared" ca="1" si="283"/>
        <v>-</v>
      </c>
      <c r="V94" s="17"/>
      <c r="W94" s="644"/>
      <c r="X94" s="24">
        <f ca="1">Horarios!C94</f>
        <v>46196.916666666664</v>
      </c>
      <c r="Y94" s="25">
        <f ca="1">Horarios!C94</f>
        <v>46196.916666666664</v>
      </c>
      <c r="Z94" s="26" t="str">
        <f>$Z$6</f>
        <v>R2</v>
      </c>
      <c r="AA94" s="27" t="str">
        <f ca="1">A93</f>
        <v>England</v>
      </c>
      <c r="AB94" s="49" t="e" cm="1" vm="47">
        <f t="array" aca="1" ref="AB94" ca="1">Ver_flag_local</f>
        <v>#VALUE!</v>
      </c>
      <c r="AC94" s="50">
        <v>2</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6</v>
      </c>
      <c r="AS94" s="36">
        <f t="shared" ca="1" si="287"/>
        <v>1</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P.1 (2)</v>
      </c>
      <c r="G95" s="16"/>
      <c r="H95" s="16" t="str">
        <f t="shared" ca="1" si="274"/>
        <v>-</v>
      </c>
      <c r="I95" s="16" t="str">
        <f t="shared" ca="1" si="275"/>
        <v>P.1 (2)</v>
      </c>
      <c r="J95" s="16"/>
      <c r="K95" s="16" t="str">
        <f t="shared" ca="1" si="276"/>
        <v>-</v>
      </c>
      <c r="L95" s="16" t="str">
        <f t="shared" ca="1" si="277"/>
        <v>P.1 (2)</v>
      </c>
      <c r="M95" s="16"/>
      <c r="N95" s="16" t="str">
        <f t="shared" ca="1" si="278"/>
        <v>-</v>
      </c>
      <c r="O95" s="16" t="str">
        <f t="shared" ca="1" si="279"/>
        <v>P.1 (2)</v>
      </c>
      <c r="P95" s="16"/>
      <c r="Q95" s="16" t="str">
        <f t="shared" ca="1" si="280"/>
        <v>-</v>
      </c>
      <c r="R95" s="16" t="str">
        <f t="shared" ca="1" si="281"/>
        <v>P.1 (2)</v>
      </c>
      <c r="S95" s="16"/>
      <c r="T95" s="16" t="str">
        <f t="shared" ca="1" si="282"/>
        <v>-</v>
      </c>
      <c r="U95" s="16" t="str">
        <f t="shared" ca="1" si="283"/>
        <v>P.1 (2)</v>
      </c>
      <c r="V95" s="17"/>
      <c r="W95" s="644"/>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7</v>
      </c>
      <c r="AN95" s="39">
        <f t="shared" ca="1" si="287"/>
        <v>3</v>
      </c>
      <c r="AO95" s="39">
        <f t="shared" ca="1" si="287"/>
        <v>2</v>
      </c>
      <c r="AP95" s="39">
        <f t="shared" ca="1" si="287"/>
        <v>1</v>
      </c>
      <c r="AQ95" s="39">
        <f t="shared" ca="1" si="287"/>
        <v>0</v>
      </c>
      <c r="AR95" s="39">
        <f t="shared" ca="1" si="287"/>
        <v>5</v>
      </c>
      <c r="AS95" s="39">
        <f t="shared" ca="1" si="287"/>
        <v>2</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P.1 (2)</v>
      </c>
      <c r="G96" s="16"/>
      <c r="H96" s="16" t="str">
        <f t="shared" ca="1" si="274"/>
        <v>-</v>
      </c>
      <c r="I96" s="16" t="str">
        <f t="shared" ca="1" si="275"/>
        <v>P.1 (2)</v>
      </c>
      <c r="J96" s="16"/>
      <c r="K96" s="16" t="str">
        <f t="shared" ca="1" si="276"/>
        <v>-</v>
      </c>
      <c r="L96" s="16" t="str">
        <f t="shared" ca="1" si="277"/>
        <v>P.1 (2)</v>
      </c>
      <c r="M96" s="16"/>
      <c r="N96" s="16" t="str">
        <f t="shared" ca="1" si="278"/>
        <v>-</v>
      </c>
      <c r="O96" s="16" t="str">
        <f t="shared" ca="1" si="279"/>
        <v>P.1 (2)</v>
      </c>
      <c r="P96" s="16"/>
      <c r="Q96" s="16" t="str">
        <f t="shared" ca="1" si="280"/>
        <v>-</v>
      </c>
      <c r="R96" s="16" t="str">
        <f t="shared" ca="1" si="281"/>
        <v>P.1 (2)</v>
      </c>
      <c r="S96" s="16"/>
      <c r="T96" s="16" t="str">
        <f t="shared" ca="1" si="282"/>
        <v>-</v>
      </c>
      <c r="U96" s="16" t="str">
        <f t="shared" ca="1" si="283"/>
        <v>P.1 (2)</v>
      </c>
      <c r="V96" s="17"/>
      <c r="W96" s="644"/>
      <c r="X96" s="24">
        <f ca="1">Horarios!C96</f>
        <v>46200.958333333336</v>
      </c>
      <c r="Y96" s="25">
        <f ca="1">Horarios!C96</f>
        <v>46200.958333333336</v>
      </c>
      <c r="Z96" s="26" t="str">
        <f>$Z$8</f>
        <v>R3</v>
      </c>
      <c r="AA96" s="27" t="str">
        <f ca="1">A96</f>
        <v>Panama</v>
      </c>
      <c r="AB96" s="49" t="e" cm="1" vm="50">
        <f t="array" aca="1" ref="AB96" ca="1">Ver_flag_local</f>
        <v>#VALUE!</v>
      </c>
      <c r="AC96" s="50">
        <v>0</v>
      </c>
      <c r="AD96" s="51">
        <v>3</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3</v>
      </c>
      <c r="AS96" s="39">
        <f t="shared" ca="1" si="287"/>
        <v>5</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P.1 (2)</v>
      </c>
      <c r="F97" s="16" t="str">
        <f t="shared" ca="1" si="273"/>
        <v>-</v>
      </c>
      <c r="G97" s="16"/>
      <c r="H97" s="16" t="str">
        <f t="shared" ca="1" si="274"/>
        <v>P.1 (2)</v>
      </c>
      <c r="I97" s="16" t="str">
        <f t="shared" ca="1" si="275"/>
        <v>-</v>
      </c>
      <c r="J97" s="16"/>
      <c r="K97" s="16" t="str">
        <f t="shared" ca="1" si="276"/>
        <v>P.1 (2)</v>
      </c>
      <c r="L97" s="16" t="str">
        <f t="shared" ca="1" si="277"/>
        <v>-</v>
      </c>
      <c r="M97" s="16"/>
      <c r="N97" s="16" t="str">
        <f t="shared" ca="1" si="278"/>
        <v>P.1 (2)</v>
      </c>
      <c r="O97" s="16" t="str">
        <f t="shared" ca="1" si="279"/>
        <v>-</v>
      </c>
      <c r="P97" s="16"/>
      <c r="Q97" s="16" t="str">
        <f t="shared" ca="1" si="280"/>
        <v>P.1 (2)</v>
      </c>
      <c r="R97" s="16" t="str">
        <f t="shared" ca="1" si="281"/>
        <v>-</v>
      </c>
      <c r="S97" s="16"/>
      <c r="T97" s="16" t="str">
        <f t="shared" ca="1" si="282"/>
        <v>P.1 (2)</v>
      </c>
      <c r="U97" s="16" t="str">
        <f t="shared" ca="1" si="283"/>
        <v>-</v>
      </c>
      <c r="V97" s="17"/>
      <c r="W97" s="645"/>
      <c r="X97" s="28">
        <f ca="1">Horarios!C97</f>
        <v>46200.958333333336</v>
      </c>
      <c r="Y97" s="29">
        <f ca="1">Horarios!C97</f>
        <v>46200.958333333336</v>
      </c>
      <c r="Z97" s="30" t="str">
        <f>$Z$8</f>
        <v>R3</v>
      </c>
      <c r="AA97" s="31" t="str">
        <f ca="1">A94</f>
        <v>Croatia</v>
      </c>
      <c r="AB97" s="52" t="e" cm="1" vm="48">
        <f t="array" aca="1" ref="AB97" ca="1">Ver_flag_local</f>
        <v>#VALUE!</v>
      </c>
      <c r="AC97" s="53">
        <v>2</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7</v>
      </c>
      <c r="AT97" s="48">
        <f t="shared" ca="1" si="287"/>
        <v>-6</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Canada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Czech Republic</v>
      </c>
      <c r="AB101" s="89">
        <v>1</v>
      </c>
      <c r="AC101" s="51">
        <v>1</v>
      </c>
      <c r="AD101" s="51">
        <v>1</v>
      </c>
      <c r="AE101" s="90">
        <v>2</v>
      </c>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3</v>
      </c>
      <c r="AV101" s="188"/>
      <c r="AW101" s="214"/>
      <c r="AX101" s="214"/>
      <c r="AY101" s="335" t="str">
        <f ca="1">+IF(OR($H$113&gt;=48,$AJ$99=144),Idiomas!D68,"")</f>
        <v xml:space="preserve">Best 3-placed groups: </v>
      </c>
      <c r="AZ101" s="336" t="str">
        <f ca="1">+IF(OR($H$113&gt;=48,$AJ$99=144),BI112,"")</f>
        <v>ABDEFIJL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Japan</v>
      </c>
      <c r="AG102" s="327">
        <f t="shared" ca="1" si="294"/>
        <v>1</v>
      </c>
      <c r="AH102" s="195">
        <v>76</v>
      </c>
      <c r="AI102" s="182">
        <v>1</v>
      </c>
      <c r="AJ102" s="80">
        <v>1</v>
      </c>
      <c r="AK102" s="605" t="e" cm="1" vm="20">
        <f t="array" aca="1" ref="AK102" ca="1">Ver_flag_visit</f>
        <v>#VALUE!</v>
      </c>
      <c r="AL102" s="81" t="str">
        <f t="shared" ref="AL102:AL113" ca="1" si="297">+IF($H$113&gt;=48,INDEX($BD$58:$BD$69,MATCH(AI102,$BN$58:$BN$69,0)),BB58)</f>
        <v>Ivory Coast</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Ivory Coast</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Paraguay</v>
      </c>
      <c r="AG103" s="327">
        <f t="shared" ca="1" si="294"/>
        <v>1</v>
      </c>
      <c r="AH103" s="195">
        <v>74</v>
      </c>
      <c r="AI103" s="182">
        <v>2</v>
      </c>
      <c r="AJ103" s="42">
        <v>2</v>
      </c>
      <c r="AK103" s="602" t="e" cm="1" vm="3">
        <f t="array" aca="1" ref="AK103" ca="1">Ver_flag_visit</f>
        <v>#VALUE!</v>
      </c>
      <c r="AL103" s="85" t="str">
        <f t="shared" ca="1" si="297"/>
        <v>South Korea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1</v>
      </c>
      <c r="AV103" s="182" t="str">
        <f t="shared" ca="1" si="300"/>
        <v>South Korea</v>
      </c>
      <c r="AW103" s="215"/>
      <c r="AX103" s="170"/>
      <c r="AY103" s="276"/>
      <c r="AZ103" s="279" t="str">
        <f t="shared" ref="AZ103:AZ110" ca="1" si="303">+IF(OR($H$113&gt;=48,$AJ$99=144),BF117&amp;" - "&amp;BG117,"")</f>
        <v>1A - 3E</v>
      </c>
      <c r="BA103" s="176"/>
      <c r="BF103" t="str">
        <f t="shared" ref="BF103:BF110" ca="1" si="304">IFERROR(INDEX($BC$6:$BC$53,MATCH(AL102,$BD$6:$BD$53,0)),"")</f>
        <v>E</v>
      </c>
      <c r="BG103">
        <f t="shared" ref="BG103:BG110" ca="1" si="305">COUNTIF($BF$103:$BF$110,"&lt;="&amp;BF103)</f>
        <v>4</v>
      </c>
      <c r="BI103">
        <v>1</v>
      </c>
      <c r="BJ103" t="str">
        <f t="shared" ref="BJ103:BJ110" ca="1" si="306">IFERROR(INDEX($BF$103:$BF$110,MATCH(BI103,$BG$103:$BG$110,0)),"Grupo")</f>
        <v>A</v>
      </c>
    </row>
    <row r="104" spans="1:62" ht="15.95" customHeight="1">
      <c r="A104" s="16" t="s">
        <v>663</v>
      </c>
      <c r="B104" s="16" t="s">
        <v>677</v>
      </c>
      <c r="C104" s="16"/>
      <c r="D104" s="16" t="str">
        <f t="shared" ca="1" si="289"/>
        <v>Morocco</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v>1</v>
      </c>
      <c r="AC104" s="92">
        <v>1</v>
      </c>
      <c r="AD104" s="92">
        <v>1</v>
      </c>
      <c r="AE104" s="89">
        <v>2</v>
      </c>
      <c r="AF104" s="91" t="str">
        <f t="shared" ca="1" si="293"/>
        <v>Morocco</v>
      </c>
      <c r="AG104" s="327">
        <f t="shared" ca="1" si="294"/>
        <v>1</v>
      </c>
      <c r="AH104" s="195">
        <v>75</v>
      </c>
      <c r="AI104" s="182">
        <v>3</v>
      </c>
      <c r="AJ104" s="42">
        <v>3</v>
      </c>
      <c r="AK104" s="602" t="e" cm="1" vm="40">
        <f t="array" aca="1" ref="AK104" ca="1">Ver_flag_visit</f>
        <v>#VALUE!</v>
      </c>
      <c r="AL104" s="85" t="str">
        <f t="shared" ca="1" si="297"/>
        <v>Algeria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5</v>
      </c>
      <c r="AT104" s="87">
        <f t="shared" ca="1" si="307"/>
        <v>-1</v>
      </c>
      <c r="AU104" s="330">
        <f t="shared" ca="1" si="299"/>
        <v>1</v>
      </c>
      <c r="AV104" s="182" t="str">
        <f t="shared" ca="1" si="300"/>
        <v>Algeria</v>
      </c>
      <c r="AW104" s="215"/>
      <c r="AX104" s="170"/>
      <c r="AY104" s="276"/>
      <c r="AZ104" s="279" t="str">
        <f t="shared" ca="1" si="303"/>
        <v>1B - 3J</v>
      </c>
      <c r="BA104" s="176"/>
      <c r="BF104" t="str">
        <f t="shared" ca="1" si="304"/>
        <v>A</v>
      </c>
      <c r="BG104">
        <f t="shared" ca="1" si="305"/>
        <v>1</v>
      </c>
      <c r="BI104">
        <v>2</v>
      </c>
      <c r="BJ104" t="str">
        <f t="shared" ca="1" si="306"/>
        <v>B</v>
      </c>
    </row>
    <row r="105" spans="1:62" ht="15.95"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2</v>
      </c>
      <c r="AD105" s="92">
        <v>1</v>
      </c>
      <c r="AE105" s="89"/>
      <c r="AF105" s="91" t="str">
        <f t="shared" ca="1" si="293"/>
        <v>Senegal</v>
      </c>
      <c r="AG105" s="327">
        <f t="shared" ca="1" si="294"/>
        <v>1</v>
      </c>
      <c r="AH105" s="195">
        <v>78</v>
      </c>
      <c r="AI105" s="182">
        <v>4</v>
      </c>
      <c r="AJ105" s="42">
        <v>4</v>
      </c>
      <c r="AK105" s="602" t="e" cm="1" vm="38">
        <f t="array" aca="1" ref="AK105" ca="1">Ver_flag_visit</f>
        <v>#VALUE!</v>
      </c>
      <c r="AL105" s="85" t="str">
        <f t="shared" ca="1" si="297"/>
        <v>Norway</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4</v>
      </c>
      <c r="AT105" s="87">
        <f t="shared" ca="1" si="308"/>
        <v>-1</v>
      </c>
      <c r="AU105" s="330">
        <f t="shared" ca="1" si="299"/>
        <v>1</v>
      </c>
      <c r="AV105" s="182" t="str">
        <f t="shared" ca="1" si="300"/>
        <v>Norway</v>
      </c>
      <c r="AW105" s="215"/>
      <c r="AX105" s="170"/>
      <c r="AY105" s="276"/>
      <c r="AZ105" s="279" t="str">
        <f t="shared" ca="1" si="303"/>
        <v>1D - 3B</v>
      </c>
      <c r="BA105" s="176"/>
      <c r="BF105" t="str">
        <f t="shared" ca="1" si="304"/>
        <v>J</v>
      </c>
      <c r="BG105">
        <f t="shared" ca="1" si="305"/>
        <v>7</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Sweden</v>
      </c>
      <c r="AG106" s="327">
        <f t="shared" ca="1" si="294"/>
        <v>1</v>
      </c>
      <c r="AH106" s="195">
        <v>77</v>
      </c>
      <c r="AI106" s="182">
        <v>5</v>
      </c>
      <c r="AJ106" s="42">
        <v>5</v>
      </c>
      <c r="AK106" s="602" t="e" cm="1" vm="6">
        <f t="array" aca="1" ref="AK106" ca="1">Ver_flag_visit</f>
        <v>#VALUE!</v>
      </c>
      <c r="AL106" s="85" t="str">
        <f t="shared" ca="1" si="297"/>
        <v>Bosnia and Herzegovina</v>
      </c>
      <c r="AM106" s="589">
        <f t="shared" ca="1" si="301"/>
        <v>3</v>
      </c>
      <c r="AN106" s="86">
        <f t="shared" ref="AN106:AT106" ca="1" si="309">+IF($H$113&gt;=48,INDEX($BE$58:$BN$69,MATCH($AL106,$BD$58:$BD$69,0),MATCH(AN$5,$BE$57:$BN$57,0)),$BB62)</f>
        <v>3</v>
      </c>
      <c r="AO106" s="86">
        <f t="shared" ca="1" si="309"/>
        <v>0</v>
      </c>
      <c r="AP106" s="86">
        <f t="shared" ca="1" si="309"/>
        <v>3</v>
      </c>
      <c r="AQ106" s="86">
        <f t="shared" ca="1" si="309"/>
        <v>0</v>
      </c>
      <c r="AR106" s="86">
        <f t="shared" ca="1" si="309"/>
        <v>3</v>
      </c>
      <c r="AS106" s="86">
        <f t="shared" ca="1" si="309"/>
        <v>3</v>
      </c>
      <c r="AT106" s="87">
        <f t="shared" ca="1" si="309"/>
        <v>0</v>
      </c>
      <c r="AU106" s="330">
        <f t="shared" ca="1" si="299"/>
        <v>1</v>
      </c>
      <c r="AV106" s="182" t="str">
        <f t="shared" ca="1" si="300"/>
        <v>Bosnia and Herzegovina</v>
      </c>
      <c r="AW106" s="215"/>
      <c r="AX106" s="170"/>
      <c r="AY106" s="276"/>
      <c r="AZ106" s="279" t="str">
        <f t="shared" ca="1" si="303"/>
        <v>1E - 3D</v>
      </c>
      <c r="BA106" s="176"/>
      <c r="BF106" t="str">
        <f t="shared" ca="1" si="304"/>
        <v>I</v>
      </c>
      <c r="BG106">
        <f t="shared" ca="1" si="305"/>
        <v>6</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2</v>
      </c>
      <c r="AD107" s="92">
        <v>1</v>
      </c>
      <c r="AE107" s="89"/>
      <c r="AF107" s="91" t="str">
        <f t="shared" ca="1" si="293"/>
        <v>Ivory Coast</v>
      </c>
      <c r="AG107" s="327">
        <f t="shared" ca="1" si="294"/>
        <v>1</v>
      </c>
      <c r="AH107" s="195">
        <v>79</v>
      </c>
      <c r="AI107" s="182">
        <v>6</v>
      </c>
      <c r="AJ107" s="42">
        <v>6</v>
      </c>
      <c r="AK107" s="602" t="e" cm="1" vm="49">
        <f t="array" aca="1" ref="AK107" ca="1">Ver_flag_visit</f>
        <v>#VALUE!</v>
      </c>
      <c r="AL107" s="85" t="str">
        <f t="shared" ca="1" si="297"/>
        <v>Ghana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5</v>
      </c>
      <c r="AT107" s="87">
        <f t="shared" ca="1" si="310"/>
        <v>-2</v>
      </c>
      <c r="AU107" s="330">
        <f t="shared" ca="1" si="299"/>
        <v>3</v>
      </c>
      <c r="AV107" s="182" t="str">
        <f ca="1">INDEX($BD$58:$BD$69,MATCH(AI107,$BM$58:$BM$69,0))</f>
        <v>Ghana</v>
      </c>
      <c r="AW107" s="215">
        <v>6</v>
      </c>
      <c r="AX107" s="170"/>
      <c r="AY107" s="276"/>
      <c r="AZ107" s="279" t="str">
        <f t="shared" ca="1" si="303"/>
        <v>1G - 3A</v>
      </c>
      <c r="BA107" s="176"/>
      <c r="BF107" t="str">
        <f t="shared" ca="1" si="304"/>
        <v>B</v>
      </c>
      <c r="BG107">
        <f t="shared" ca="1" si="305"/>
        <v>2</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3</v>
      </c>
      <c r="AD108" s="92">
        <v>0</v>
      </c>
      <c r="AE108" s="89"/>
      <c r="AF108" s="91" t="str">
        <f t="shared" ca="1" si="293"/>
        <v>Norway</v>
      </c>
      <c r="AG108" s="327">
        <f t="shared" ca="1" si="294"/>
        <v>1</v>
      </c>
      <c r="AH108" s="195">
        <v>80</v>
      </c>
      <c r="AI108" s="182">
        <v>7</v>
      </c>
      <c r="AJ108" s="42">
        <v>7</v>
      </c>
      <c r="AK108" s="602" t="e" cm="1" vm="14">
        <f t="array" aca="1" ref="AK108" ca="1">Ver_flag_visit</f>
        <v>#VALUE!</v>
      </c>
      <c r="AL108" s="85" t="str">
        <f t="shared" ca="1" si="297"/>
        <v>Paraguay</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3</v>
      </c>
      <c r="AV108" s="182" t="str">
        <f t="shared" ca="1" si="300"/>
        <v>Paraguay</v>
      </c>
      <c r="AW108" s="215">
        <v>7</v>
      </c>
      <c r="AX108" s="170"/>
      <c r="AY108" s="276"/>
      <c r="AZ108" s="279" t="str">
        <f t="shared" ca="1" si="303"/>
        <v>1I - 3F</v>
      </c>
      <c r="BA108" s="176"/>
      <c r="BF108" t="str">
        <f t="shared" ca="1" si="304"/>
        <v>L</v>
      </c>
      <c r="BG108">
        <f t="shared" ca="1" si="305"/>
        <v>8</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South Korea</v>
      </c>
      <c r="AG109" s="327">
        <f t="shared" ca="1" si="294"/>
        <v>1</v>
      </c>
      <c r="AH109" s="195">
        <v>82</v>
      </c>
      <c r="AI109" s="182">
        <v>8</v>
      </c>
      <c r="AJ109" s="42">
        <v>8</v>
      </c>
      <c r="AK109" s="602" t="e" cm="1" vm="24">
        <f t="array" aca="1" ref="AK109" ca="1">Ver_flag_visit</f>
        <v>#VALUE!</v>
      </c>
      <c r="AL109" s="85" t="str">
        <f t="shared" ca="1" si="297"/>
        <v>Sweden</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5</v>
      </c>
      <c r="AT109" s="87">
        <f t="shared" ca="1" si="312"/>
        <v>-2</v>
      </c>
      <c r="AU109" s="330">
        <f t="shared" ca="1" si="299"/>
        <v>3</v>
      </c>
      <c r="AV109" s="182" t="str">
        <f t="shared" ca="1" si="300"/>
        <v>Sweden</v>
      </c>
      <c r="AW109" s="215">
        <v>8</v>
      </c>
      <c r="AX109" s="170"/>
      <c r="AY109" s="276"/>
      <c r="AZ109" s="279" t="str">
        <f t="shared" ca="1" si="303"/>
        <v>1K - 3L</v>
      </c>
      <c r="BA109" s="176"/>
      <c r="BF109" t="str">
        <f t="shared" ca="1" si="304"/>
        <v>D</v>
      </c>
      <c r="BG109">
        <f t="shared" ca="1" si="305"/>
        <v>3</v>
      </c>
      <c r="BI109">
        <v>7</v>
      </c>
      <c r="BJ109" t="str">
        <f t="shared" ca="1" si="306"/>
        <v>J</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Turkey</v>
      </c>
      <c r="AB110" s="89"/>
      <c r="AC110" s="92">
        <v>3</v>
      </c>
      <c r="AD110" s="92">
        <v>1</v>
      </c>
      <c r="AE110" s="89"/>
      <c r="AF110" s="91" t="str">
        <f t="shared" ca="1" si="293"/>
        <v>Bosnia and Herzegovina</v>
      </c>
      <c r="AG110" s="327">
        <f t="shared" ca="1" si="294"/>
        <v>1</v>
      </c>
      <c r="AH110" s="195">
        <v>81</v>
      </c>
      <c r="AI110" s="182">
        <v>9</v>
      </c>
      <c r="AJ110" s="42">
        <v>9</v>
      </c>
      <c r="AK110" s="602" t="e" cm="1" vm="32">
        <f t="array" aca="1" ref="AK110" ca="1">Ver_flag_visit</f>
        <v>#VALUE!</v>
      </c>
      <c r="AL110" s="85" t="str">
        <f t="shared" ca="1" si="297"/>
        <v>Saudi Arabia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4</v>
      </c>
      <c r="AT110" s="87">
        <f t="shared" ca="1" si="313"/>
        <v>-2</v>
      </c>
      <c r="AU110" s="330">
        <f t="shared" ca="1" si="299"/>
        <v>1</v>
      </c>
      <c r="AV110" s="182" t="str">
        <f t="shared" ca="1" si="300"/>
        <v>Saudi Arabia</v>
      </c>
      <c r="AW110" s="215">
        <v>9</v>
      </c>
      <c r="AX110" s="170"/>
      <c r="AY110" s="276"/>
      <c r="AZ110" s="279" t="str">
        <f t="shared" ca="1" si="303"/>
        <v>1L - 3I</v>
      </c>
      <c r="BA110" s="176"/>
      <c r="BF110" t="str">
        <f t="shared" ca="1" si="304"/>
        <v>F</v>
      </c>
      <c r="BG110">
        <f t="shared" ca="1" si="305"/>
        <v>5</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12">
        <f t="array" aca="1" ref="AK111" ca="1">Ver_flag_visit</f>
        <v>#VALUE!</v>
      </c>
      <c r="AL111" s="85" t="str">
        <f t="shared" ca="1" si="297"/>
        <v>Scotland</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3</v>
      </c>
      <c r="AS111" s="86">
        <f t="shared" ca="1" si="314"/>
        <v>6</v>
      </c>
      <c r="AT111" s="87">
        <f t="shared" ca="1" si="314"/>
        <v>-3</v>
      </c>
      <c r="AU111" s="330">
        <f t="shared" ca="1" si="299"/>
        <v>1</v>
      </c>
      <c r="AV111" s="182" t="str">
        <f t="shared" ca="1" si="300"/>
        <v>Scotland</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28">
        <f t="array" aca="1" ref="AK112" ca="1">Ver_flag_visit</f>
        <v>#VALUE!</v>
      </c>
      <c r="AL112" s="85" t="str">
        <f t="shared" ca="1" si="297"/>
        <v>Iran</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5</v>
      </c>
      <c r="AT112" s="87">
        <f t="shared" ca="1" si="315"/>
        <v>-3</v>
      </c>
      <c r="AU112" s="330">
        <f t="shared" ca="1" si="299"/>
        <v>1</v>
      </c>
      <c r="AV112" s="182" t="str">
        <f t="shared" ca="1" si="300"/>
        <v>Iran</v>
      </c>
      <c r="AW112" s="215"/>
      <c r="AX112" s="170"/>
      <c r="AY112" s="275"/>
      <c r="AZ112" s="275"/>
      <c r="BA112" s="176"/>
      <c r="BI112" t="str">
        <f ca="1">IFERROR(CONCATENATE(BJ103,BJ104,BJ105,BJ106,BJ107,BJ108,BJ109,BJ110),"¿A/B/C/D/E/F/G/H/I/J/K/L?")</f>
        <v>ABDEFIJL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Algeria</v>
      </c>
      <c r="AG113" s="327">
        <f t="shared" ca="1" si="294"/>
        <v>1</v>
      </c>
      <c r="AH113" s="195">
        <v>85</v>
      </c>
      <c r="AI113" s="182">
        <v>12</v>
      </c>
      <c r="AJ113" s="44">
        <v>12</v>
      </c>
      <c r="AK113" s="604" t="e" cm="1" vm="44">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3</v>
      </c>
      <c r="AS113" s="47">
        <f t="shared" ca="1" si="316"/>
        <v>7</v>
      </c>
      <c r="AT113" s="48">
        <f t="shared" ca="1" si="316"/>
        <v>-4</v>
      </c>
      <c r="AU113" s="330">
        <f t="shared" ca="1" si="299"/>
        <v>1</v>
      </c>
      <c r="AV113" s="182" t="str">
        <f t="shared" ca="1" si="300"/>
        <v>DR Congo</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United States</v>
      </c>
      <c r="AB114" s="89">
        <v>2</v>
      </c>
      <c r="AC114" s="92">
        <v>1</v>
      </c>
      <c r="AD114" s="92">
        <v>1</v>
      </c>
      <c r="AE114" s="89">
        <v>1</v>
      </c>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Morocco</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2</v>
      </c>
      <c r="AE120" s="89"/>
      <c r="AF120" s="91" t="str">
        <f t="shared" ref="AF120:AF127" ca="1" si="321">+INDEX($N$101:$N$147,MATCH(AH120,$J$101:$J$147,0))</f>
        <v>Morocco</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Canada</v>
      </c>
      <c r="N121" s="16" t="str">
        <f t="shared" ca="1" si="318"/>
        <v>Morocco</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Ecuador</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Turkey</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Turkey</v>
      </c>
      <c r="AB125" s="89"/>
      <c r="AC125" s="99">
        <v>2</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2</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Morocco</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Morocco</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Turkey</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v>1</v>
      </c>
      <c r="AC133" s="99">
        <v>1</v>
      </c>
      <c r="AD133" s="99">
        <v>1</v>
      </c>
      <c r="AE133" s="89">
        <v>2</v>
      </c>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England</v>
      </c>
      <c r="AB139" s="140">
        <v>1</v>
      </c>
      <c r="AC139" s="100">
        <v>1</v>
      </c>
      <c r="AD139" s="100">
        <v>1</v>
      </c>
      <c r="AE139" s="140">
        <v>2</v>
      </c>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1</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0</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1521</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1517</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Martijn Nijmeijer</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1|2-0</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X|1-1</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1|5-0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X|2-2</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1|2-1</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X|1-1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1|6-0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2|0-1</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X|1-1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1|2-1</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X|1-1</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X|2-2</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1|3-0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2|1-2</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2|1-3</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1|2-1</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1|2-1</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2|0-1</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2|0-2</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2|1-3</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1|3-1</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X|2-2</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2|0-2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X|2-2</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Turkey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United States</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Paraguay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Turkey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United States</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Paraguay</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Ivory Coast</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Norway</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Algeria</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Republic-Canada·X|1-1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Brazil-Japan·1|3-1</v>
      </c>
      <c r="D165" s="692"/>
      <c r="E165" s="711"/>
      <c r="F165" s="711"/>
      <c r="G165" s="711"/>
      <c r="H165" s="711"/>
      <c r="I165" s="352"/>
      <c r="J165" s="370"/>
      <c r="K165" s="370"/>
      <c r="L165" s="370"/>
      <c r="M165" s="386"/>
      <c r="N165" s="377"/>
    </row>
    <row r="166" spans="1:14" ht="15" customHeight="1">
      <c r="A166" s="690"/>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Germany-Paraguay·1|2-0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Netherlands-Morocco·X|1-1</v>
      </c>
      <c r="D167" s="692"/>
      <c r="E167" s="711"/>
      <c r="F167" s="711"/>
      <c r="G167" s="711"/>
      <c r="H167" s="711"/>
      <c r="I167" s="352"/>
      <c r="J167" s="370"/>
      <c r="K167" s="370"/>
      <c r="L167" s="370"/>
      <c r="M167" s="386"/>
      <c r="N167" s="377"/>
    </row>
    <row r="168" spans="1:14" ht="15" customHeight="1">
      <c r="A168" s="690"/>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Ecuador-Senegal·1|2-1</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France-Sweden·1|3-0</v>
      </c>
      <c r="D169" s="692"/>
      <c r="E169" s="370"/>
      <c r="F169" s="370"/>
      <c r="G169" s="370"/>
      <c r="H169" s="370"/>
      <c r="I169" s="352"/>
      <c r="J169" s="370"/>
      <c r="K169" s="370"/>
      <c r="L169" s="370"/>
      <c r="M169" s="386"/>
      <c r="N169" s="377"/>
    </row>
    <row r="170" spans="1:14" ht="15" customHeight="1">
      <c r="A170" s="690"/>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Coast·1|2-1</v>
      </c>
      <c r="D170" s="692"/>
      <c r="E170" s="370"/>
      <c r="F170" s="370"/>
      <c r="G170" s="370"/>
      <c r="H170" s="370"/>
      <c r="I170" s="352"/>
      <c r="J170" s="370"/>
      <c r="K170" s="370"/>
      <c r="L170" s="370"/>
      <c r="M170" s="386"/>
      <c r="N170" s="377"/>
    </row>
    <row r="171" spans="1:14" ht="15" customHeight="1">
      <c r="A171" s="690"/>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England-Norway·1|3-0</v>
      </c>
      <c r="D171" s="692"/>
      <c r="E171" s="370"/>
      <c r="F171" s="370"/>
      <c r="G171" s="370"/>
      <c r="H171" s="370"/>
      <c r="I171" s="352"/>
      <c r="J171" s="370"/>
      <c r="K171" s="370"/>
      <c r="L171" s="370"/>
      <c r="M171" s="386"/>
      <c r="N171" s="377"/>
    </row>
    <row r="172" spans="1:14" ht="15" customHeight="1">
      <c r="A172" s="690"/>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Korea·1|2-0</v>
      </c>
      <c r="D172" s="692"/>
      <c r="E172" s="370"/>
      <c r="F172" s="370"/>
      <c r="G172" s="370"/>
      <c r="H172" s="370"/>
      <c r="I172" s="352"/>
      <c r="J172" s="370"/>
      <c r="K172" s="370"/>
      <c r="L172" s="370"/>
      <c r="M172" s="386"/>
      <c r="N172" s="377"/>
    </row>
    <row r="173" spans="1:14" ht="15" customHeight="1">
      <c r="A173" s="690"/>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Herzegovina·1|3-1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692"/>
      <c r="E175" s="370"/>
      <c r="F175" s="370"/>
      <c r="G175" s="370"/>
      <c r="H175" s="370"/>
      <c r="I175" s="352"/>
      <c r="J175" s="370"/>
      <c r="K175" s="370"/>
      <c r="L175" s="370"/>
      <c r="M175" s="386"/>
      <c r="N175" s="377"/>
    </row>
    <row r="176" spans="1:14" ht="15" customHeight="1">
      <c r="A176" s="690"/>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Switzerland-Algeria·1|2-1</v>
      </c>
      <c r="D176" s="692"/>
      <c r="E176" s="370"/>
      <c r="F176" s="370"/>
      <c r="G176" s="370"/>
      <c r="H176" s="370"/>
      <c r="I176" s="352"/>
      <c r="J176" s="370"/>
      <c r="K176" s="370"/>
      <c r="L176" s="370"/>
      <c r="M176" s="386"/>
      <c r="N176" s="377"/>
    </row>
    <row r="177" spans="1:14" ht="15" customHeight="1">
      <c r="A177" s="690"/>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States-Egypt·X|1-1</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Argentina-Uruguay·1|3-1</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Canada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Turkey</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Morocco</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Ecuador</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United States</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Canada-Morocco</v>
      </c>
      <c r="C200" s="351" t="str">
        <f ca="1">CONCATENATE(WORLDCUP!AA120,"-",WORLDCUP!AF120,"·",IF(WORLDCUP!AC120&gt;WORLDCUP!AD120,1,IF(WORLDCUP!AC120&lt;WORLDCUP!AD120,2,IF(AND(WORLDCUP!AC120=WORLDCUP!AD120,WORLDCUP!AC120&lt;&gt;"",WORLDCUP!AD120&lt;&gt;""),"X",0))),"|",WORLDCUP!AC120,"-",WORLDCUP!AD120)</f>
        <v>Canada-Morocco·2|1-2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91"/>
      <c r="E201" s="686"/>
      <c r="F201" s="686"/>
      <c r="G201" s="686"/>
      <c r="H201" s="686"/>
      <c r="I201" s="352"/>
      <c r="J201" s="370"/>
      <c r="K201" s="370"/>
      <c r="L201" s="370"/>
      <c r="M201" s="386"/>
      <c r="N201" s="377"/>
    </row>
    <row r="202" spans="1:14" ht="15" customHeight="1">
      <c r="A202" s="690"/>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Brazil-Ecuador·1|2-0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Croatia-Spain·2|0-2</v>
      </c>
      <c r="D204" s="691"/>
      <c r="E204" s="352"/>
      <c r="F204" s="352"/>
      <c r="G204" s="352"/>
      <c r="H204" s="352"/>
      <c r="I204" s="352"/>
      <c r="J204" s="370"/>
      <c r="K204" s="370"/>
      <c r="L204" s="370"/>
      <c r="M204" s="386"/>
      <c r="N204" s="377"/>
    </row>
    <row r="205" spans="1:14" ht="15" customHeight="1">
      <c r="A205" s="690"/>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Turkey-Belgium·1|2-1</v>
      </c>
      <c r="D205" s="691"/>
      <c r="E205" s="352"/>
      <c r="F205" s="352"/>
      <c r="G205" s="352"/>
      <c r="H205" s="352"/>
      <c r="I205" s="352"/>
      <c r="J205" s="370"/>
      <c r="K205" s="370"/>
      <c r="L205" s="370"/>
      <c r="M205" s="386"/>
      <c r="N205" s="377"/>
    </row>
    <row r="206" spans="1:14" ht="15" customHeight="1">
      <c r="A206" s="690"/>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States·1|2-0</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Morocco</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Turkey</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France-Morocco</v>
      </c>
      <c r="C220" s="349" t="str">
        <f ca="1">CONCATENATE(WORLDCUP!AA131,"-",WORLDCUP!AF131,"·",IF(WORLDCUP!AC131&gt;WORLDCUP!AD131,1,IF(WORLDCUP!AC131&lt;WORLDCUP!AD131,2,IF(AND(WORLDCUP!AC131=WORLDCUP!AD131,WORLDCUP!AC131&lt;&gt;"",WORLDCUP!AD131&lt;&gt;""),"X",0))),"|",WORLDCUP!AC131,"-",WORLDCUP!AD131)</f>
        <v>France-Morocco·1|2-1</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Spain-Turkey·1|2-0</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Brazil-England·X|1-1</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France-Spain·2|1-2</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England-Portugal·X|1-1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France</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England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Spain</v>
      </c>
      <c r="D240" s="691"/>
      <c r="E240" s="370"/>
      <c r="F240" s="370"/>
      <c r="G240" s="370"/>
      <c r="H240" s="370"/>
      <c r="I240" s="352"/>
      <c r="J240" s="370"/>
      <c r="K240" s="370"/>
      <c r="L240" s="370"/>
      <c r="M240" s="386"/>
      <c r="N240" s="377"/>
    </row>
    <row r="241" spans="1:14" ht="15" customHeight="1">
      <c r="A241" s="688"/>
      <c r="B241" s="360" t="str">
        <f>B240</f>
        <v>Finalist</v>
      </c>
      <c r="C241" s="349" t="str">
        <f ca="1">WORLDCUP!AF147</f>
        <v>Portugal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France-England</v>
      </c>
      <c r="C244" s="349" t="str">
        <f ca="1">CONCATENATE(WORLDCUP!AA143,"-",WORLDCUP!AF143,"·",IF(WORLDCUP!AC143&gt;WORLDCUP!AD143,1,IF(WORLDCUP!AC143&lt;WORLDCUP!AD143,2,IF(AND(WORLDCUP!AC143=WORLDCUP!AD143,WORLDCUP!AC143&lt;&gt;"",WORLDCUP!AD143&lt;&gt;""),"X",0))),"|",WORLDCUP!AC143,"-",WORLDCUP!AD143)</f>
        <v>France-England·1|2-1</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Spain-Portugal·1|1-0</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Mikel Oyarzabal</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Harry Kane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Lamine Yamal</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Lionel Messi</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Kylian Mbappé</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2</v>
      </c>
      <c r="K4" s="451" t="str">
        <f ca="1">+INDEX(WORLDCUP!$AR$6:$AR$97,MATCH(L4,WORLDCUP!$AI$6:$AI$97,0))&amp;"-"&amp;INDEX(WORLDCUP!$AS$6:$AS$97,MATCH(L4,WORLDCUP!$AI$6:$AI$97,0))</f>
        <v>5-3</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6-1</v>
      </c>
      <c r="X4" s="181" t="s">
        <v>679</v>
      </c>
      <c r="Y4" s="181">
        <v>74</v>
      </c>
      <c r="Z4" s="425" t="s">
        <v>734</v>
      </c>
      <c r="AA4" s="426" t="str">
        <f ca="1">+MID(INDEX(WORLDCUP!$AF$101:$AF$147,MATCH(Y4,WORLDCUP!$Z$101:$Z$147,0)),1,IF(WORLDCUP!$H$113&lt;144,6,3))</f>
        <v>Par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1</v>
      </c>
      <c r="W5" s="43" t="str">
        <f ca="1">+INDEX(WORLDCUP!$AR$6:$AR$97,MATCH(X5,WORLDCUP!$AI$6:$AI$97,0))&amp;"-"&amp;INDEX(WORLDCUP!$AS$6:$AS$97,MATCH(X5,WORLDCUP!$AI$6:$AI$97,0))</f>
        <v>5-4</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3-3</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1</v>
      </c>
      <c r="V6" s="39">
        <f ca="1">+INDEX(WORLDCUP!$AT$6:$AT$97,MATCH(X6,WORLDCUP!$AI$6:$AI$97,0))</f>
        <v>-3</v>
      </c>
      <c r="W6" s="43" t="str">
        <f ca="1">+INDEX(WORLDCUP!$AR$6:$AR$97,MATCH(X6,WORLDCUP!$AI$6:$AI$97,0))&amp;"-"&amp;INDEX(WORLDCUP!$AS$6:$AS$97,MATCH(X6,WORLDCUP!$AI$6:$AI$97,0))</f>
        <v>2-5</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-4</v>
      </c>
      <c r="K7" s="479" t="str">
        <f ca="1">+INDEX(WORLDCUP!$AR$6:$AR$97,MATCH(L7,WORLDCUP!$AI$6:$AI$97,0))&amp;"-"&amp;INDEX(WORLDCUP!$AS$6:$AS$97,MATCH(L7,WORLDCUP!$AI$6:$AI$97,0))</f>
        <v>1-5</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-3</v>
      </c>
      <c r="W7" s="479" t="str">
        <f ca="1">+INDEX(WORLDCUP!$AR$6:$AR$97,MATCH(X7,WORLDCUP!$AI$6:$AI$97,0))&amp;"-"&amp;INDEX(WORLDCUP!$AS$6:$AS$97,MATCH(X7,WORLDCUP!$AI$6:$AI$97,0))</f>
        <v>2-5</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Mor</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( 1 )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( 2 )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6</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Mor</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5-2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10-1</v>
      </c>
      <c r="X12" s="181" t="s">
        <v>682</v>
      </c>
      <c r="Y12" s="181">
        <v>75</v>
      </c>
      <c r="Z12" s="425" t="s">
        <v>676</v>
      </c>
      <c r="AA12" s="426" t="str">
        <f ca="1">+MID(INDEX(WORLDCUP!$AA$101:$AA$147,MATCH(Y12,WORLDCUP!$Z$101:$Z$147,0)),1,3)</f>
        <v>Net</v>
      </c>
      <c r="AB12" s="472">
        <f>+IF(ISBLANK(INDEX(WORLDCUP!$AC$101:$AC$147,MATCH(Y12,WORLDCUP!$Z$101:$Z$147,0))),"",INDEX(WORLDCUP!$AC$101:$AC$147,MATCH(Y12,WORLDCUP!$Z$101:$Z$147,0)))</f>
        <v>1</v>
      </c>
      <c r="AC12" s="506" t="str">
        <f>+IF(ISBLANK(INDEX(WORLDCUP!$AB$101:$AB$147,MATCH(Y12,WORLDCUP!$Z$101:$Z$147,0))),"","( "&amp;INDEX(WORLDCUP!$AB$101:$AB$147,MATCH(Y12,WORLDCUP!$Z$101:$Z$147,0))&amp;" )")</f>
        <v>( 1 )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4</v>
      </c>
      <c r="J13" s="39">
        <f ca="1">+INDEX(WORLDCUP!$AT$6:$AT$97,MATCH(L13,WORLDCUP!$AI$6:$AI$97,0))</f>
        <v>0</v>
      </c>
      <c r="K13" s="43" t="str">
        <f ca="1">+INDEX(WORLDCUP!$AR$6:$AR$97,MATCH(L13,WORLDCUP!$AI$6:$AI$97,0))&amp;"-"&amp;INDEX(WORLDCUP!$AS$6:$AS$97,MATCH(L13,WORLDCUP!$AI$6:$AI$97,0))</f>
        <v>3-3</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4</v>
      </c>
      <c r="W13" s="43" t="str">
        <f ca="1">+INDEX(WORLDCUP!$AR$6:$AR$97,MATCH(X13,WORLDCUP!$AI$6:$AI$97,0))&amp;"-"&amp;INDEX(WORLDCUP!$AS$6:$AS$97,MATCH(X13,WORLDCUP!$AI$6:$AI$97,0))</f>
        <v>6-2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( 2 )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0</v>
      </c>
      <c r="K14" s="43" t="str">
        <f ca="1">+INDEX(WORLDCUP!$AR$6:$AR$97,MATCH(L14,WORLDCUP!$AI$6:$AI$97,0))&amp;"-"&amp;INDEX(WORLDCUP!$AS$6:$AS$97,MATCH(L14,WORLDCUP!$AI$6:$AI$97,0))</f>
        <v>3-3</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2-4</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-3</v>
      </c>
      <c r="K15" s="479" t="str">
        <f ca="1">+INDEX(WORLDCUP!$AR$6:$AR$97,MATCH(L15,WORLDCUP!$AI$6:$AI$97,0))&amp;"-"&amp;INDEX(WORLDCUP!$AS$6:$AS$97,MATCH(L15,WORLDCUP!$AI$6:$AI$97,0))</f>
        <v>1-4</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-11</v>
      </c>
      <c r="W15" s="479" t="str">
        <f ca="1">+INDEX(WORLDCUP!$AR$6:$AR$97,MATCH(X15,WORLDCUP!$AI$6:$AI$97,0))&amp;"-"&amp;INDEX(WORLDCUP!$AS$6:$AS$97,MATCH(X15,WORLDCUP!$AI$6:$AI$97,0))</f>
        <v>0-11</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1</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9-1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8-1</v>
      </c>
      <c r="X20" s="181" t="s">
        <v>685</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0</v>
      </c>
      <c r="K21" s="43" t="str">
        <f ca="1">+INDEX(WORLDCUP!$AR$6:$AR$97,MATCH(L21,WORLDCUP!$AI$6:$AI$97,0))&amp;"-"&amp;INDEX(WORLDCUP!$AS$6:$AS$97,MATCH(L21,WORLDCUP!$AI$6:$AI$97,0))</f>
        <v>4-4</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0</v>
      </c>
      <c r="W21" s="43" t="str">
        <f ca="1">+INDEX(WORLDCUP!$AR$6:$AR$97,MATCH(X21,WORLDCUP!$AI$6:$AI$97,0))&amp;"-"&amp;INDEX(WORLDCUP!$AS$6:$AS$97,MATCH(X21,WORLDCUP!$AI$6:$AI$97,0))</f>
        <v>4-4</v>
      </c>
      <c r="X21" s="181" t="s">
        <v>686</v>
      </c>
      <c r="Y21" s="181">
        <v>81</v>
      </c>
      <c r="Z21" s="425" t="s">
        <v>670</v>
      </c>
      <c r="AA21" s="426" t="str">
        <f ca="1">+MID(INDEX(WORLDCUP!$AA$101:$AA$147,MATCH(Y21,WORLDCUP!$Z$101:$Z$147,0)),1,3)</f>
        <v>Tur</v>
      </c>
      <c r="AB21" s="427">
        <f>+IF(ISBLANK(INDEX(WORLDCUP!$AC$101:$AC$147,MATCH(Y21,WORLDCUP!$Z$101:$Z$147,0))),"",INDEX(WORLDCUP!$AC$101:$AC$147,MATCH(Y21,WORLDCUP!$Z$101:$Z$147,0)))</f>
        <v>3</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1</v>
      </c>
      <c r="J22" s="39">
        <f ca="1">+INDEX(WORLDCUP!$AT$6:$AT$97,MATCH(L22,WORLDCUP!$AI$6:$AI$97,0))</f>
        <v>-3</v>
      </c>
      <c r="K22" s="43" t="str">
        <f ca="1">+INDEX(WORLDCUP!$AR$6:$AR$97,MATCH(L22,WORLDCUP!$AI$6:$AI$97,0))&amp;"-"&amp;INDEX(WORLDCUP!$AS$6:$AS$97,MATCH(L22,WORLDCUP!$AI$6:$AI$97,0))</f>
        <v>3-6</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-1</v>
      </c>
      <c r="W22" s="43" t="str">
        <f ca="1">+INDEX(WORLDCUP!$AR$6:$AR$97,MATCH(X22,WORLDCUP!$AI$6:$AI$97,0))&amp;"-"&amp;INDEX(WORLDCUP!$AS$6:$AS$97,MATCH(X22,WORLDCUP!$AI$6:$AI$97,0))</f>
        <v>3-4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1</v>
      </c>
      <c r="J23" s="478">
        <f ca="1">+INDEX(WORLDCUP!$AT$6:$AT$97,MATCH(L23,WORLDCUP!$AI$6:$AI$97,0))</f>
        <v>-5</v>
      </c>
      <c r="K23" s="479" t="str">
        <f ca="1">+INDEX(WORLDCUP!$AR$6:$AR$97,MATCH(L23,WORLDCUP!$AI$6:$AI$97,0))&amp;"-"&amp;INDEX(WORLDCUP!$AS$6:$AS$97,MATCH(L23,WORLDCUP!$AI$6:$AI$97,0))</f>
        <v>2-7</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-6</v>
      </c>
      <c r="W23" s="479" t="str">
        <f ca="1">+INDEX(WORLDCUP!$AR$6:$AR$97,MATCH(X23,WORLDCUP!$AI$6:$AI$97,0))&amp;"-"&amp;INDEX(WORLDCUP!$AS$6:$AS$97,MATCH(X23,WORLDCUP!$AI$6:$AI$97,0))</f>
        <v>1-7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4</v>
      </c>
      <c r="K28" s="451" t="str">
        <f ca="1">+INDEX(WORLDCUP!$AR$6:$AR$97,MATCH(L28,WORLDCUP!$AI$6:$AI$97,0))&amp;"-"&amp;INDEX(WORLDCUP!$AS$6:$AS$97,MATCH(L28,WORLDCUP!$AI$6:$AI$97,0))</f>
        <v>6-2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Uni</v>
      </c>
      <c r="I29" s="38">
        <f ca="1">+INDEX(WORLDCUP!$AM$6:$AM$97,MATCH(L29,WORLDCUP!$AI$6:$AI$97,0))</f>
        <v>4</v>
      </c>
      <c r="J29" s="39">
        <f ca="1">+INDEX(WORLDCUP!$AT$6:$AT$97,MATCH(L29,WORLDCUP!$AI$6:$AI$97,0))</f>
        <v>1</v>
      </c>
      <c r="K29" s="43" t="str">
        <f ca="1">+INDEX(WORLDCUP!$AR$6:$AR$97,MATCH(L29,WORLDCUP!$AI$6:$AI$97,0))&amp;"-"&amp;INDEX(WORLDCUP!$AS$6:$AS$97,MATCH(L29,WORLDCUP!$AI$6:$AI$97,0))</f>
        <v>5-4</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5-4</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-2</v>
      </c>
      <c r="K30" s="43" t="str">
        <f ca="1">+INDEX(WORLDCUP!$AR$6:$AR$97,MATCH(L30,WORLDCUP!$AI$6:$AI$97,0))&amp;"-"&amp;INDEX(WORLDCUP!$AS$6:$AS$97,MATCH(L30,WORLDCUP!$AI$6:$AI$97,0))</f>
        <v>3-5</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-1</v>
      </c>
      <c r="W30" s="43" t="str">
        <f ca="1">+INDEX(WORLDCUP!$AR$6:$AR$97,MATCH(X30,WORLDCUP!$AI$6:$AI$97,0))&amp;"-"&amp;INDEX(WORLDCUP!$AS$6:$AS$97,MATCH(X30,WORLDCUP!$AI$6:$AI$97,0))</f>
        <v>4-5</v>
      </c>
      <c r="X30" s="181" t="s">
        <v>451</v>
      </c>
      <c r="Y30" s="181">
        <v>78</v>
      </c>
      <c r="Z30" s="425" t="s">
        <v>674</v>
      </c>
      <c r="AA30" s="426" t="str">
        <f ca="1">+MID(INDEX(WORLDCUP!$AA$101:$AA$147,MATCH(Y30,WORLDCUP!$Z$101:$Z$147,0)),1,3)</f>
        <v>Ecu</v>
      </c>
      <c r="AB30" s="472">
        <f>+IF(ISBLANK(INDEX(WORLDCUP!$AC$101:$AC$147,MATCH(Y30,WORLDCUP!$Z$101:$Z$147,0))),"",INDEX(WORLDCUP!$AC$101:$AC$147,MATCH(Y30,WORLDCUP!$Z$101:$Z$147,0)))</f>
        <v>2</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-3</v>
      </c>
      <c r="K31" s="479" t="str">
        <f ca="1">+INDEX(WORLDCUP!$AR$6:$AR$97,MATCH(L31,WORLDCUP!$AI$6:$AI$97,0))&amp;"-"&amp;INDEX(WORLDCUP!$AS$6:$AS$97,MATCH(L31,WORLDCUP!$AI$6:$AI$97,0))</f>
        <v>3-6</v>
      </c>
      <c r="L31" s="181" t="s">
        <v>672</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1-7</v>
      </c>
      <c r="X31" s="181" t="s">
        <v>690</v>
      </c>
      <c r="Y31" s="181">
        <v>78</v>
      </c>
      <c r="Z31" s="425" t="s">
        <v>686</v>
      </c>
      <c r="AA31" s="480" t="str">
        <f ca="1">+MID(INDEX(WORLDCUP!$AF$101:$AF$147,MATCH(Y31,WORLDCUP!$Z$101:$Z$147,0)),1,3)</f>
        <v>Sen</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( 1 )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0</v>
      </c>
      <c r="BJ31" s="464">
        <f ca="1">COUNTIF(Pool!$C$182:$C$197,Fixture!BG31)-BK31-BL31-BM31-BN31-BO31</f>
        <v>0</v>
      </c>
      <c r="BK31" s="465">
        <f ca="1">COUNTIF(Pool!$C$210:$C$217,Fixture!BG31)-BL31-BM31-BN31-BO31</f>
        <v>1</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( 2 )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1</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9-2</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9</v>
      </c>
      <c r="W36" s="451" t="str">
        <f ca="1">+INDEX(WORLDCUP!$AR$6:$AR$97,MATCH(X36,WORLDCUP!$AI$6:$AI$97,0))&amp;"-"&amp;INDEX(WORLDCUP!$AS$6:$AS$97,MATCH(X36,WORLDCUP!$AI$6:$AI$97,0))</f>
        <v>9-0</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2</v>
      </c>
      <c r="K37" s="43" t="str">
        <f ca="1">+INDEX(WORLDCUP!$AR$6:$AR$97,MATCH(L37,WORLDCUP!$AI$6:$AI$97,0))&amp;"-"&amp;INDEX(WORLDCUP!$AS$6:$AS$97,MATCH(L37,WORLDCUP!$AI$6:$AI$97,0))</f>
        <v>5-3</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1</v>
      </c>
      <c r="W37" s="43" t="str">
        <f ca="1">+INDEX(WORLDCUP!$AR$6:$AR$97,MATCH(X37,WORLDCUP!$AI$6:$AI$97,0))&amp;"-"&amp;INDEX(WORLDCUP!$AS$6:$AS$97,MATCH(X37,WORLDCUP!$AI$6:$AI$97,0))</f>
        <v>4-3</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( 1 )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1</v>
      </c>
      <c r="K38" s="43" t="str">
        <f ca="1">+INDEX(WORLDCUP!$AR$6:$AR$97,MATCH(L38,WORLDCUP!$AI$6:$AI$97,0))&amp;"-"&amp;INDEX(WORLDCUP!$AS$6:$AS$97,MATCH(L38,WORLDCUP!$AI$6:$AI$97,0))</f>
        <v>4-3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3-7</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( 2 )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-10</v>
      </c>
      <c r="K39" s="479" t="str">
        <f ca="1">+INDEX(WORLDCUP!$AR$6:$AR$97,MATCH(L39,WORLDCUP!$AI$6:$AI$97,0))&amp;"-"&amp;INDEX(WORLDCUP!$AS$6:$AS$97,MATCH(L39,WORLDCUP!$AI$6:$AI$97,0))</f>
        <v>0-10</v>
      </c>
      <c r="L39" s="181" t="s">
        <v>675</v>
      </c>
      <c r="M39" s="181">
        <v>71</v>
      </c>
      <c r="N39" s="561"/>
      <c r="O39" s="444" t="str">
        <f ca="1">+MID(INDEX(WORLDCUP!$AA$4:$AA$147,MATCH(M39,WORLDCUP!$AH$4:$AH$147,0)),1,3)</f>
        <v>Col</v>
      </c>
      <c r="P39" s="445">
        <f>IF(ISBLANK(INDEX(WORLDCUP!$AC$4:$AC$147,MATCH(M39,WORLDCUP!$AH$4:$AH$147,0))),"",INDEX(WORLDCUP!$AC$4:$AC$147,MATCH(M39,WORLDCUP!$AH$4:$AH$147,0)))</f>
        <v>0</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-6</v>
      </c>
      <c r="W39" s="479" t="str">
        <f ca="1">+INDEX(WORLDCUP!$AR$6:$AR$97,MATCH(X39,WORLDCUP!$AI$6:$AI$97,0))&amp;"-"&amp;INDEX(WORLDCUP!$AS$6:$AS$97,MATCH(X39,WORLDCUP!$AI$6:$AI$97,0))</f>
        <v>2-8</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2</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1</v>
      </c>
      <c r="AC42" s="506" t="str">
        <f>+IF(ISBLANK(INDEX(WORLDCUP!$AB$101:$AB$147,MATCH(Y42,WORLDCUP!$Z$101:$Z$147,0))),"","( "&amp;INDEX(WORLDCUP!$AB$101:$AB$147,MATCH(Y42,WORLDCUP!$Z$101:$Z$147,0))&amp;" )")</f>
        <v>( 2 )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2</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( 1 )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5-2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5</v>
      </c>
      <c r="W44" s="451" t="str">
        <f ca="1">+INDEX(WORLDCUP!$AR$6:$AR$97,MATCH(X44,WORLDCUP!$AI$6:$AI$97,0))&amp;"-"&amp;INDEX(WORLDCUP!$AS$6:$AS$97,MATCH(X44,WORLDCUP!$AI$6:$AI$97,0))</f>
        <v>6-1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7</v>
      </c>
      <c r="J45" s="39">
        <f ca="1">+INDEX(WORLDCUP!$AT$6:$AT$97,MATCH(L45,WORLDCUP!$AI$6:$AI$97,0))</f>
        <v>2</v>
      </c>
      <c r="K45" s="43" t="str">
        <f ca="1">+INDEX(WORLDCUP!$AR$6:$AR$97,MATCH(L45,WORLDCUP!$AI$6:$AI$97,0))&amp;"-"&amp;INDEX(WORLDCUP!$AS$6:$AS$97,MATCH(L45,WORLDCUP!$AI$6:$AI$97,0))</f>
        <v>5-3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7</v>
      </c>
      <c r="V45" s="39">
        <f ca="1">+INDEX(WORLDCUP!$AT$6:$AT$97,MATCH(X45,WORLDCUP!$AI$6:$AI$97,0))</f>
        <v>3</v>
      </c>
      <c r="W45" s="43" t="str">
        <f ca="1">+INDEX(WORLDCUP!$AR$6:$AR$97,MATCH(X45,WORLDCUP!$AI$6:$AI$97,0))&amp;"-"&amp;INDEX(WORLDCUP!$AS$6:$AS$97,MATCH(X45,WORLDCUP!$AI$6:$AI$97,0))</f>
        <v>5-2</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-2</v>
      </c>
      <c r="K46" s="43" t="str">
        <f ca="1">+INDEX(WORLDCUP!$AR$6:$AR$97,MATCH(L46,WORLDCUP!$AI$6:$AI$97,0))&amp;"-"&amp;INDEX(WORLDCUP!$AS$6:$AS$97,MATCH(L46,WORLDCUP!$AI$6:$AI$97,0))</f>
        <v>3-5</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3-5</v>
      </c>
      <c r="X46" s="181" t="s">
        <v>453</v>
      </c>
      <c r="Y46" s="181">
        <v>85</v>
      </c>
      <c r="Z46" s="425" t="s">
        <v>740</v>
      </c>
      <c r="AA46" s="426" t="str">
        <f ca="1">+MID(INDEX(WORLDCUP!$AF$101:$AF$147,MATCH(Y46,WORLDCUP!$Z$101:$Z$147,0)),1,IF(WORLDCUP!$H$113&lt;144,6,3))</f>
        <v>Alg</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-3</v>
      </c>
      <c r="K47" s="479" t="str">
        <f ca="1">+INDEX(WORLDCUP!$AR$6:$AR$97,MATCH(L47,WORLDCUP!$AI$6:$AI$97,0))&amp;"-"&amp;INDEX(WORLDCUP!$AS$6:$AS$97,MATCH(L47,WORLDCUP!$AI$6:$AI$97,0))</f>
        <v>1-4</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1-7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1</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Sweden</v>
      </c>
      <c r="G2" s="9" t="str">
        <f ca="1">+WORLDCUP!BD65</f>
        <v>Saudi Arabia</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Norway</v>
      </c>
      <c r="F3" s="9" t="str">
        <f ca="1">+WORLDCUP!BD61</f>
        <v>Paraguay</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Paraguay</v>
      </c>
      <c r="G4" s="9" t="str">
        <f ca="1">+WORLDCUP!BD65</f>
        <v>Saudi Arabia</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Paraguay</v>
      </c>
      <c r="G5" s="9" t="str">
        <f ca="1">+WORLDCUP!BD65</f>
        <v>Saudi Arabia</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Norway</v>
      </c>
      <c r="F6" s="9" t="str">
        <f ca="1">+WORLDCUP!BD61</f>
        <v>Paraguay</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Paraguay</v>
      </c>
      <c r="G7" s="9" t="str">
        <f ca="1">+WORLDCUP!BD65</f>
        <v>Saudi Arabia</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Norway</v>
      </c>
      <c r="F8" s="9" t="str">
        <f ca="1">+WORLDCUP!BD61</f>
        <v>Paraguay</v>
      </c>
      <c r="G8" s="9" t="str">
        <f ca="1">+WORLDCUP!BD65</f>
        <v>Saudi Arabia</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Paraguay</v>
      </c>
      <c r="G9" s="9" t="str">
        <f ca="1">+WORLDCUP!BD65</f>
        <v>Saudi Arabia</v>
      </c>
      <c r="H9" s="9" t="str">
        <f ca="1">+WORLDCUP!BD63</f>
        <v>Sweden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Paraguay</v>
      </c>
      <c r="G10" s="9" t="str">
        <f ca="1">+WORLDCUP!BD65</f>
        <v>Saudi Arabia</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Norway</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Saudi Arabia</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Saudi Arabia</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Norway</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Norway</v>
      </c>
      <c r="F16" s="9" t="str">
        <f ca="1">+WORLDCUP!BD60</f>
        <v>Scotland</v>
      </c>
      <c r="G16" s="9" t="str">
        <f ca="1">+WORLDCUP!BD65</f>
        <v>Saudi Arabia</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Sweden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Norway</v>
      </c>
      <c r="F19" s="9" t="str">
        <f ca="1">+WORLDCUP!BD60</f>
        <v>Scotland</v>
      </c>
      <c r="G19" s="9" t="str">
        <f ca="1">+WORLDCUP!BD67</f>
        <v>Algeria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Paraguay</v>
      </c>
      <c r="G20" s="9" t="str">
        <f ca="1">+WORLDCUP!BD65</f>
        <v>Saudi Arabia</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Norway</v>
      </c>
      <c r="F21" s="9" t="str">
        <f ca="1">+WORLDCUP!BD61</f>
        <v>Paraguay</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Saudi Arabia</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Norway</v>
      </c>
      <c r="F23" s="9" t="str">
        <f ca="1">+WORLDCUP!BD61</f>
        <v>Paraguay</v>
      </c>
      <c r="G23" s="9" t="str">
        <f ca="1">+WORLDCUP!BD65</f>
        <v>Saudi Arabia</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Saudi Arabia</v>
      </c>
      <c r="H24" s="9" t="str">
        <f ca="1">+WORLDCUP!BD63</f>
        <v>Sweden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Saudi Arabia</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Norway</v>
      </c>
      <c r="F27" s="9" t="str">
        <f ca="1">+WORLDCUP!BD60</f>
        <v>Scotland</v>
      </c>
      <c r="G27" s="9" t="str">
        <f ca="1">+WORLDCUP!BD67</f>
        <v>Algeria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Norway</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Paraguay</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Paraguay</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Norway</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Paraguay</v>
      </c>
      <c r="G34" s="9" t="str">
        <f ca="1">+WORLDCUP!BD65</f>
        <v>Saudi Arabia</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Sweden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Paraguay</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Paraguay</v>
      </c>
      <c r="G38" s="9" t="str">
        <f ca="1">+WORLDCUP!BD66</f>
        <v>Norway</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Paraguay</v>
      </c>
      <c r="G39" s="9" t="str">
        <f ca="1">+WORLDCUP!BD67</f>
        <v>Algeria</v>
      </c>
      <c r="H39" s="9" t="str">
        <f ca="1">+WORLDCUP!BD63</f>
        <v>Sweden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Paraguay</v>
      </c>
      <c r="G40" s="9" t="str">
        <f ca="1">+WORLDCUP!BD67</f>
        <v>Algeria</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Paraguay</v>
      </c>
      <c r="G41" s="9" t="str">
        <f ca="1">+WORLDCUP!BD65</f>
        <v>Saudi Arabia</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Saudi Arabia</v>
      </c>
      <c r="H43" s="9" t="str">
        <f ca="1">+WORLDCUP!BD63</f>
        <v>Sweden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Paraguay</v>
      </c>
      <c r="G44" s="9" t="str">
        <f ca="1">+WORLDCUP!BD65</f>
        <v>Saudi Arabia</v>
      </c>
      <c r="H44" s="9" t="str">
        <f ca="1">+WORLDCUP!BD63</f>
        <v>Sweden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Paraguay</v>
      </c>
      <c r="G45" s="9" t="str">
        <f ca="1">+WORLDCUP!BD65</f>
        <v>Saudi Arabia</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Saudi Arabia</v>
      </c>
      <c r="H46" s="9" t="str">
        <f ca="1">+WORLDCUP!BD63</f>
        <v>Sweden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Norway</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Bosnia and Herzegovina</v>
      </c>
      <c r="G48" s="9" t="str">
        <f ca="1">+WORLDCUP!BD65</f>
        <v>Saudi Arabia</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Norway</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Norway</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Sweden</v>
      </c>
      <c r="G52" s="9" t="str">
        <f ca="1">+WORLDCUP!BD66</f>
        <v>Norway</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Iran</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Iran</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Norway</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Norway</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Iran</v>
      </c>
      <c r="E57" s="9" t="str">
        <f ca="1">+WORLDCUP!BD59</f>
        <v>Bosnia and Herzegovina</v>
      </c>
      <c r="F57" s="9" t="str">
        <f ca="1">+WORLDCUP!BD61</f>
        <v>Paraguay</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Paraguay</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Paraguay</v>
      </c>
      <c r="G59" s="9" t="str">
        <f ca="1">+WORLDCUP!BD66</f>
        <v>Norway</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Paraguay</v>
      </c>
      <c r="G60" s="9" t="str">
        <f ca="1">+WORLDCUP!BD67</f>
        <v>Algeria</v>
      </c>
      <c r="H60" s="9" t="str">
        <f ca="1">+WORLDCUP!BD63</f>
        <v>Sweden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Paraguay</v>
      </c>
      <c r="G61" s="9" t="str">
        <f ca="1">+WORLDCUP!BD67</f>
        <v>Algeria</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Norway</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Norway</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Saudi Arabia</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Paraguay</v>
      </c>
      <c r="G65" s="9" t="str">
        <f ca="1">+WORLDCUP!BD66</f>
        <v>Norway</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Saudi Arabia</v>
      </c>
      <c r="H66" s="9" t="str">
        <f ca="1">+WORLDCUP!BD64</f>
        <v>Iran</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Saudi Arabia</v>
      </c>
      <c r="H67" s="9" t="str">
        <f ca="1">+WORLDCUP!BD64</f>
        <v>Iran</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Norway</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Saudi Arabia</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Bosnia and Herzegovina</v>
      </c>
      <c r="F70" s="9" t="str">
        <f ca="1">+WORLDCUP!BD61</f>
        <v>Paraguay</v>
      </c>
      <c r="G70" s="9" t="str">
        <f ca="1">+WORLDCUP!BD65</f>
        <v>Saudi Arabia</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Saudi Arabia</v>
      </c>
      <c r="H71" s="9" t="str">
        <f ca="1">+WORLDCUP!BD63</f>
        <v>Sweden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Saudi Arabia</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Paraguay</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Paraguay</v>
      </c>
      <c r="G74" s="9" t="str">
        <f ca="1">+WORLDCUP!BD66</f>
        <v>Norway</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Paraguay</v>
      </c>
      <c r="G75" s="9" t="str">
        <f ca="1">+WORLDCUP!BD67</f>
        <v>Algeria</v>
      </c>
      <c r="H75" s="9" t="str">
        <f ca="1">+WORLDCUP!BD63</f>
        <v>Sweden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Paraguay</v>
      </c>
      <c r="G76" s="9" t="str">
        <f ca="1">+WORLDCUP!BD67</f>
        <v>Algeria</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Paraguay</v>
      </c>
      <c r="G77" s="9" t="str">
        <f ca="1">+WORLDCUP!BD65</f>
        <v>Saudi Arabia</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Paraguay</v>
      </c>
      <c r="G78" s="9" t="str">
        <f ca="1">+WORLDCUP!BD67</f>
        <v>Algeria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Paraguay</v>
      </c>
      <c r="G79" s="9" t="str">
        <f ca="1">+WORLDCUP!BD67</f>
        <v>Algeria</v>
      </c>
      <c r="H79" s="9" t="str">
        <f ca="1">+WORLDCUP!BD63</f>
        <v>Sweden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Paraguay</v>
      </c>
      <c r="G80" s="9" t="str">
        <f ca="1">+WORLDCUP!BD65</f>
        <v>Saudi Arabia</v>
      </c>
      <c r="H80" s="9" t="str">
        <f ca="1">+WORLDCUP!BD63</f>
        <v>Sweden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Paraguay</v>
      </c>
      <c r="G81" s="9" t="str">
        <f ca="1">+WORLDCUP!BD65</f>
        <v>Saudi Arabia</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Paraguay</v>
      </c>
      <c r="G82" s="9" t="str">
        <f ca="1">+WORLDCUP!BD67</f>
        <v>Algeria</v>
      </c>
      <c r="H82" s="9" t="str">
        <f ca="1">+WORLDCUP!BD63</f>
        <v>Sweden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Norway</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Norway</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Norway</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Norway</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Norway</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Norway</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Norway</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Norway</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Norway</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Norway</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Norway</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Paraguay</v>
      </c>
      <c r="G119" s="9" t="str">
        <f ca="1">+WORLDCUP!BD65</f>
        <v>Saudi Arabia</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Sweden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Norway</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Sweden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Saudi Arabia</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Saudi Arabia</v>
      </c>
      <c r="H129" s="9" t="str">
        <f ca="1">+WORLDCUP!BD63</f>
        <v>Sweden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Saudi Arabia</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Norway</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Norway</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Paraguay</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Norway</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Sweden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Saudi Arabia</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Sweden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Saudi Arabia</v>
      </c>
      <c r="H154" s="9" t="str">
        <f ca="1">+WORLDCUP!BD63</f>
        <v>Sweden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Saudi Arabia</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Sweden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Ivory Coast</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Sweden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Ivory Coast</v>
      </c>
      <c r="H160" s="9" t="str">
        <f ca="1">+WORLDCUP!BD63</f>
        <v>Sweden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Ivory Coast</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Sweden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Saudi Arabia</v>
      </c>
      <c r="H164" s="9" t="str">
        <f ca="1">+WORLDCUP!BD63</f>
        <v>Sweden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Saudi Arabia</v>
      </c>
      <c r="H166" s="9" t="str">
        <f ca="1">+WORLDCUP!BD63</f>
        <v>Sweden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Norway</v>
      </c>
      <c r="F167" s="9" t="str">
        <f ca="1">+WORLDCUP!BD63</f>
        <v>Sweden</v>
      </c>
      <c r="G167" s="9" t="str">
        <f ca="1">+WORLDCUP!BD58</f>
        <v>South Korea</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South Korea</v>
      </c>
      <c r="G168" s="9" t="str">
        <f ca="1">+WORLDCUP!BD65</f>
        <v>Saudi Arabia</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Sweden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Sweden</v>
      </c>
      <c r="G170" s="9" t="str">
        <f ca="1">+WORLDCUP!BD58</f>
        <v>South Korea</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Norway</v>
      </c>
      <c r="F172" s="9" t="str">
        <f ca="1">+WORLDCUP!BD63</f>
        <v>Sweden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Sweden</v>
      </c>
      <c r="G174" s="9" t="str">
        <f ca="1">+WORLDCUP!BD58</f>
        <v>South Korea</v>
      </c>
      <c r="H174" s="9" t="str">
        <f ca="1">+WORLDCUP!BD65</f>
        <v>Saudi Arabia</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Norway</v>
      </c>
      <c r="F175" s="9" t="str">
        <f ca="1">+WORLDCUP!BD61</f>
        <v>Paraguay</v>
      </c>
      <c r="G175" s="9" t="str">
        <f ca="1">+WORLDCUP!BD58</f>
        <v>South Korea</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Norway</v>
      </c>
      <c r="F176" s="9" t="str">
        <f ca="1">+WORLDCUP!BD61</f>
        <v>Paraguay</v>
      </c>
      <c r="G176" s="9" t="str">
        <f ca="1">+WORLDCUP!BD58</f>
        <v>South Korea</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Iran</v>
      </c>
      <c r="E177" s="9" t="str">
        <f ca="1">+WORLDCUP!BD67</f>
        <v>Algeria</v>
      </c>
      <c r="F177" s="9" t="str">
        <f ca="1">+WORLDCUP!BD61</f>
        <v>Paraguay</v>
      </c>
      <c r="G177" s="9" t="str">
        <f ca="1">+WORLDCUP!BD58</f>
        <v>South Korea</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Paraguay</v>
      </c>
      <c r="G178" s="9" t="str">
        <f ca="1">+WORLDCUP!BD58</f>
        <v>South Korea</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Norway</v>
      </c>
      <c r="F179" s="9" t="str">
        <f ca="1">+WORLDCUP!BD61</f>
        <v>Paraguay</v>
      </c>
      <c r="G179" s="9" t="str">
        <f ca="1">+WORLDCUP!BD58</f>
        <v>South Korea</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Paraguay</v>
      </c>
      <c r="G180" s="9" t="str">
        <f ca="1">+WORLDCUP!BD58</f>
        <v>South Korea</v>
      </c>
      <c r="H180" s="9" t="str">
        <f ca="1">+WORLDCUP!BD63</f>
        <v>Sweden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Paraguay</v>
      </c>
      <c r="G181" s="9" t="str">
        <f ca="1">+WORLDCUP!BD58</f>
        <v>South Korea</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Paraguay</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Paraguay</v>
      </c>
      <c r="G183" s="9" t="str">
        <f ca="1">+WORLDCUP!BD58</f>
        <v>South Korea</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Paraguay</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Norway</v>
      </c>
      <c r="F185" s="9" t="str">
        <f ca="1">+WORLDCUP!BD61</f>
        <v>Paraguay</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Paraguay</v>
      </c>
      <c r="G186" s="9" t="str">
        <f ca="1">+WORLDCUP!BD58</f>
        <v>South Korea</v>
      </c>
      <c r="H186" s="9" t="str">
        <f ca="1">+WORLDCUP!BD65</f>
        <v>Saudi Arabia</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Paraguay</v>
      </c>
      <c r="G187" s="9" t="str">
        <f ca="1">+WORLDCUP!BD58</f>
        <v>South Korea</v>
      </c>
      <c r="H187" s="9" t="str">
        <f ca="1">+WORLDCUP!BD65</f>
        <v>Saudi Arabia</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Paraguay</v>
      </c>
      <c r="G188" s="9" t="str">
        <f ca="1">+WORLDCUP!BD58</f>
        <v>South Korea</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South Korea</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Norway</v>
      </c>
      <c r="F190" s="9" t="str">
        <f ca="1">+WORLDCUP!BD61</f>
        <v>Paraguay</v>
      </c>
      <c r="G190" s="9" t="str">
        <f ca="1">+WORLDCUP!BD58</f>
        <v>South Korea</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South Korea</v>
      </c>
      <c r="H191" s="9" t="str">
        <f ca="1">+WORLDCUP!BD63</f>
        <v>Sweden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South Korea</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Paraguay</v>
      </c>
      <c r="G193" s="9" t="str">
        <f ca="1">+WORLDCUP!BD58</f>
        <v>South Korea</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Norway</v>
      </c>
      <c r="F194" s="9" t="str">
        <f ca="1">+WORLDCUP!BD61</f>
        <v>Paraguay</v>
      </c>
      <c r="G194" s="9" t="str">
        <f ca="1">+WORLDCUP!BD58</f>
        <v>South Korea</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Paraguay</v>
      </c>
      <c r="G195" s="9" t="str">
        <f ca="1">+WORLDCUP!BD58</f>
        <v>South Korea</v>
      </c>
      <c r="H195" s="9" t="str">
        <f ca="1">+WORLDCUP!BD63</f>
        <v>Sweden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Paraguay</v>
      </c>
      <c r="G196" s="9" t="str">
        <f ca="1">+WORLDCUP!BD58</f>
        <v>South Korea</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Paraguay</v>
      </c>
      <c r="G197" s="9" t="str">
        <f ca="1">+WORLDCUP!BD58</f>
        <v>South Korea</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Paraguay</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Paraguay</v>
      </c>
      <c r="G199" s="9" t="str">
        <f ca="1">+WORLDCUP!BD58</f>
        <v>South Korea</v>
      </c>
      <c r="H199" s="9" t="str">
        <f ca="1">+WORLDCUP!BD63</f>
        <v>Sweden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Paraguay</v>
      </c>
      <c r="G200" s="9" t="str">
        <f ca="1">+WORLDCUP!BD58</f>
        <v>South Korea</v>
      </c>
      <c r="H200" s="9" t="str">
        <f ca="1">+WORLDCUP!BD63</f>
        <v>Sweden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Paraguay</v>
      </c>
      <c r="G201" s="9" t="str">
        <f ca="1">+WORLDCUP!BD58</f>
        <v>South Korea</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Paraguay</v>
      </c>
      <c r="G202" s="9" t="str">
        <f ca="1">+WORLDCUP!BD58</f>
        <v>South Korea</v>
      </c>
      <c r="H202" s="9" t="str">
        <f ca="1">+WORLDCUP!BD63</f>
        <v>Sweden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Iran</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Norway</v>
      </c>
      <c r="F207" s="9" t="str">
        <f ca="1">+WORLDCUP!BD60</f>
        <v>Scotland</v>
      </c>
      <c r="G207" s="9" t="str">
        <f ca="1">+WORLDCUP!BD58</f>
        <v>South Korea</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South Korea</v>
      </c>
      <c r="H208" s="9" t="str">
        <f ca="1">+WORLDCUP!BD63</f>
        <v>Sweden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South Korea</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South Korea</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Norway</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South Korea</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Norway</v>
      </c>
      <c r="F218" s="9" t="str">
        <f ca="1">+WORLDCUP!BD60</f>
        <v>Scotland</v>
      </c>
      <c r="G218" s="9" t="str">
        <f ca="1">+WORLDCUP!BD58</f>
        <v>South Korea</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Norway</v>
      </c>
      <c r="F222" s="9" t="str">
        <f ca="1">+WORLDCUP!BD60</f>
        <v>Scotland</v>
      </c>
      <c r="G222" s="9" t="str">
        <f ca="1">+WORLDCUP!BD58</f>
        <v>South Korea</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South Korea</v>
      </c>
      <c r="H223" s="9" t="str">
        <f ca="1">+WORLDCUP!BD63</f>
        <v>Sweden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South Korea</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South Korea</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Iran</v>
      </c>
      <c r="E232" s="9" t="str">
        <f ca="1">+WORLDCUP!BD67</f>
        <v>Algeria</v>
      </c>
      <c r="F232" s="9" t="str">
        <f ca="1">+WORLDCUP!BD60</f>
        <v>Scotland</v>
      </c>
      <c r="G232" s="9" t="str">
        <f ca="1">+WORLDCUP!BD58</f>
        <v>South Korea</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South Korea</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Norway</v>
      </c>
      <c r="F234" s="9" t="str">
        <f ca="1">+WORLDCUP!BD60</f>
        <v>Scotland</v>
      </c>
      <c r="G234" s="9" t="str">
        <f ca="1">+WORLDCUP!BD58</f>
        <v>South Korea</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South Korea</v>
      </c>
      <c r="H235" s="9" t="str">
        <f ca="1">+WORLDCUP!BD61</f>
        <v>Paraguay</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South Korea</v>
      </c>
      <c r="H236" s="9" t="str">
        <f ca="1">+WORLDCUP!BD61</f>
        <v>Paraguay</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Paraguay</v>
      </c>
      <c r="G237" s="9" t="str">
        <f ca="1">+WORLDCUP!BD58</f>
        <v>South Korea</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Norway</v>
      </c>
      <c r="F239" s="9" t="str">
        <f ca="1">+WORLDCUP!BD60</f>
        <v>Scotland</v>
      </c>
      <c r="G239" s="9" t="str">
        <f ca="1">+WORLDCUP!BD58</f>
        <v>South Korea</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Paraguay</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Paraguay</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South Korea</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Norway</v>
      </c>
      <c r="F243" s="9" t="str">
        <f ca="1">+WORLDCUP!BD61</f>
        <v>Paraguay</v>
      </c>
      <c r="G243" s="9" t="str">
        <f ca="1">+WORLDCUP!BD58</f>
        <v>South Korea</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South Korea</v>
      </c>
      <c r="H244" s="9" t="str">
        <f ca="1">+WORLDCUP!BD63</f>
        <v>Sweden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South Korea</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Scotland</v>
      </c>
      <c r="G246" s="9" t="str">
        <f ca="1">+WORLDCUP!BD58</f>
        <v>South Korea</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South Korea</v>
      </c>
      <c r="H248" s="9" t="str">
        <f ca="1">+WORLDCUP!BD63</f>
        <v>Sweden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Scotland</v>
      </c>
      <c r="G249" s="9" t="str">
        <f ca="1">+WORLDCUP!BD58</f>
        <v>South Korea</v>
      </c>
      <c r="H249" s="9" t="str">
        <f ca="1">+WORLDCUP!BD61</f>
        <v>Paraguay</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Scotland</v>
      </c>
      <c r="G250" s="9" t="str">
        <f ca="1">+WORLDCUP!BD58</f>
        <v>South Korea</v>
      </c>
      <c r="H250" s="9" t="str">
        <f ca="1">+WORLDCUP!BD61</f>
        <v>Paraguay</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South Korea</v>
      </c>
      <c r="H251" s="9" t="str">
        <f ca="1">+WORLDCUP!BD63</f>
        <v>Sweden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South Korea</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Norway</v>
      </c>
      <c r="F254" s="9" t="str">
        <f ca="1">+WORLDCUP!BD60</f>
        <v>Scotland</v>
      </c>
      <c r="G254" s="9" t="str">
        <f ca="1">+WORLDCUP!BD58</f>
        <v>South Korea</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Paraguay</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Paraguay</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South Korea</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Norway</v>
      </c>
      <c r="F258" s="9" t="str">
        <f ca="1">+WORLDCUP!BD60</f>
        <v>Scotland</v>
      </c>
      <c r="G258" s="9" t="str">
        <f ca="1">+WORLDCUP!BD58</f>
        <v>South Korea</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South Korea</v>
      </c>
      <c r="H259" s="9" t="str">
        <f ca="1">+WORLDCUP!BD61</f>
        <v>Paraguay</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South Korea</v>
      </c>
      <c r="H260" s="9" t="str">
        <f ca="1">+WORLDCUP!BD61</f>
        <v>Paraguay</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South Korea</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South Korea</v>
      </c>
      <c r="H262" s="9" t="str">
        <f ca="1">+WORLDCUP!BD61</f>
        <v>Paraguay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South Korea</v>
      </c>
      <c r="H263" s="9" t="str">
        <f ca="1">+WORLDCUP!BD61</f>
        <v>Paraguay</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South Korea</v>
      </c>
      <c r="H264" s="9" t="str">
        <f ca="1">+WORLDCUP!BD61</f>
        <v>Paraguay</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South Korea</v>
      </c>
      <c r="H265" s="9" t="str">
        <f ca="1">+WORLDCUP!BD61</f>
        <v>Paraguay</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South Korea</v>
      </c>
      <c r="H266" s="9" t="str">
        <f ca="1">+WORLDCUP!BD61</f>
        <v>Paraguay</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Korea</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Paraguay</v>
      </c>
      <c r="G268" s="9" t="str">
        <f ca="1">+WORLDCUP!BD58</f>
        <v>South Korea</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Korea</v>
      </c>
      <c r="H269" s="9" t="str">
        <f ca="1">+WORLDCUP!BD63</f>
        <v>Sweden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Korea</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Paraguay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Paraguay</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Paraguay</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Paraguay</v>
      </c>
      <c r="G277" s="9" t="str">
        <f ca="1">+WORLDCUP!BD58</f>
        <v>South Korea</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South Korea</v>
      </c>
      <c r="H279" s="9" t="str">
        <f ca="1">+WORLDCUP!BD63</f>
        <v>Sweden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Paraguay</v>
      </c>
      <c r="G280" s="9" t="str">
        <f ca="1">+WORLDCUP!BD58</f>
        <v>South Korea</v>
      </c>
      <c r="H280" s="9" t="str">
        <f ca="1">+WORLDCUP!BD63</f>
        <v>Sweden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Paraguay</v>
      </c>
      <c r="G281" s="9" t="str">
        <f ca="1">+WORLDCUP!BD58</f>
        <v>South Korea</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South Korea</v>
      </c>
      <c r="H282" s="9" t="str">
        <f ca="1">+WORLDCUP!BD63</f>
        <v>Sweden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Scotland</v>
      </c>
      <c r="G283" s="9" t="str">
        <f ca="1">+WORLDCUP!BD58</f>
        <v>South Korea</v>
      </c>
      <c r="H283" s="9" t="str">
        <f ca="1">+WORLDCUP!BD61</f>
        <v>Paraguay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South Korea</v>
      </c>
      <c r="H284" s="9" t="str">
        <f ca="1">+WORLDCUP!BD63</f>
        <v>Sweden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South Korea</v>
      </c>
      <c r="H285" s="9" t="str">
        <f ca="1">+WORLDCUP!BD63</f>
        <v>Sweden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South Korea</v>
      </c>
      <c r="H286" s="9" t="str">
        <f ca="1">+WORLDCUP!BD63</f>
        <v>Sweden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Norway</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Norway</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Sweden</v>
      </c>
      <c r="G289" s="9" t="str">
        <f ca="1">+WORLDCUP!BD58</f>
        <v>South Korea</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Korea</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South Korea</v>
      </c>
      <c r="G291" s="9" t="str">
        <f ca="1">+WORLDCUP!BD66</f>
        <v>Norway</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Korea</v>
      </c>
      <c r="H292" s="9" t="str">
        <f ca="1">+WORLDCUP!BD64</f>
        <v>Iran</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Korea</v>
      </c>
      <c r="H293" s="9" t="str">
        <f ca="1">+WORLDCUP!BD64</f>
        <v>Iran</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Norway</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Norway</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South Korea</v>
      </c>
      <c r="G297" s="9" t="str">
        <f ca="1">+WORLDCUP!BD66</f>
        <v>Norway</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Iran</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Iran</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Norway</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Bosnia and Herzegovina</v>
      </c>
      <c r="F302" s="9" t="str">
        <f ca="1">+WORLDCUP!BD63</f>
        <v>Sweden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South Korea</v>
      </c>
      <c r="H303" s="9" t="str">
        <f ca="1">+WORLDCUP!BD65</f>
        <v>Saudi Arabia</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South Korea</v>
      </c>
      <c r="H304" s="9" t="str">
        <f ca="1">+WORLDCUP!BD65</f>
        <v>Saudi Arabia</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South Korea</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South Korea</v>
      </c>
      <c r="G306" s="9" t="str">
        <f ca="1">+WORLDCUP!BD66</f>
        <v>Norway</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South Korea</v>
      </c>
      <c r="H307" s="9" t="str">
        <f ca="1">+WORLDCUP!BD64</f>
        <v>Iran</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South Korea</v>
      </c>
      <c r="H308" s="9" t="str">
        <f ca="1">+WORLDCUP!BD64</f>
        <v>Iran</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Sweden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Korea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Korea</v>
      </c>
      <c r="H311" s="9" t="str">
        <f ca="1">+WORLDCUP!BD64</f>
        <v>Iran</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Sweden</v>
      </c>
      <c r="G312" s="9" t="str">
        <f ca="1">+WORLDCUP!BD58</f>
        <v>South Korea</v>
      </c>
      <c r="H312" s="9" t="str">
        <f ca="1">+WORLDCUP!BD65</f>
        <v>Saudi Arabia</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Sweden</v>
      </c>
      <c r="G313" s="9" t="str">
        <f ca="1">+WORLDCUP!BD58</f>
        <v>South Korea</v>
      </c>
      <c r="H313" s="9" t="str">
        <f ca="1">+WORLDCUP!BD65</f>
        <v>Saudi Arabia</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Korea</v>
      </c>
      <c r="H314" s="9" t="str">
        <f ca="1">+WORLDCUP!BD64</f>
        <v>Iran</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Paraguay</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Paraguay</v>
      </c>
      <c r="G316" s="9" t="str">
        <f ca="1">+WORLDCUP!BD58</f>
        <v>South Korea</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South Korea</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Iran</v>
      </c>
      <c r="E318" s="9" t="str">
        <f ca="1">+WORLDCUP!BD59</f>
        <v>Bosnia and Herzegovina</v>
      </c>
      <c r="F318" s="9" t="str">
        <f ca="1">+WORLDCUP!BD61</f>
        <v>Paraguay</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South Korea</v>
      </c>
      <c r="H319" s="9" t="str">
        <f ca="1">+WORLDCUP!BD64</f>
        <v>Iran</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South Korea</v>
      </c>
      <c r="H320" s="9" t="str">
        <f ca="1">+WORLDCUP!BD64</f>
        <v>Iran</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Paraguay</v>
      </c>
      <c r="G321" s="9" t="str">
        <f ca="1">+WORLDCUP!BD58</f>
        <v>South Korea</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South Korea</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Bosnia and Herzegovina</v>
      </c>
      <c r="F323" s="9" t="str">
        <f ca="1">+WORLDCUP!BD61</f>
        <v>Paraguay</v>
      </c>
      <c r="G323" s="9" t="str">
        <f ca="1">+WORLDCUP!BD58</f>
        <v>South Korea</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South Korea</v>
      </c>
      <c r="H324" s="9" t="str">
        <f ca="1">+WORLDCUP!BD63</f>
        <v>Sweden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South Korea</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Paraguay</v>
      </c>
      <c r="G326" s="9" t="str">
        <f ca="1">+WORLDCUP!BD58</f>
        <v>South Korea</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Iran</v>
      </c>
      <c r="E327" s="9" t="str">
        <f ca="1">+WORLDCUP!BD59</f>
        <v>Bosnia and Herzegovina</v>
      </c>
      <c r="F327" s="9" t="str">
        <f ca="1">+WORLDCUP!BD61</f>
        <v>Paraguay</v>
      </c>
      <c r="G327" s="9" t="str">
        <f ca="1">+WORLDCUP!BD58</f>
        <v>South Korea</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Paraguay</v>
      </c>
      <c r="G328" s="9" t="str">
        <f ca="1">+WORLDCUP!BD58</f>
        <v>South Korea</v>
      </c>
      <c r="H328" s="9" t="str">
        <f ca="1">+WORLDCUP!BD64</f>
        <v>Iran</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Paraguay</v>
      </c>
      <c r="G329" s="9" t="str">
        <f ca="1">+WORLDCUP!BD58</f>
        <v>South Korea</v>
      </c>
      <c r="H329" s="9" t="str">
        <f ca="1">+WORLDCUP!BD64</f>
        <v>Iran</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Paraguay</v>
      </c>
      <c r="G330" s="9" t="str">
        <f ca="1">+WORLDCUP!BD58</f>
        <v>South Korea</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Paraguay</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Paraguay</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Paraguay</v>
      </c>
      <c r="G333" s="9" t="str">
        <f ca="1">+WORLDCUP!BD58</f>
        <v>South Korea</v>
      </c>
      <c r="H333" s="9" t="str">
        <f ca="1">+WORLDCUP!BD63</f>
        <v>Sweden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Paraguay</v>
      </c>
      <c r="G334" s="9" t="str">
        <f ca="1">+WORLDCUP!BD58</f>
        <v>South Korea</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Paraguay</v>
      </c>
      <c r="G335" s="9" t="str">
        <f ca="1">+WORLDCUP!BD58</f>
        <v>South Korea</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Norway</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Bosnia and Herzegovina</v>
      </c>
      <c r="F338" s="9" t="str">
        <f ca="1">+WORLDCUP!BD61</f>
        <v>Paraguay</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South Korea</v>
      </c>
      <c r="H339" s="9" t="str">
        <f ca="1">+WORLDCUP!BD65</f>
        <v>Saudi Arabia</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South Korea</v>
      </c>
      <c r="H340" s="9" t="str">
        <f ca="1">+WORLDCUP!BD65</f>
        <v>Saudi Arabia</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South Korea</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South Korea</v>
      </c>
      <c r="G342" s="9" t="str">
        <f ca="1">+WORLDCUP!BD66</f>
        <v>Norway</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South Korea</v>
      </c>
      <c r="H343" s="9" t="str">
        <f ca="1">+WORLDCUP!BD64</f>
        <v>Iran</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South Korea</v>
      </c>
      <c r="H344" s="9" t="str">
        <f ca="1">+WORLDCUP!BD64</f>
        <v>Iran</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Paraguay</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South Korea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South Korea</v>
      </c>
      <c r="H347" s="9" t="str">
        <f ca="1">+WORLDCUP!BD64</f>
        <v>Iran</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Paraguay</v>
      </c>
      <c r="G348" s="9" t="str">
        <f ca="1">+WORLDCUP!BD58</f>
        <v>South Korea</v>
      </c>
      <c r="H348" s="9" t="str">
        <f ca="1">+WORLDCUP!BD65</f>
        <v>Saudi Arabia</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Paraguay</v>
      </c>
      <c r="G349" s="9" t="str">
        <f ca="1">+WORLDCUP!BD58</f>
        <v>South Korea</v>
      </c>
      <c r="H349" s="9" t="str">
        <f ca="1">+WORLDCUP!BD65</f>
        <v>Saudi Arabia</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South Korea</v>
      </c>
      <c r="H350" s="9" t="str">
        <f ca="1">+WORLDCUP!BD64</f>
        <v>Iran</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South Korea</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Bosnia and Herzegovina</v>
      </c>
      <c r="F352" s="9" t="str">
        <f ca="1">+WORLDCUP!BD61</f>
        <v>Paraguay</v>
      </c>
      <c r="G352" s="9" t="str">
        <f ca="1">+WORLDCUP!BD58</f>
        <v>South Korea</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1</v>
      </c>
      <c r="C353" s="9" t="str">
        <f ca="1">+WORLDCUP!BD62</f>
        <v>Ivory Coast</v>
      </c>
      <c r="D353" s="9" t="str">
        <f ca="1">+WORLDCUP!BD67</f>
        <v>Algeria</v>
      </c>
      <c r="E353" s="9" t="str">
        <f ca="1">+WORLDCUP!BD59</f>
        <v>Bosnia and Herzegovina</v>
      </c>
      <c r="F353" s="9" t="str">
        <f ca="1">+WORLDCUP!BD61</f>
        <v>Paraguay</v>
      </c>
      <c r="G353" s="9" t="str">
        <f ca="1">+WORLDCUP!BD58</f>
        <v>South Korea</v>
      </c>
      <c r="H353" s="9" t="str">
        <f ca="1">+WORLDCUP!BD63</f>
        <v>Sweden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South Korea</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Paraguay</v>
      </c>
      <c r="G355" s="9" t="str">
        <f ca="1">+WORLDCUP!BD58</f>
        <v>South Korea</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South Korea</v>
      </c>
      <c r="H357" s="9" t="str">
        <f ca="1">+WORLDCUP!BD63</f>
        <v>Sweden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Paraguay</v>
      </c>
      <c r="G358" s="9" t="str">
        <f ca="1">+WORLDCUP!BD58</f>
        <v>South Korea</v>
      </c>
      <c r="H358" s="9" t="str">
        <f ca="1">+WORLDCUP!BD63</f>
        <v>Sweden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Paraguay</v>
      </c>
      <c r="G359" s="9" t="str">
        <f ca="1">+WORLDCUP!BD58</f>
        <v>South Korea</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South Korea</v>
      </c>
      <c r="H360" s="9" t="str">
        <f ca="1">+WORLDCUP!BD63</f>
        <v>Sweden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Paraguay</v>
      </c>
      <c r="G361" s="9" t="str">
        <f ca="1">+WORLDCUP!BD58</f>
        <v>South Korea</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Paraguay</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Paraguay</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Paraguay</v>
      </c>
      <c r="G364" s="9" t="str">
        <f ca="1">+WORLDCUP!BD58</f>
        <v>South Korea</v>
      </c>
      <c r="H364" s="9" t="str">
        <f ca="1">+WORLDCUP!BD63</f>
        <v>Sweden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Paraguay</v>
      </c>
      <c r="G365" s="9" t="str">
        <f ca="1">+WORLDCUP!BD58</f>
        <v>South Korea</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Paraguay</v>
      </c>
      <c r="G366" s="9" t="str">
        <f ca="1">+WORLDCUP!BD58</f>
        <v>South Korea</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Paraguay</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Paraguay</v>
      </c>
      <c r="G368" s="9" t="str">
        <f ca="1">+WORLDCUP!BD58</f>
        <v>South Korea</v>
      </c>
      <c r="H368" s="9" t="str">
        <f ca="1">+WORLDCUP!BD63</f>
        <v>Sweden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Paraguay</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Paraguay</v>
      </c>
      <c r="G370" s="9" t="str">
        <f ca="1">+WORLDCUP!BD58</f>
        <v>South Korea</v>
      </c>
      <c r="H370" s="9" t="str">
        <f ca="1">+WORLDCUP!BD63</f>
        <v>Sweden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South Korea</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Iran</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Iran</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Iran</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Iran</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Iran</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Iran</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South Korea</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South Korea</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Norway</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South Korea</v>
      </c>
      <c r="G398" s="9" t="str">
        <f ca="1">+WORLDCUP!BD66</f>
        <v>Norway</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Iran</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Iran</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Iran</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South Korea</v>
      </c>
      <c r="H405" s="9" t="str">
        <f ca="1">+WORLDCUP!BD65</f>
        <v>Saudi Arabia</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Iran</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South Korea</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South Korea</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South Korea</v>
      </c>
      <c r="H424" s="9" t="str">
        <f ca="1">+WORLDCUP!BD63</f>
        <v>Sweden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South Korea</v>
      </c>
      <c r="H426" s="9" t="str">
        <f ca="1">+WORLDCUP!BD63</f>
        <v>Sweden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South Korea</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Bosnia and Herzegovina</v>
      </c>
      <c r="F429" s="9" t="str">
        <f ca="1">+WORLDCUP!BD60</f>
        <v>Scotland</v>
      </c>
      <c r="G429" s="9" t="str">
        <f ca="1">+WORLDCUP!BD58</f>
        <v>South Korea</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Paraguay</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Paraguay</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Korea</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Iran</v>
      </c>
      <c r="E433" s="9" t="str">
        <f ca="1">+WORLDCUP!BD59</f>
        <v>Bosnia and Herzegovina</v>
      </c>
      <c r="F433" s="9" t="str">
        <f ca="1">+WORLDCUP!BD60</f>
        <v>Scotland</v>
      </c>
      <c r="G433" s="9" t="str">
        <f ca="1">+WORLDCUP!BD58</f>
        <v>South Korea</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Korea</v>
      </c>
      <c r="H434" s="9" t="str">
        <f ca="1">+WORLDCUP!BD64</f>
        <v>Iran</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Korea</v>
      </c>
      <c r="H435" s="9" t="str">
        <f ca="1">+WORLDCUP!BD64</f>
        <v>Iran</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South Korea</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South Korea</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South Korea</v>
      </c>
      <c r="H439" s="9" t="str">
        <f ca="1">+WORLDCUP!BD61</f>
        <v>Paraguay</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South Korea</v>
      </c>
      <c r="H440" s="9" t="str">
        <f ca="1">+WORLDCUP!BD61</f>
        <v>Paraguay</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South Korea</v>
      </c>
      <c r="H441" s="9" t="str">
        <f ca="1">+WORLDCUP!BD61</f>
        <v>Paraguay</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Korea</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Paraguay</v>
      </c>
      <c r="G443" s="9" t="str">
        <f ca="1">+WORLDCUP!BD58</f>
        <v>South Korea</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Korea</v>
      </c>
      <c r="H444" s="9" t="str">
        <f ca="1">+WORLDCUP!BD63</f>
        <v>Sweden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Korea</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Paraguay</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Paraguay</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South Korea</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South Korea</v>
      </c>
      <c r="H455" s="9" t="str">
        <f ca="1">+WORLDCUP!BD63</f>
        <v>Sweden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South Korea</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South Korea</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South Korea</v>
      </c>
      <c r="H459" s="9" t="str">
        <f ca="1">+WORLDCUP!BD63</f>
        <v>Sweden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South Korea</v>
      </c>
      <c r="H460" s="9" t="str">
        <f ca="1">+WORLDCUP!BD63</f>
        <v>Sweden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South Korea</v>
      </c>
      <c r="H461" s="9" t="str">
        <f ca="1">+WORLDCUP!BD63</f>
        <v>Sweden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Bosnia and Herzegovina</v>
      </c>
      <c r="F463" s="9" t="str">
        <f ca="1">+WORLDCUP!BD60</f>
        <v>Scotland</v>
      </c>
      <c r="G463" s="9" t="str">
        <f ca="1">+WORLDCUP!BD58</f>
        <v>South Korea</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Paraguay</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Paraguay</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Paraguay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Paraguay</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Paraguay</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Paraguay</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Paraguay</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South Korea</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South Korea</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South Korea</v>
      </c>
      <c r="H475" s="9" t="str">
        <f ca="1">+WORLDCUP!BD61</f>
        <v>Paraguay</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South Korea</v>
      </c>
      <c r="H476" s="9" t="str">
        <f ca="1">+WORLDCUP!BD61</f>
        <v>Paraguay</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South Korea</v>
      </c>
      <c r="H477" s="9" t="str">
        <f ca="1">+WORLDCUP!BD61</f>
        <v>Paraguay</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South Korea</v>
      </c>
      <c r="H478" s="9" t="str">
        <f ca="1">+WORLDCUP!BD61</f>
        <v>Paraguay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South Korea</v>
      </c>
      <c r="H479" s="9" t="str">
        <f ca="1">+WORLDCUP!BD61</f>
        <v>Paraguay</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South Korea</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South Korea</v>
      </c>
      <c r="H481" s="9" t="str">
        <f ca="1">+WORLDCUP!BD61</f>
        <v>Paraguay</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South Korea</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Korea</v>
      </c>
      <c r="H484" s="9" t="str">
        <f ca="1">+WORLDCUP!BD63</f>
        <v>Sweden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South Korea</v>
      </c>
      <c r="H485" s="9" t="str">
        <f ca="1">+WORLDCUP!BD63</f>
        <v>Sweden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South Korea</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Korea</v>
      </c>
      <c r="H487" s="9" t="str">
        <f ca="1">+WORLDCUP!BD63</f>
        <v>Sweden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Paraguay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Sweden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Sweden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South Korea</v>
      </c>
      <c r="H493" s="9" t="str">
        <f ca="1">+WORLDCUP!BD63</f>
        <v>Sweden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South Korea</v>
      </c>
      <c r="H495" s="9" t="str">
        <f ca="1">+WORLDCUP!BD63</f>
        <v>Sweden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South Korea</v>
      </c>
      <c r="H496" s="9" t="str">
        <f ca="1">+WORLDCUP!BD63</f>
        <v>Sweden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75">
      <c r="L89" s="3"/>
      <c r="M89" s="3"/>
      <c r="N89" s="3"/>
      <c r="O89" s="6"/>
      <c r="P89" s="6"/>
      <c r="Q89" s="6"/>
      <c r="R89" s="6"/>
      <c r="T89" s="16" t="s">
        <v>1480</v>
      </c>
      <c r="U89" s="9" t="s">
        <v>1467</v>
      </c>
      <c r="V89" s="9" t="s">
        <v>1467</v>
      </c>
      <c r="W89" s="585" t="s">
        <v>1469</v>
      </c>
      <c r="X89" s="584" t="e" vm="53">
        <v>#VALUE!</v>
      </c>
      <c r="Y89" s="9">
        <v>-4</v>
      </c>
      <c r="Z89" s="6"/>
      <c r="AA89" s="6"/>
      <c r="AB89" s="6"/>
    </row>
    <row r="90" spans="12:28" ht="15.75">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2026-06-10T11:36:47Z</dcterms:modified>
</cp:coreProperties>
</file>