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A4A01267-3BD4-4945-B459-680D90BC29E4}" xr6:coauthVersionLast="47" xr6:coauthVersionMax="47" xr10:uidLastSave="{00000000-0000-0000-0000-000000000000}"/>
  <bookViews>
    <workbookView xWindow="1815" yWindow="360" windowWidth="15885" windowHeight="15045" tabRatio="749"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B13" i="31"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AE29" i="3" l="1" a="1"/>
  <c r="AE29" i="3" s="1"/>
  <c r="C31"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26" i="3"/>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47" i="3"/>
  <c r="X62" i="3"/>
  <c r="X106" i="3"/>
  <c r="Y21" i="3"/>
  <c r="X78" i="3"/>
  <c r="Y103" i="3"/>
  <c r="X101" i="3"/>
  <c r="Y28" i="3"/>
  <c r="Y110" i="3"/>
  <c r="Y94" i="3"/>
  <c r="Y16" i="3"/>
  <c r="X79" i="3"/>
  <c r="X55" i="3"/>
  <c r="Y86" i="3"/>
  <c r="Y4" i="3"/>
  <c r="Y45" i="3"/>
  <c r="Y92" i="3"/>
  <c r="Y85" i="3"/>
  <c r="X13" i="3"/>
  <c r="Y6" i="3"/>
  <c r="X68" i="3"/>
  <c r="X64" i="3"/>
  <c r="Y120" i="3"/>
  <c r="X5" i="3"/>
  <c r="X20" i="3"/>
  <c r="Y23" i="3"/>
  <c r="Y139" i="3"/>
  <c r="Y127" i="3"/>
  <c r="Y30" i="3"/>
  <c r="Y114" i="3"/>
  <c r="Y41" i="3"/>
  <c r="X57" i="3"/>
  <c r="X134" i="3"/>
  <c r="X32" i="3"/>
  <c r="X54" i="3"/>
  <c r="Y12" i="3"/>
  <c r="Y88" i="3"/>
  <c r="X93" i="3"/>
  <c r="Y84" i="3"/>
  <c r="X60" i="3"/>
  <c r="Y33" i="3"/>
  <c r="X69" i="3"/>
  <c r="X44" i="3" l="1"/>
  <c r="Y46" i="3"/>
  <c r="Y133" i="3"/>
  <c r="Y121" i="3"/>
  <c r="Y104" i="3"/>
  <c r="X131" i="3"/>
  <c r="X97" i="3"/>
  <c r="Y76" i="3"/>
  <c r="X80" i="3"/>
  <c r="Y96" i="3"/>
  <c r="X63" i="3"/>
  <c r="X107" i="3"/>
  <c r="Y8" i="3"/>
  <c r="X15" i="3"/>
  <c r="X111" i="3"/>
  <c r="X24" i="3"/>
  <c r="Y77" i="3"/>
  <c r="Y22" i="3"/>
  <c r="X123" i="3"/>
  <c r="X89" i="3"/>
  <c r="X12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BW41" i="3" s="1"/>
  <c r="E33" i="3"/>
  <c r="F70" i="3"/>
  <c r="F28" i="3"/>
  <c r="F24" i="3"/>
  <c r="E23" i="3"/>
  <c r="E20" i="3"/>
  <c r="E96" i="3"/>
  <c r="BW50" i="3" s="1"/>
  <c r="F93" i="3"/>
  <c r="E95" i="3"/>
  <c r="BU53" i="3"/>
  <c r="E47" i="3"/>
  <c r="E49" i="3"/>
  <c r="F45" i="3"/>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F57" i="3"/>
  <c r="E52" i="3"/>
  <c r="F39" i="3"/>
  <c r="F36" i="3"/>
  <c r="BU22" i="3" s="1"/>
  <c r="E40" i="3"/>
  <c r="F48" i="3"/>
  <c r="BU28" i="3"/>
  <c r="F46" i="3"/>
  <c r="E45" i="3"/>
  <c r="F92" i="3"/>
  <c r="F95" i="3"/>
  <c r="BW53" i="3" s="1"/>
  <c r="E97" i="3"/>
  <c r="BV52" i="3" s="1"/>
  <c r="F81" i="3"/>
  <c r="E76" i="3"/>
  <c r="E78" i="3"/>
  <c r="BW44" i="3" s="1"/>
  <c r="E48" i="3"/>
  <c r="F44" i="3"/>
  <c r="F47" i="3"/>
  <c r="E38" i="3"/>
  <c r="BW24" i="3" s="1"/>
  <c r="BW22" i="3"/>
  <c r="F41" i="3"/>
  <c r="BU25" i="3" s="1"/>
  <c r="E36" i="3"/>
  <c r="BW23" i="3" s="1"/>
  <c r="E39" i="3"/>
  <c r="F37" i="3"/>
  <c r="BU24" i="3" s="1"/>
  <c r="E41" i="3"/>
  <c r="BU34" i="3"/>
  <c r="BW34" i="3"/>
  <c r="E62" i="3"/>
  <c r="E60" i="3"/>
  <c r="F65" i="3"/>
  <c r="E87" i="3"/>
  <c r="E88" i="3"/>
  <c r="BW46" i="3" s="1"/>
  <c r="F85" i="3"/>
  <c r="BU48" i="3" s="1"/>
  <c r="E14" i="3"/>
  <c r="F13" i="3"/>
  <c r="BU12" i="3" s="1"/>
  <c r="E16" i="3"/>
  <c r="F17" i="3"/>
  <c r="F15" i="3"/>
  <c r="E13" i="3"/>
  <c r="BW13" i="3" s="1"/>
  <c r="E4" i="3"/>
  <c r="E7" i="3"/>
  <c r="F8" i="3"/>
  <c r="E44" i="3"/>
  <c r="BW27" i="3" s="1"/>
  <c r="E46" i="3"/>
  <c r="BW26" i="3"/>
  <c r="F49" i="3"/>
  <c r="BU29" i="3" s="1"/>
  <c r="E73" i="3"/>
  <c r="F68" i="3"/>
  <c r="F71" i="3"/>
  <c r="E71" i="3"/>
  <c r="E72" i="3"/>
  <c r="F69" i="3"/>
  <c r="BW40" i="3" s="1"/>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4" i="3" s="1"/>
  <c r="BU43" i="3"/>
  <c r="F76" i="3"/>
  <c r="BW42" i="3" s="1"/>
  <c r="F80" i="3"/>
  <c r="E77" i="3"/>
  <c r="F78" i="3"/>
  <c r="BU42" i="3" s="1"/>
  <c r="BW36" i="3"/>
  <c r="E61" i="3"/>
  <c r="BW37" i="3" s="1"/>
  <c r="F62" i="3"/>
  <c r="BU36" i="3"/>
  <c r="F64" i="3"/>
  <c r="BU35" i="3" s="1"/>
  <c r="F72" i="3"/>
  <c r="E68" i="3"/>
  <c r="BW39" i="3" s="1"/>
  <c r="BW38" i="3"/>
  <c r="E70" i="3"/>
  <c r="BU38" i="3" l="1"/>
  <c r="BW28" i="3"/>
  <c r="BU51" i="3"/>
  <c r="BW43" i="3"/>
  <c r="BW45" i="3"/>
  <c r="BW10" i="3"/>
  <c r="BU41" i="3"/>
  <c r="BW35" i="3"/>
  <c r="BU37" i="3"/>
  <c r="BU26" i="3"/>
  <c r="BW29" i="3"/>
  <c r="BU27" i="3"/>
  <c r="BU20" i="3"/>
  <c r="BU11" i="3"/>
  <c r="BV50" i="3"/>
  <c r="BV51" i="3"/>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V38" i="3"/>
  <c r="BX38" i="3" s="1"/>
  <c r="BV36" i="3"/>
  <c r="BX36" i="3" s="1"/>
  <c r="BV40" i="3"/>
  <c r="BX40" i="3" s="1"/>
  <c r="BV41" i="3"/>
  <c r="BV39" i="3"/>
  <c r="BX39" i="3" s="1"/>
  <c r="BV34" i="3"/>
  <c r="BX34" i="3" s="1"/>
  <c r="BV37" i="3"/>
  <c r="BX37" i="3" s="1"/>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51" i="3" l="1"/>
  <c r="BX41" i="3"/>
  <c r="BX20" i="3"/>
  <c r="BX26" i="3"/>
  <c r="BX27"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3" i="3" s="1"/>
  <c r="BZ18" i="3"/>
  <c r="H30" i="3" s="1"/>
  <c r="BZ16" i="3"/>
  <c r="I25" i="3" s="1"/>
  <c r="BZ49" i="3"/>
  <c r="I85" i="3" s="1"/>
  <c r="BZ51" i="3"/>
  <c r="H97" i="3" s="1"/>
  <c r="BZ22" i="3"/>
  <c r="H38" i="3" s="1"/>
  <c r="BZ8" i="3"/>
  <c r="I7" i="3" s="1"/>
  <c r="BZ29" i="3"/>
  <c r="H49" i="3" s="1"/>
  <c r="BZ15" i="3"/>
  <c r="I22"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I24" i="3" l="1"/>
  <c r="H20" i="3"/>
  <c r="H78" i="3"/>
  <c r="I20" i="3"/>
  <c r="H25"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53" i="3" l="1"/>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5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14" i="3"/>
  <c r="L87" i="3"/>
  <c r="K24" i="3" l="1"/>
  <c r="K12" i="3"/>
  <c r="CF48" i="3"/>
  <c r="K23" i="3"/>
  <c r="L86" i="3"/>
  <c r="L89" i="3"/>
  <c r="K85" i="3"/>
  <c r="L38" i="3"/>
  <c r="K4" i="3"/>
  <c r="K8" i="3"/>
  <c r="K28" i="3"/>
  <c r="L71" i="3"/>
  <c r="K55" i="3"/>
  <c r="L4" i="3"/>
  <c r="L70" i="3"/>
  <c r="L73" i="3"/>
  <c r="L20" i="3"/>
  <c r="L48" i="3"/>
  <c r="L6" i="3"/>
  <c r="K36" i="3"/>
  <c r="K61" i="3"/>
  <c r="L52" i="3"/>
  <c r="L88" i="3"/>
  <c r="CF49" i="3" s="1"/>
  <c r="K45" i="3"/>
  <c r="K57" i="3"/>
  <c r="CF30" i="3" s="1"/>
  <c r="K6" i="3"/>
  <c r="L76" i="3"/>
  <c r="L31" i="3"/>
  <c r="CF8" i="3"/>
  <c r="L39" i="3"/>
  <c r="K94" i="3"/>
  <c r="K30" i="3"/>
  <c r="L79" i="3"/>
  <c r="CF45" i="3" s="1"/>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47" i="3" s="1"/>
  <c r="CF14" i="3" l="1"/>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K15" i="3" s="1"/>
  <c r="CH9" i="3"/>
  <c r="CH12" i="3"/>
  <c r="O17" i="3" s="1"/>
  <c r="CH19" i="3"/>
  <c r="O28" i="3" s="1"/>
  <c r="CH26" i="3"/>
  <c r="CH40" i="3"/>
  <c r="CH11" i="3"/>
  <c r="O12" i="3" s="1"/>
  <c r="CH14" i="3"/>
  <c r="CH13" i="3"/>
  <c r="O13" i="3" s="1"/>
  <c r="O94" i="3"/>
  <c r="N56" i="3"/>
  <c r="CI36" i="3"/>
  <c r="N61" i="3"/>
  <c r="O64" i="3"/>
  <c r="N96" i="3"/>
  <c r="O97" i="3"/>
  <c r="O93" i="3"/>
  <c r="N95" i="3"/>
  <c r="O95" i="3" l="1"/>
  <c r="CI42" i="3"/>
  <c r="O47" i="3"/>
  <c r="O44" i="3"/>
  <c r="CI51" i="3"/>
  <c r="N29" i="3"/>
  <c r="CJ50" i="3"/>
  <c r="CI9" i="3"/>
  <c r="CI22" i="3"/>
  <c r="O55" i="3"/>
  <c r="O33" i="3"/>
  <c r="CJ19" i="3" s="1"/>
  <c r="N9" i="3"/>
  <c r="N36" i="3"/>
  <c r="CK23" i="3" s="1"/>
  <c r="O41" i="3"/>
  <c r="O4" i="3"/>
  <c r="O69" i="3"/>
  <c r="CK40" i="3" s="1"/>
  <c r="CI35" i="3"/>
  <c r="N72" i="3"/>
  <c r="CK21" i="3"/>
  <c r="O30" i="3"/>
  <c r="N32" i="3"/>
  <c r="CJ18" i="3" s="1"/>
  <c r="N7" i="3"/>
  <c r="O29" i="3"/>
  <c r="N49" i="3"/>
  <c r="N52" i="3"/>
  <c r="CK24" i="3"/>
  <c r="N54" i="3"/>
  <c r="CK32" i="3" s="1"/>
  <c r="N37" i="3"/>
  <c r="CI10" i="3"/>
  <c r="N8" i="3"/>
  <c r="CI6" i="3" s="1"/>
  <c r="CK22" i="3"/>
  <c r="CK41" i="3"/>
  <c r="O52" i="3"/>
  <c r="N97" i="3"/>
  <c r="O77" i="3"/>
  <c r="CI44" i="3" s="1"/>
  <c r="N80" i="3"/>
  <c r="N55" i="3"/>
  <c r="N81" i="3"/>
  <c r="N84" i="3"/>
  <c r="CI45" i="3"/>
  <c r="O5" i="3"/>
  <c r="N47" i="3"/>
  <c r="CI27" i="3" s="1"/>
  <c r="CK46" i="3"/>
  <c r="CI33" i="3"/>
  <c r="O53" i="3"/>
  <c r="O79" i="3"/>
  <c r="N6" i="3"/>
  <c r="N86" i="3"/>
  <c r="CK48" i="3" s="1"/>
  <c r="O32" i="3"/>
  <c r="CI21" i="3" s="1"/>
  <c r="CI12" i="3"/>
  <c r="CI43" i="3"/>
  <c r="N88" i="3"/>
  <c r="N30" i="3"/>
  <c r="CI25" i="3"/>
  <c r="CK6" i="3"/>
  <c r="CK18" i="3"/>
  <c r="CI18" i="3"/>
  <c r="CK25" i="3"/>
  <c r="N73" i="3"/>
  <c r="N15" i="3"/>
  <c r="O96" i="3"/>
  <c r="CJ53" i="3" s="1"/>
  <c r="CL53" i="3" s="1"/>
  <c r="CK34" i="3"/>
  <c r="CK8" i="3"/>
  <c r="CI39" i="3"/>
  <c r="CK30" i="3"/>
  <c r="N68" i="3"/>
  <c r="CK39" i="3" s="1"/>
  <c r="CK50" i="3"/>
  <c r="O40" i="3"/>
  <c r="O15" i="3"/>
  <c r="N65" i="3"/>
  <c r="O9" i="3"/>
  <c r="CI7" i="3" s="1"/>
  <c r="CI23" i="3"/>
  <c r="O36" i="3"/>
  <c r="CJ22" i="3" s="1"/>
  <c r="O61" i="3"/>
  <c r="CI8" i="3"/>
  <c r="CI47" i="3"/>
  <c r="CK37" i="3"/>
  <c r="N13" i="3"/>
  <c r="CI13" i="3" s="1"/>
  <c r="O68" i="3"/>
  <c r="O57" i="3"/>
  <c r="O65" i="3"/>
  <c r="N40" i="3"/>
  <c r="O31" i="3"/>
  <c r="N92" i="3"/>
  <c r="CK51" i="3" s="1"/>
  <c r="N77" i="3"/>
  <c r="CK44" i="3"/>
  <c r="CI19" i="3"/>
  <c r="CI50" i="3"/>
  <c r="O25" i="3"/>
  <c r="O37" i="3"/>
  <c r="N5" i="3"/>
  <c r="CJ9" i="3" s="1"/>
  <c r="O72" i="3"/>
  <c r="O84" i="3"/>
  <c r="CI46" i="3" s="1"/>
  <c r="O87" i="3"/>
  <c r="N60" i="3"/>
  <c r="CK35" i="3" s="1"/>
  <c r="O78" i="3"/>
  <c r="O23" i="3"/>
  <c r="N94" i="3"/>
  <c r="CK52" i="3" s="1"/>
  <c r="N39" i="3"/>
  <c r="CK38" i="3"/>
  <c r="CI52" i="3"/>
  <c r="N4" i="3"/>
  <c r="CK7" i="3" s="1"/>
  <c r="CK19" i="3"/>
  <c r="N87" i="3"/>
  <c r="N25" i="3"/>
  <c r="CK16" i="3" s="1"/>
  <c r="O22" i="3"/>
  <c r="N76" i="3"/>
  <c r="CJ43" i="3" s="1"/>
  <c r="O49" i="3"/>
  <c r="CI29" i="3" s="1"/>
  <c r="N46" i="3"/>
  <c r="CJ28" i="3" s="1"/>
  <c r="N53" i="3"/>
  <c r="N85" i="3"/>
  <c r="CI49" i="3" s="1"/>
  <c r="N44" i="3"/>
  <c r="CK27" i="3" s="1"/>
  <c r="N12" i="3"/>
  <c r="CI11" i="3" s="1"/>
  <c r="O54" i="3"/>
  <c r="O89" i="3"/>
  <c r="CK47" i="3" s="1"/>
  <c r="O56" i="3"/>
  <c r="N24" i="3"/>
  <c r="O46" i="3"/>
  <c r="CI28" i="3"/>
  <c r="O21" i="3"/>
  <c r="CI16" i="3" s="1"/>
  <c r="N45" i="3"/>
  <c r="N16" i="3"/>
  <c r="CK10" i="3" s="1"/>
  <c r="CI48" i="3"/>
  <c r="CK26" i="3"/>
  <c r="CJ48" i="3"/>
  <c r="O20" i="3"/>
  <c r="N33" i="3"/>
  <c r="N69" i="3"/>
  <c r="O73" i="3"/>
  <c r="O60" i="3"/>
  <c r="CI34" i="3" s="1"/>
  <c r="O63" i="3"/>
  <c r="CI37" i="3" s="1"/>
  <c r="CI40" i="3"/>
  <c r="CK11" i="3"/>
  <c r="O70" i="3"/>
  <c r="CK17" i="3"/>
  <c r="N22" i="3"/>
  <c r="CK42" i="3"/>
  <c r="N78" i="3"/>
  <c r="O81" i="3"/>
  <c r="N14" i="3"/>
  <c r="CK13" i="3"/>
  <c r="N23" i="3"/>
  <c r="N20" i="3"/>
  <c r="O24" i="3"/>
  <c r="N17" i="3"/>
  <c r="CK12" i="3" s="1"/>
  <c r="O14" i="3"/>
  <c r="CK33" i="3"/>
  <c r="CK53" i="3"/>
  <c r="CK14" i="3"/>
  <c r="CK49" i="3"/>
  <c r="CK31" i="3"/>
  <c r="CK45" i="3" l="1"/>
  <c r="CK43" i="3"/>
  <c r="CJ21" i="3"/>
  <c r="CL21" i="3" s="1"/>
  <c r="CI38" i="3"/>
  <c r="CI26" i="3"/>
  <c r="CI41" i="3"/>
  <c r="CK28" i="3"/>
  <c r="CJ36" i="3"/>
  <c r="CL36" i="3" s="1"/>
  <c r="CK36" i="3"/>
  <c r="CI14" i="3"/>
  <c r="CK29" i="3"/>
  <c r="CI15" i="3"/>
  <c r="CI24" i="3"/>
  <c r="CI20" i="3"/>
  <c r="CL50" i="3"/>
  <c r="CL22" i="3"/>
  <c r="CJ30" i="3"/>
  <c r="CL30" i="3" s="1"/>
  <c r="CJ32" i="3"/>
  <c r="CL32" i="3" s="1"/>
  <c r="CJ52" i="3"/>
  <c r="CL52" i="3" s="1"/>
  <c r="CJ40" i="3"/>
  <c r="CL40" i="3" s="1"/>
  <c r="CL9" i="3"/>
  <c r="CJ26" i="3"/>
  <c r="CJ51" i="3"/>
  <c r="CL51" i="3" s="1"/>
  <c r="CJ45" i="3"/>
  <c r="CL45" i="3" s="1"/>
  <c r="CJ42" i="3"/>
  <c r="CL42" i="3" s="1"/>
  <c r="CL48" i="3"/>
  <c r="CJ47" i="3"/>
  <c r="CL47" i="3" s="1"/>
  <c r="CJ13" i="3"/>
  <c r="CL13" i="3" s="1"/>
  <c r="CJ44" i="3"/>
  <c r="CL44" i="3" s="1"/>
  <c r="CJ49" i="3"/>
  <c r="CL49" i="3" s="1"/>
  <c r="CL43" i="3"/>
  <c r="CJ46" i="3"/>
  <c r="CL46" i="3" s="1"/>
  <c r="CJ38" i="3"/>
  <c r="CJ33" i="3"/>
  <c r="CL33" i="3" s="1"/>
  <c r="CJ35" i="3"/>
  <c r="CL35" i="3" s="1"/>
  <c r="CJ31" i="3"/>
  <c r="CL31" i="3" s="1"/>
  <c r="CJ34" i="3"/>
  <c r="CL34" i="3" s="1"/>
  <c r="CL28" i="3"/>
  <c r="CJ17" i="3"/>
  <c r="CL17" i="3" s="1"/>
  <c r="CJ24" i="3"/>
  <c r="CL24" i="3" s="1"/>
  <c r="CJ11" i="3"/>
  <c r="CL11" i="3" s="1"/>
  <c r="CJ20" i="3"/>
  <c r="CJ15" i="3"/>
  <c r="CJ14" i="3"/>
  <c r="CL19" i="3"/>
  <c r="CJ16" i="3"/>
  <c r="CL16" i="3" s="1"/>
  <c r="CL18"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26" i="3" l="1"/>
  <c r="CL14" i="3"/>
  <c r="CL38" i="3"/>
  <c r="CL15" i="3"/>
  <c r="CL20" i="3"/>
  <c r="CM45" i="3"/>
  <c r="CM53" i="3"/>
  <c r="CM48" i="3"/>
  <c r="CM16" i="3"/>
  <c r="CM40" i="3"/>
  <c r="CM30" i="3"/>
  <c r="CM17" i="3"/>
  <c r="CM34" i="3"/>
  <c r="CM31" i="3"/>
  <c r="CM33" i="3"/>
  <c r="CM47" i="3"/>
  <c r="CM22" i="3"/>
  <c r="CM43" i="3"/>
  <c r="CM35" i="3"/>
  <c r="CM18" i="3"/>
  <c r="CM44" i="3"/>
  <c r="CM42" i="3"/>
  <c r="CM19" i="3"/>
  <c r="CM28" i="3"/>
  <c r="CM24" i="3"/>
  <c r="CM11" i="3"/>
  <c r="CM13" i="3"/>
  <c r="CM12" i="3"/>
  <c r="CM10" i="3"/>
  <c r="CM32" i="3"/>
  <c r="CM9" i="3"/>
  <c r="CM8" i="3"/>
  <c r="CM7" i="3"/>
  <c r="CM6" i="3"/>
  <c r="CM29" i="3"/>
  <c r="CM39" i="3"/>
  <c r="CM36" i="3"/>
  <c r="CM25" i="3"/>
  <c r="CM23" i="3"/>
  <c r="CM52" i="3"/>
  <c r="CM37" i="3"/>
  <c r="CM51" i="3" l="1"/>
  <c r="CM50" i="3"/>
  <c r="CM26" i="3"/>
  <c r="CM49" i="3"/>
  <c r="CM27" i="3"/>
  <c r="CM46" i="3"/>
  <c r="CM41" i="3"/>
  <c r="CM38" i="3"/>
  <c r="CM21" i="3"/>
  <c r="CM14" i="3"/>
  <c r="CM15" i="3"/>
  <c r="CM20" i="3"/>
  <c r="CN11" i="3" l="1"/>
  <c r="CN29" i="3"/>
  <c r="Q47" i="3" s="1"/>
  <c r="CN22" i="3"/>
  <c r="Q36" i="3" s="1"/>
  <c r="CN45" i="3"/>
  <c r="Q79" i="3" s="1"/>
  <c r="CN42" i="3"/>
  <c r="Q76" i="3" s="1"/>
  <c r="CN35" i="3"/>
  <c r="R63" i="3" s="1"/>
  <c r="CN31" i="3"/>
  <c r="R52" i="3" s="1"/>
  <c r="CN24" i="3"/>
  <c r="Q37" i="3" s="1"/>
  <c r="CN52" i="3"/>
  <c r="R97" i="3" s="1"/>
  <c r="CN12" i="3"/>
  <c r="R15" i="3" s="1"/>
  <c r="CN30" i="3"/>
  <c r="R57" i="3" s="1"/>
  <c r="CN20" i="3"/>
  <c r="R33" i="3" s="1"/>
  <c r="CN10" i="3"/>
  <c r="Q15" i="3" s="1"/>
  <c r="CN39" i="3"/>
  <c r="R71" i="3" s="1"/>
  <c r="CN40" i="3"/>
  <c r="R73" i="3" s="1"/>
  <c r="CN18" i="3"/>
  <c r="Q28" i="3" s="1"/>
  <c r="CN41" i="3"/>
  <c r="Q71" i="3" s="1"/>
  <c r="CN53" i="3"/>
  <c r="Q95" i="3" s="1"/>
  <c r="CN7" i="3"/>
  <c r="R4" i="3" s="1"/>
  <c r="CN27" i="3"/>
  <c r="R47" i="3" s="1"/>
  <c r="CN34" i="3"/>
  <c r="R65" i="3" s="1"/>
  <c r="CN51" i="3"/>
  <c r="R92" i="3" s="1"/>
  <c r="CN9" i="3"/>
  <c r="Q6" i="3" s="1"/>
  <c r="CN6" i="3"/>
  <c r="Q7" i="3" s="1"/>
  <c r="CN15" i="3"/>
  <c r="Q25" i="3" s="1"/>
  <c r="CN8" i="3"/>
  <c r="Q5" i="3" s="1"/>
  <c r="CN21" i="3"/>
  <c r="Q32" i="3" s="1"/>
  <c r="R12" i="3"/>
  <c r="Q17" i="3"/>
  <c r="R14" i="3"/>
  <c r="CN19" i="3"/>
  <c r="Q33" i="3" s="1"/>
  <c r="CN38" i="3"/>
  <c r="Q70" i="3" s="1"/>
  <c r="CN44" i="3"/>
  <c r="R80" i="3" s="1"/>
  <c r="CN47" i="3"/>
  <c r="Q89" i="3" s="1"/>
  <c r="CN16" i="3"/>
  <c r="R25" i="3" s="1"/>
  <c r="CN23" i="3"/>
  <c r="R36" i="3" s="1"/>
  <c r="CN43" i="3"/>
  <c r="R76" i="3" s="1"/>
  <c r="CN49" i="3"/>
  <c r="Q87" i="3" s="1"/>
  <c r="CN32" i="3"/>
  <c r="Q53" i="3" s="1"/>
  <c r="CN50" i="3"/>
  <c r="Q94" i="3" s="1"/>
  <c r="CN33" i="3"/>
  <c r="Q57" i="3" s="1"/>
  <c r="CN37" i="3"/>
  <c r="R61" i="3" s="1"/>
  <c r="CN48" i="3"/>
  <c r="R89" i="3" s="1"/>
  <c r="CN17" i="3"/>
  <c r="Q24" i="3" s="1"/>
  <c r="CN13" i="3"/>
  <c r="R13" i="3" s="1"/>
  <c r="CN36" i="3"/>
  <c r="R64" i="3" s="1"/>
  <c r="CN46" i="3"/>
  <c r="Q84" i="3" s="1"/>
  <c r="CN14" i="3"/>
  <c r="Q20" i="3" s="1"/>
  <c r="CN25" i="3"/>
  <c r="CN28" i="3"/>
  <c r="R46" i="3" s="1"/>
  <c r="CN26" i="3"/>
  <c r="Q44" i="3" s="1"/>
  <c r="Q56" i="3"/>
  <c r="Q81" i="3"/>
  <c r="CP42" i="3" s="1"/>
  <c r="R45" i="3"/>
  <c r="Q49" i="3"/>
  <c r="R68" i="3"/>
  <c r="R94" i="3" l="1"/>
  <c r="Q73" i="3"/>
  <c r="R93" i="3"/>
  <c r="Q96" i="3"/>
  <c r="Q93" i="3"/>
  <c r="R55" i="3"/>
  <c r="R41" i="3"/>
  <c r="Q38" i="3"/>
  <c r="CO22" i="3"/>
  <c r="R77" i="3"/>
  <c r="Q78" i="3"/>
  <c r="R69" i="3"/>
  <c r="R81" i="3"/>
  <c r="R96" i="3"/>
  <c r="Q48" i="3"/>
  <c r="Q97" i="3"/>
  <c r="R95" i="3"/>
  <c r="Q72" i="3"/>
  <c r="Q92" i="3"/>
  <c r="CP51" i="3" s="1"/>
  <c r="Q88" i="3"/>
  <c r="R88" i="3"/>
  <c r="R87" i="3"/>
  <c r="Q86" i="3"/>
  <c r="Q85" i="3"/>
  <c r="R86" i="3"/>
  <c r="R79" i="3"/>
  <c r="R85" i="3"/>
  <c r="Q80" i="3"/>
  <c r="Q64" i="3"/>
  <c r="R84" i="3"/>
  <c r="CO46" i="3" s="1"/>
  <c r="CO53" i="3"/>
  <c r="R60" i="3"/>
  <c r="Q77" i="3"/>
  <c r="R78" i="3"/>
  <c r="Q65" i="3"/>
  <c r="Q68" i="3"/>
  <c r="CP39" i="3" s="1"/>
  <c r="R72" i="3"/>
  <c r="R9" i="3"/>
  <c r="R7" i="3"/>
  <c r="R70" i="3"/>
  <c r="Q69" i="3"/>
  <c r="Q30" i="3"/>
  <c r="R32" i="3"/>
  <c r="R31" i="3"/>
  <c r="R28" i="3"/>
  <c r="R6" i="3"/>
  <c r="Q9" i="3"/>
  <c r="R38" i="3"/>
  <c r="CP22" i="3" s="1"/>
  <c r="R40" i="3"/>
  <c r="R44" i="3"/>
  <c r="CP26" i="3" s="1"/>
  <c r="R53" i="3"/>
  <c r="Q62" i="3"/>
  <c r="CP50" i="3"/>
  <c r="Q63" i="3"/>
  <c r="Q60" i="3"/>
  <c r="CO35" i="3"/>
  <c r="R62" i="3"/>
  <c r="Q61" i="3"/>
  <c r="Q31" i="3"/>
  <c r="CO19" i="3" s="1"/>
  <c r="CO12" i="3"/>
  <c r="CP37" i="3"/>
  <c r="Q55" i="3"/>
  <c r="R17" i="3"/>
  <c r="CO47" i="3"/>
  <c r="CP53" i="3"/>
  <c r="Q13" i="3"/>
  <c r="CP23" i="3"/>
  <c r="R21" i="3"/>
  <c r="R56" i="3"/>
  <c r="CP47" i="3"/>
  <c r="CP44" i="3"/>
  <c r="R23" i="3"/>
  <c r="CP30" i="3"/>
  <c r="Q21" i="3"/>
  <c r="Q22" i="3"/>
  <c r="CO15" i="3" s="1"/>
  <c r="CP36" i="3"/>
  <c r="Q8" i="3"/>
  <c r="R5" i="3"/>
  <c r="CO8" i="3" s="1"/>
  <c r="CO30" i="3"/>
  <c r="Q54" i="3"/>
  <c r="Q52" i="3"/>
  <c r="R29" i="3"/>
  <c r="Q16" i="3"/>
  <c r="CO10" i="3" s="1"/>
  <c r="R39" i="3"/>
  <c r="CP12" i="3"/>
  <c r="R30" i="3"/>
  <c r="CO18" i="3" s="1"/>
  <c r="R8" i="3"/>
  <c r="CO9" i="3" s="1"/>
  <c r="Q12" i="3"/>
  <c r="R16" i="3"/>
  <c r="R20" i="3"/>
  <c r="Q14" i="3"/>
  <c r="CO23" i="3"/>
  <c r="Q23" i="3"/>
  <c r="R24" i="3"/>
  <c r="Q4" i="3"/>
  <c r="Q29" i="3"/>
  <c r="Q40" i="3"/>
  <c r="R22" i="3"/>
  <c r="CP33" i="3"/>
  <c r="Q39" i="3"/>
  <c r="Q41" i="3"/>
  <c r="R37" i="3"/>
  <c r="R48" i="3"/>
  <c r="CO27" i="3" s="1"/>
  <c r="CO43" i="3"/>
  <c r="Q46" i="3"/>
  <c r="R54" i="3"/>
  <c r="Q45" i="3"/>
  <c r="CP43" i="3"/>
  <c r="R49" i="3"/>
  <c r="CP49" i="3"/>
  <c r="CP35" i="3"/>
  <c r="CQ35" i="3" s="1"/>
  <c r="CP34" i="3"/>
  <c r="CP48" i="3"/>
  <c r="CO24" i="3"/>
  <c r="CO37" i="3"/>
  <c r="CQ37" i="3" s="1"/>
  <c r="CP46" i="3"/>
  <c r="CO34" i="3"/>
  <c r="CO50" i="3"/>
  <c r="CQ22" i="3"/>
  <c r="CP40" i="3"/>
  <c r="CP24" i="3"/>
  <c r="CO40" i="3"/>
  <c r="CO49" i="3"/>
  <c r="CO48" i="3"/>
  <c r="CO11" i="3"/>
  <c r="CP31" i="3"/>
  <c r="CP32" i="3"/>
  <c r="CP16" i="3"/>
  <c r="CO42" i="3"/>
  <c r="CQ42" i="3" s="1"/>
  <c r="CO44" i="3"/>
  <c r="CO31" i="3"/>
  <c r="CQ30" i="3"/>
  <c r="CO32" i="3"/>
  <c r="CP17" i="3"/>
  <c r="CP9" i="3"/>
  <c r="CQ9" i="3" s="1"/>
  <c r="CP13" i="3"/>
  <c r="CO17" i="3"/>
  <c r="CP18" i="3"/>
  <c r="CQ18" i="3" s="1"/>
  <c r="CO16" i="3"/>
  <c r="CP19" i="3"/>
  <c r="CQ19" i="3" s="1"/>
  <c r="CP11" i="3"/>
  <c r="CO13" i="3"/>
  <c r="CO7" i="3"/>
  <c r="CO6" i="3"/>
  <c r="CP6" i="3"/>
  <c r="CP8" i="3"/>
  <c r="CQ8" i="3" s="1"/>
  <c r="CP7" i="3"/>
  <c r="CP52" i="3"/>
  <c r="CO52" i="3"/>
  <c r="CQ23" i="3"/>
  <c r="CO51" i="3"/>
  <c r="CO33" i="3"/>
  <c r="CQ33" i="3" s="1"/>
  <c r="CO39" i="3"/>
  <c r="CQ39" i="3" s="1"/>
  <c r="CO25" i="3"/>
  <c r="CP25" i="3"/>
  <c r="CO36" i="3"/>
  <c r="CO28" i="3" l="1"/>
  <c r="CO38" i="3"/>
  <c r="CP45" i="3"/>
  <c r="CP41" i="3"/>
  <c r="CQ53" i="3"/>
  <c r="CO45" i="3"/>
  <c r="CO41" i="3"/>
  <c r="CP38" i="3"/>
  <c r="CO26" i="3"/>
  <c r="CQ26" i="3" s="1"/>
  <c r="CP20" i="3"/>
  <c r="CP21" i="3"/>
  <c r="CQ50" i="3"/>
  <c r="CP15" i="3"/>
  <c r="CQ15" i="3" s="1"/>
  <c r="CQ51" i="3"/>
  <c r="CQ36" i="3"/>
  <c r="CP14" i="3"/>
  <c r="CQ12" i="3"/>
  <c r="CQ47" i="3"/>
  <c r="CQ44" i="3"/>
  <c r="CP10" i="3"/>
  <c r="CQ10" i="3" s="1"/>
  <c r="CP28" i="3"/>
  <c r="CQ28" i="3" s="1"/>
  <c r="CO20" i="3"/>
  <c r="CP27" i="3"/>
  <c r="CQ27" i="3" s="1"/>
  <c r="CO14" i="3"/>
  <c r="CO29" i="3"/>
  <c r="CP29" i="3"/>
  <c r="CQ43" i="3"/>
  <c r="CO21" i="3"/>
  <c r="CQ49" i="3"/>
  <c r="CQ24" i="3"/>
  <c r="CQ48" i="3"/>
  <c r="CQ34" i="3"/>
  <c r="CQ46" i="3"/>
  <c r="CQ16" i="3"/>
  <c r="CQ40" i="3"/>
  <c r="CQ11" i="3"/>
  <c r="CQ31" i="3"/>
  <c r="CQ32" i="3"/>
  <c r="CQ13" i="3"/>
  <c r="CQ17" i="3"/>
  <c r="CQ7" i="3"/>
  <c r="CQ6" i="3"/>
  <c r="CQ52" i="3"/>
  <c r="CQ25" i="3"/>
  <c r="CQ38" i="3" l="1"/>
  <c r="CQ20" i="3"/>
  <c r="CQ45" i="3"/>
  <c r="CQ41" i="3"/>
  <c r="CQ21" i="3"/>
  <c r="CR27" i="3" s="1"/>
  <c r="CQ14" i="3"/>
  <c r="CQ29" i="3"/>
  <c r="CR53" i="3"/>
  <c r="CR48" i="3"/>
  <c r="CR31" i="3"/>
  <c r="CR49" i="3"/>
  <c r="CR30" i="3"/>
  <c r="CR42" i="3"/>
  <c r="CR33" i="3"/>
  <c r="CR40" i="3"/>
  <c r="CR39" i="3"/>
  <c r="CR19" i="3"/>
  <c r="CR35" i="3"/>
  <c r="CR34" i="3"/>
  <c r="CR24" i="3"/>
  <c r="CR36" i="3"/>
  <c r="CR22" i="3"/>
  <c r="CR17" i="3"/>
  <c r="CR20" i="3"/>
  <c r="CR16" i="3"/>
  <c r="CR18" i="3"/>
  <c r="CR7" i="3"/>
  <c r="CR46" i="3"/>
  <c r="CR11" i="3"/>
  <c r="CR32" i="3"/>
  <c r="CR9" i="3"/>
  <c r="CR6" i="3"/>
  <c r="CR8" i="3"/>
  <c r="CR13" i="3"/>
  <c r="CR37" i="3"/>
  <c r="CR23" i="3"/>
  <c r="CR25" i="3"/>
  <c r="CR52" i="3"/>
  <c r="CR51" i="3" l="1"/>
  <c r="CR15" i="3"/>
  <c r="CR12" i="3"/>
  <c r="CR28" i="3"/>
  <c r="CR43" i="3"/>
  <c r="CR10" i="3"/>
  <c r="CR29" i="3"/>
  <c r="CR50" i="3"/>
  <c r="CR45" i="3"/>
  <c r="CR47" i="3"/>
  <c r="CR21" i="3"/>
  <c r="CR44" i="3"/>
  <c r="CR14" i="3"/>
  <c r="CR38" i="3"/>
  <c r="CR41" i="3"/>
  <c r="CR26" i="3"/>
  <c r="CS24" i="3" l="1"/>
  <c r="CS34" i="3"/>
  <c r="U65" i="3" s="1"/>
  <c r="CS29" i="3"/>
  <c r="U45" i="3" s="1"/>
  <c r="CS7" i="3"/>
  <c r="U4" i="3" s="1"/>
  <c r="CS53" i="3"/>
  <c r="T95" i="3" s="1"/>
  <c r="CS28" i="3"/>
  <c r="U48" i="3" s="1"/>
  <c r="CS52" i="3"/>
  <c r="T93" i="3" s="1"/>
  <c r="CS12" i="3"/>
  <c r="T13" i="3" s="1"/>
  <c r="CS15" i="3"/>
  <c r="U22" i="3" s="1"/>
  <c r="CS21" i="3"/>
  <c r="T31" i="3" s="1"/>
  <c r="CS18" i="3"/>
  <c r="T30" i="3" s="1"/>
  <c r="CS43" i="3"/>
  <c r="T80" i="3" s="1"/>
  <c r="CS27" i="3"/>
  <c r="U47" i="3" s="1"/>
  <c r="CS14" i="3"/>
  <c r="U24" i="3" s="1"/>
  <c r="CS38" i="3"/>
  <c r="T70" i="3" s="1"/>
  <c r="CS44" i="3"/>
  <c r="U80" i="3" s="1"/>
  <c r="CS50" i="3"/>
  <c r="T92" i="3" s="1"/>
  <c r="CS37" i="3"/>
  <c r="T63" i="3" s="1"/>
  <c r="CS6" i="3"/>
  <c r="U8" i="3" s="1"/>
  <c r="CS17" i="3"/>
  <c r="T22" i="3" s="1"/>
  <c r="CS41" i="3"/>
  <c r="T71" i="3" s="1"/>
  <c r="CS35" i="3"/>
  <c r="U63" i="3" s="1"/>
  <c r="CS9" i="3"/>
  <c r="U5" i="3" s="1"/>
  <c r="CS31" i="3"/>
  <c r="U55" i="3" s="1"/>
  <c r="CS40" i="3"/>
  <c r="U70" i="3" s="1"/>
  <c r="CS25" i="3"/>
  <c r="T39" i="3" s="1"/>
  <c r="CS16" i="3"/>
  <c r="U23" i="3" s="1"/>
  <c r="CS39" i="3"/>
  <c r="U71" i="3" s="1"/>
  <c r="U40" i="3"/>
  <c r="U38" i="3"/>
  <c r="T37" i="3"/>
  <c r="CS51" i="3"/>
  <c r="U92" i="3" s="1"/>
  <c r="CS13" i="3"/>
  <c r="T14" i="3" s="1"/>
  <c r="CS33" i="3"/>
  <c r="U53" i="3" s="1"/>
  <c r="CS20" i="3"/>
  <c r="U30" i="3" s="1"/>
  <c r="CS47" i="3"/>
  <c r="U84" i="3" s="1"/>
  <c r="CS45" i="3"/>
  <c r="T79" i="3" s="1"/>
  <c r="CS48" i="3"/>
  <c r="U89" i="3" s="1"/>
  <c r="CS42" i="3"/>
  <c r="T78" i="3" s="1"/>
  <c r="CS10" i="3"/>
  <c r="T15" i="3" s="1"/>
  <c r="CS32" i="3"/>
  <c r="U56" i="3" s="1"/>
  <c r="CS30" i="3"/>
  <c r="CS8" i="3"/>
  <c r="U9" i="3" s="1"/>
  <c r="CS11" i="3"/>
  <c r="T17" i="3" s="1"/>
  <c r="CS46" i="3"/>
  <c r="U88" i="3" s="1"/>
  <c r="CS26" i="3"/>
  <c r="T46" i="3" s="1"/>
  <c r="CS49" i="3"/>
  <c r="U85" i="3" s="1"/>
  <c r="CS36" i="3"/>
  <c r="U62" i="3" s="1"/>
  <c r="CS19" i="3"/>
  <c r="U31" i="3" s="1"/>
  <c r="CS23" i="3"/>
  <c r="T40" i="3" s="1"/>
  <c r="CS22" i="3"/>
  <c r="T38" i="3" s="1"/>
  <c r="T96" i="3"/>
  <c r="T60" i="3"/>
  <c r="T62" i="3"/>
  <c r="U93" i="3" l="1"/>
  <c r="U97" i="3"/>
  <c r="U94" i="3"/>
  <c r="CT50" i="3" s="1"/>
  <c r="T77" i="3"/>
  <c r="T9" i="3"/>
  <c r="U6" i="3"/>
  <c r="U78" i="3"/>
  <c r="U95" i="3"/>
  <c r="T94" i="3"/>
  <c r="U96" i="3"/>
  <c r="T97" i="3"/>
  <c r="T20" i="3"/>
  <c r="T89" i="3"/>
  <c r="T88" i="3"/>
  <c r="T87" i="3"/>
  <c r="U87" i="3"/>
  <c r="U86" i="3"/>
  <c r="T86" i="3"/>
  <c r="T73" i="3"/>
  <c r="T85" i="3"/>
  <c r="T72" i="3"/>
  <c r="T84" i="3"/>
  <c r="T24" i="3"/>
  <c r="T4" i="3"/>
  <c r="CT7" i="3" s="1"/>
  <c r="U81" i="3"/>
  <c r="T81" i="3"/>
  <c r="U79" i="3"/>
  <c r="T64" i="3"/>
  <c r="U73" i="3"/>
  <c r="T23" i="3"/>
  <c r="U37" i="3"/>
  <c r="CT24" i="3" s="1"/>
  <c r="T41" i="3"/>
  <c r="T76" i="3"/>
  <c r="CT43" i="3" s="1"/>
  <c r="U77" i="3"/>
  <c r="CT44" i="3" s="1"/>
  <c r="U76" i="3"/>
  <c r="U46" i="3"/>
  <c r="T45" i="3"/>
  <c r="T49" i="3"/>
  <c r="T47" i="3"/>
  <c r="T68" i="3"/>
  <c r="CT53" i="3"/>
  <c r="U72" i="3"/>
  <c r="U68" i="3"/>
  <c r="U29" i="3"/>
  <c r="T32" i="3"/>
  <c r="U21" i="3"/>
  <c r="T25" i="3"/>
  <c r="U69" i="3"/>
  <c r="U61" i="3"/>
  <c r="T65" i="3"/>
  <c r="T69" i="3"/>
  <c r="T28" i="3"/>
  <c r="U20" i="3"/>
  <c r="T16" i="3"/>
  <c r="T57" i="3"/>
  <c r="T5" i="3"/>
  <c r="U60" i="3"/>
  <c r="T29" i="3"/>
  <c r="U13" i="3"/>
  <c r="CT12" i="3" s="1"/>
  <c r="U32" i="3"/>
  <c r="U25" i="3"/>
  <c r="T6" i="3"/>
  <c r="T8" i="3"/>
  <c r="U52" i="3"/>
  <c r="CT34" i="3"/>
  <c r="T7" i="3"/>
  <c r="T56" i="3"/>
  <c r="U64" i="3"/>
  <c r="U44" i="3"/>
  <c r="T48" i="3"/>
  <c r="CT28" i="3" s="1"/>
  <c r="U17" i="3"/>
  <c r="U15" i="3"/>
  <c r="CT35" i="3"/>
  <c r="CT17" i="3"/>
  <c r="CT40" i="3"/>
  <c r="U39" i="3"/>
  <c r="CT25" i="3" s="1"/>
  <c r="T21" i="3"/>
  <c r="T53" i="3"/>
  <c r="CT33" i="3" s="1"/>
  <c r="CT32" i="3"/>
  <c r="U28" i="3"/>
  <c r="U54" i="3"/>
  <c r="CT51" i="3"/>
  <c r="U14" i="3"/>
  <c r="U36" i="3"/>
  <c r="T33" i="3"/>
  <c r="U49" i="3"/>
  <c r="T55" i="3"/>
  <c r="CT31" i="3" s="1"/>
  <c r="T44" i="3"/>
  <c r="CT22" i="3"/>
  <c r="T61" i="3"/>
  <c r="CT37" i="3" s="1"/>
  <c r="T12" i="3"/>
  <c r="U41" i="3"/>
  <c r="T36" i="3"/>
  <c r="CT23" i="3" s="1"/>
  <c r="U12" i="3"/>
  <c r="CT19" i="3"/>
  <c r="CT49" i="3"/>
  <c r="CT47" i="3"/>
  <c r="U7" i="3"/>
  <c r="U33" i="3"/>
  <c r="T54" i="3"/>
  <c r="U57" i="3"/>
  <c r="T52" i="3"/>
  <c r="CT11" i="3"/>
  <c r="U16" i="3"/>
  <c r="CT48" i="3"/>
  <c r="CT6" i="3"/>
  <c r="CT46" i="3"/>
  <c r="CT42" i="3"/>
  <c r="CT30" i="3"/>
  <c r="CT18" i="3"/>
  <c r="CT16" i="3"/>
  <c r="CT13" i="3"/>
  <c r="CT39" i="3"/>
  <c r="CT52" i="3"/>
  <c r="CT9" i="3"/>
  <c r="CT36" i="3"/>
  <c r="CT8" i="3"/>
  <c r="CT15" i="3" l="1"/>
  <c r="CT27" i="3"/>
  <c r="CT45" i="3"/>
  <c r="CT38" i="3"/>
  <c r="CT14" i="3"/>
  <c r="CT21" i="3"/>
  <c r="CT29" i="3"/>
  <c r="CT26" i="3"/>
  <c r="CT41" i="3"/>
  <c r="CT20" i="3"/>
  <c r="CT10" i="3"/>
  <c r="CU47" i="3" s="1"/>
  <c r="CU24" i="3"/>
  <c r="CU30" i="3"/>
  <c r="CU35" i="3"/>
  <c r="CU31" i="3"/>
  <c r="CU18" i="3"/>
  <c r="CU11" i="3"/>
  <c r="CU19" i="3"/>
  <c r="CU32" i="3"/>
  <c r="CU33" i="3"/>
  <c r="CU34" i="3"/>
  <c r="CU17" i="3"/>
  <c r="CU16" i="3"/>
  <c r="CU22" i="3"/>
  <c r="CU8" i="3"/>
  <c r="CU25" i="3"/>
  <c r="CU37" i="3"/>
  <c r="CU23" i="3"/>
  <c r="CU9" i="3"/>
  <c r="CU7" i="3"/>
  <c r="CU6" i="3"/>
  <c r="CU52" i="3"/>
  <c r="CU13" i="3"/>
  <c r="CU36" i="3"/>
  <c r="CU50" i="3" l="1"/>
  <c r="CU53" i="3"/>
  <c r="CU51" i="3"/>
  <c r="CU46" i="3"/>
  <c r="CU48" i="3"/>
  <c r="CU49" i="3"/>
  <c r="CU10" i="3"/>
  <c r="CU26" i="3"/>
  <c r="CU42" i="3"/>
  <c r="CU38" i="3"/>
  <c r="CU44" i="3"/>
  <c r="CU45" i="3"/>
  <c r="CU43" i="3"/>
  <c r="CU15" i="3"/>
  <c r="CU27" i="3"/>
  <c r="CU21" i="3"/>
  <c r="CU41" i="3"/>
  <c r="CU20" i="3"/>
  <c r="CU14" i="3"/>
  <c r="CU29" i="3"/>
  <c r="CU39" i="3"/>
  <c r="CU12" i="3"/>
  <c r="CU28" i="3"/>
  <c r="CU40" i="3"/>
  <c r="CV18" i="3" l="1"/>
  <c r="CW18" i="3" s="1"/>
  <c r="CV49" i="3"/>
  <c r="CW49" i="3" s="1"/>
  <c r="CV21" i="3"/>
  <c r="CW21" i="3" s="1"/>
  <c r="CV32" i="3"/>
  <c r="CW32" i="3" s="1"/>
  <c r="CV38" i="3"/>
  <c r="CW38" i="3" s="1"/>
  <c r="CV12" i="3"/>
  <c r="CW12" i="3" s="1"/>
  <c r="CV23" i="3"/>
  <c r="CW23" i="3" s="1"/>
  <c r="CV35" i="3"/>
  <c r="CW35" i="3" s="1"/>
  <c r="CV14" i="3"/>
  <c r="CW14" i="3" s="1"/>
  <c r="CV17" i="3"/>
  <c r="CW17" i="3" s="1"/>
  <c r="CV53" i="3"/>
  <c r="CW53" i="3" s="1"/>
  <c r="CV9" i="3"/>
  <c r="CW9" i="3" s="1"/>
  <c r="CV45" i="3"/>
  <c r="CW45" i="3" s="1"/>
  <c r="CV27" i="3"/>
  <c r="CW27" i="3" s="1"/>
  <c r="CV33" i="3"/>
  <c r="CW33" i="3" s="1"/>
  <c r="CV51" i="3"/>
  <c r="CW51" i="3" s="1"/>
  <c r="CV6" i="3"/>
  <c r="CW6" i="3" s="1"/>
  <c r="CV31" i="3"/>
  <c r="CW31" i="3" s="1"/>
  <c r="CV15" i="3"/>
  <c r="CW15" i="3" s="1"/>
  <c r="CV16" i="3"/>
  <c r="CW16" i="3" s="1"/>
  <c r="CV10" i="3"/>
  <c r="CW10" i="3" s="1"/>
  <c r="CV34" i="3"/>
  <c r="CW34" i="3" s="1"/>
  <c r="CV52" i="3"/>
  <c r="CW52" i="3" s="1"/>
  <c r="CV24" i="3"/>
  <c r="CW24" i="3" s="1"/>
  <c r="CV25" i="3"/>
  <c r="CW25" i="3" s="1"/>
  <c r="CV46" i="3"/>
  <c r="CW46" i="3" s="1"/>
  <c r="CV8" i="3"/>
  <c r="CW8" i="3" s="1"/>
  <c r="CV11" i="3"/>
  <c r="CW11" i="3" s="1"/>
  <c r="CV30" i="3"/>
  <c r="CW30" i="3" s="1"/>
  <c r="CV50" i="3"/>
  <c r="CW50" i="3" s="1"/>
  <c r="CV39" i="3"/>
  <c r="CW39" i="3" s="1"/>
  <c r="CV19" i="3"/>
  <c r="CW19" i="3" s="1"/>
  <c r="CV28" i="3"/>
  <c r="CW28" i="3" s="1"/>
  <c r="CV40" i="3"/>
  <c r="CW40" i="3" s="1"/>
  <c r="CV37" i="3"/>
  <c r="CW37" i="3" s="1"/>
  <c r="CV48" i="3"/>
  <c r="CW48" i="3" s="1"/>
  <c r="CV36" i="3"/>
  <c r="CW36" i="3" s="1"/>
  <c r="CV22" i="3"/>
  <c r="CW22" i="3" s="1"/>
  <c r="CV47" i="3"/>
  <c r="CW47" i="3" s="1"/>
  <c r="CV42" i="3"/>
  <c r="CW42" i="3" s="1"/>
  <c r="CV7" i="3"/>
  <c r="CW7" i="3" s="1"/>
  <c r="CV20" i="3"/>
  <c r="CW20" i="3" s="1"/>
  <c r="CV26" i="3"/>
  <c r="CW26" i="3" s="1"/>
  <c r="CV29" i="3"/>
  <c r="CW29" i="3" s="1"/>
  <c r="CV13" i="3"/>
  <c r="CW13" i="3" s="1"/>
  <c r="CV41" i="3"/>
  <c r="CW41" i="3" s="1"/>
  <c r="CV43" i="3"/>
  <c r="CW43" i="3" s="1"/>
  <c r="CV44" i="3"/>
  <c r="CW44" i="3" s="1"/>
  <c r="CX25" i="3" l="1"/>
  <c r="CX19" i="3"/>
  <c r="CX41" i="3"/>
  <c r="CX9" i="3"/>
  <c r="CX17" i="3"/>
  <c r="CX11" i="3"/>
  <c r="CX33" i="3"/>
  <c r="CX29" i="3"/>
  <c r="CX48" i="3"/>
  <c r="CX43" i="3"/>
  <c r="CX28" i="3"/>
  <c r="CX45" i="3"/>
  <c r="CX16" i="3"/>
  <c r="CX8" i="3"/>
  <c r="CX13" i="3"/>
  <c r="CX37" i="3"/>
  <c r="CX10" i="3"/>
  <c r="CX40" i="3"/>
  <c r="CX53" i="3"/>
  <c r="CX39" i="3"/>
  <c r="CX46" i="3"/>
  <c r="CX18" i="3"/>
  <c r="CX32" i="3"/>
  <c r="CX31" i="3"/>
  <c r="CX42" i="3"/>
  <c r="CX51" i="3"/>
  <c r="CX7" i="3"/>
  <c r="CX22" i="3"/>
  <c r="CX36" i="3"/>
  <c r="CX21" i="3"/>
  <c r="CX6" i="3"/>
  <c r="CX38" i="3"/>
  <c r="CX34" i="3"/>
  <c r="CX15" i="3"/>
  <c r="CX52" i="3"/>
  <c r="CX35" i="3"/>
  <c r="CX14" i="3"/>
  <c r="CX23" i="3"/>
  <c r="CX49" i="3"/>
  <c r="CX27" i="3"/>
  <c r="CX30" i="3"/>
  <c r="CX50" i="3"/>
  <c r="CX20" i="3"/>
  <c r="CX44" i="3"/>
  <c r="CX12" i="3"/>
  <c r="CX24" i="3"/>
  <c r="CX47" i="3"/>
  <c r="CX26" i="3"/>
  <c r="CY15" i="3" l="1"/>
  <c r="CZ15" i="3" s="1"/>
  <c r="CY52" i="3"/>
  <c r="CZ52" i="3" s="1"/>
  <c r="CY30" i="3"/>
  <c r="CZ30" i="3" s="1"/>
  <c r="CY36" i="3"/>
  <c r="CZ36" i="3" s="1"/>
  <c r="CY9" i="3"/>
  <c r="CZ9" i="3" s="1"/>
  <c r="CY7" i="3"/>
  <c r="CZ7" i="3" s="1"/>
  <c r="CY34" i="3"/>
  <c r="CZ34" i="3" s="1"/>
  <c r="CY48" i="3"/>
  <c r="CZ48" i="3" s="1"/>
  <c r="CY19" i="3"/>
  <c r="CZ19" i="3" s="1"/>
  <c r="CY8" i="3"/>
  <c r="CZ8" i="3" s="1"/>
  <c r="CY33" i="3"/>
  <c r="CZ33" i="3" s="1"/>
  <c r="CY45" i="3"/>
  <c r="CZ45" i="3" s="1"/>
  <c r="CY18" i="3"/>
  <c r="CZ18" i="3" s="1"/>
  <c r="CY42" i="3"/>
  <c r="CZ42" i="3" s="1"/>
  <c r="CY24" i="3"/>
  <c r="CZ24" i="3" s="1"/>
  <c r="CY23" i="3"/>
  <c r="CZ23" i="3" s="1"/>
  <c r="CY53" i="3"/>
  <c r="CZ53" i="3" s="1"/>
  <c r="CY11" i="3"/>
  <c r="CZ11" i="3" s="1"/>
  <c r="CY26" i="3"/>
  <c r="CZ26" i="3" s="1"/>
  <c r="CY22" i="3"/>
  <c r="CZ22" i="3" s="1"/>
  <c r="CY10" i="3"/>
  <c r="CZ10" i="3" s="1"/>
  <c r="CY35" i="3"/>
  <c r="CZ35" i="3" s="1"/>
  <c r="CY37" i="3"/>
  <c r="CZ37" i="3" s="1"/>
  <c r="CY28" i="3"/>
  <c r="CZ28" i="3" s="1"/>
  <c r="CY31" i="3"/>
  <c r="CZ31" i="3" s="1"/>
  <c r="CY49" i="3"/>
  <c r="CZ49" i="3" s="1"/>
  <c r="CY47" i="3"/>
  <c r="CZ47" i="3" s="1"/>
  <c r="CY25" i="3"/>
  <c r="CZ25" i="3" s="1"/>
  <c r="CY44" i="3"/>
  <c r="CZ44" i="3" s="1"/>
  <c r="CY27" i="3"/>
  <c r="CZ27" i="3" s="1"/>
  <c r="CY12" i="3"/>
  <c r="CZ12" i="3" s="1"/>
  <c r="CY32" i="3"/>
  <c r="CZ32" i="3" s="1"/>
  <c r="CY38" i="3"/>
  <c r="CZ38" i="3" s="1"/>
  <c r="CY40" i="3"/>
  <c r="CZ40" i="3" s="1"/>
  <c r="CY16" i="3"/>
  <c r="CZ16" i="3" s="1"/>
  <c r="CY17" i="3"/>
  <c r="CZ17" i="3" s="1"/>
  <c r="CY43" i="3"/>
  <c r="CZ43" i="3" s="1"/>
  <c r="CY39" i="3"/>
  <c r="CZ39" i="3" s="1"/>
  <c r="CY21" i="3"/>
  <c r="CZ21" i="3" s="1"/>
  <c r="CY14" i="3"/>
  <c r="CZ14" i="3" s="1"/>
  <c r="CY29" i="3"/>
  <c r="CZ29" i="3" s="1"/>
  <c r="CY51" i="3"/>
  <c r="CZ51" i="3" s="1"/>
  <c r="CY20" i="3"/>
  <c r="CZ20" i="3" s="1"/>
  <c r="CY6" i="3"/>
  <c r="CZ6" i="3" s="1"/>
  <c r="CY13" i="3"/>
  <c r="CZ13" i="3" s="1"/>
  <c r="CY41" i="3"/>
  <c r="CZ41" i="3" s="1"/>
  <c r="CY46" i="3"/>
  <c r="CZ46" i="3" s="1"/>
  <c r="CY50" i="3"/>
  <c r="CZ50" i="3" s="1"/>
  <c r="DA36" i="3" l="1"/>
  <c r="DA52" i="3"/>
  <c r="DA9" i="3"/>
  <c r="DA26" i="3"/>
  <c r="DA24" i="3"/>
  <c r="DA34" i="3"/>
  <c r="DA38" i="3"/>
  <c r="DA6" i="3"/>
  <c r="DA15" i="3"/>
  <c r="DA41" i="3"/>
  <c r="DA48" i="3"/>
  <c r="DA43" i="3"/>
  <c r="DA46" i="3"/>
  <c r="DA39" i="3"/>
  <c r="DA27" i="3"/>
  <c r="DA17" i="3"/>
  <c r="DA13" i="3"/>
  <c r="DA35" i="3"/>
  <c r="DA22" i="3"/>
  <c r="DA8" i="3"/>
  <c r="DA12" i="3"/>
  <c r="DA53" i="3"/>
  <c r="DA29" i="3"/>
  <c r="DA19" i="3"/>
  <c r="DA42" i="3"/>
  <c r="DA7" i="3"/>
  <c r="DA30" i="3"/>
  <c r="DA10" i="3"/>
  <c r="DA47" i="3"/>
  <c r="DA28" i="3"/>
  <c r="DA25" i="3"/>
  <c r="DA23" i="3"/>
  <c r="DA44" i="3"/>
  <c r="DA50" i="3"/>
  <c r="DA33" i="3"/>
  <c r="DA16" i="3"/>
  <c r="DA18" i="3"/>
  <c r="DA37" i="3"/>
  <c r="DA14" i="3"/>
  <c r="DA31" i="3"/>
  <c r="DA45" i="3"/>
  <c r="DA11" i="3"/>
  <c r="DA21" i="3"/>
  <c r="DA32" i="3"/>
  <c r="DA49" i="3"/>
  <c r="DA20" i="3"/>
  <c r="DA40" i="3"/>
  <c r="DA51" i="3"/>
  <c r="DB18" i="3" l="1"/>
  <c r="DC18" i="3" s="1"/>
  <c r="DB42" i="3"/>
  <c r="DC42" i="3" s="1"/>
  <c r="DB51" i="3"/>
  <c r="DC51" i="3" s="1"/>
  <c r="DB40" i="3"/>
  <c r="DC40" i="3" s="1"/>
  <c r="DB33" i="3"/>
  <c r="DC33" i="3" s="1"/>
  <c r="DB49" i="3"/>
  <c r="DC49" i="3" s="1"/>
  <c r="DB30" i="3"/>
  <c r="DC30" i="3" s="1"/>
  <c r="DB28" i="3"/>
  <c r="DC28" i="3" s="1"/>
  <c r="DB35" i="3"/>
  <c r="DC35" i="3" s="1"/>
  <c r="DB45" i="3"/>
  <c r="DC45" i="3" s="1"/>
  <c r="DB47" i="3"/>
  <c r="DC47" i="3" s="1"/>
  <c r="DB13" i="3"/>
  <c r="DC13" i="3" s="1"/>
  <c r="DB53" i="3"/>
  <c r="DC53" i="3" s="1"/>
  <c r="DB46" i="3"/>
  <c r="DC46" i="3" s="1"/>
  <c r="DB38" i="3"/>
  <c r="DC38" i="3" s="1"/>
  <c r="DB14" i="3"/>
  <c r="DC14" i="3" s="1"/>
  <c r="DB43" i="3"/>
  <c r="DC43" i="3" s="1"/>
  <c r="DB27" i="3"/>
  <c r="DC27" i="3" s="1"/>
  <c r="DB34" i="3"/>
  <c r="DC34" i="3" s="1"/>
  <c r="DB15" i="3"/>
  <c r="DC15" i="3" s="1"/>
  <c r="DB9" i="3"/>
  <c r="DC9" i="3" s="1"/>
  <c r="DB24" i="3"/>
  <c r="DC24" i="3" s="1"/>
  <c r="DB44" i="3"/>
  <c r="DC44" i="3" s="1"/>
  <c r="DB41" i="3"/>
  <c r="DC41" i="3" s="1"/>
  <c r="DB39" i="3"/>
  <c r="DC39" i="3" s="1"/>
  <c r="DB26" i="3"/>
  <c r="DC26" i="3" s="1"/>
  <c r="DB12" i="3"/>
  <c r="DC12" i="3" s="1"/>
  <c r="DB22" i="3"/>
  <c r="DC22" i="3" s="1"/>
  <c r="DB7" i="3"/>
  <c r="DC7" i="3" s="1"/>
  <c r="DB31" i="3"/>
  <c r="DC31" i="3" s="1"/>
  <c r="DB10" i="3"/>
  <c r="DC10" i="3" s="1"/>
  <c r="DB6" i="3"/>
  <c r="DC6" i="3" s="1"/>
  <c r="DB32" i="3"/>
  <c r="DC32" i="3" s="1"/>
  <c r="DB20" i="3"/>
  <c r="DC20" i="3" s="1"/>
  <c r="DB36" i="3"/>
  <c r="DC36" i="3" s="1"/>
  <c r="DB16" i="3"/>
  <c r="DC16" i="3" s="1"/>
  <c r="DB50" i="3"/>
  <c r="DC50" i="3" s="1"/>
  <c r="DB37" i="3"/>
  <c r="DC37" i="3" s="1"/>
  <c r="DB48" i="3"/>
  <c r="DC48" i="3" s="1"/>
  <c r="DB52" i="3"/>
  <c r="DC52" i="3" s="1"/>
  <c r="DB19" i="3"/>
  <c r="DC19" i="3" s="1"/>
  <c r="DB17" i="3"/>
  <c r="DC17" i="3" s="1"/>
  <c r="DB8" i="3"/>
  <c r="DC8" i="3" s="1"/>
  <c r="DB29" i="3"/>
  <c r="DC29" i="3" s="1"/>
  <c r="DB21" i="3"/>
  <c r="DC21" i="3" s="1"/>
  <c r="DB25" i="3"/>
  <c r="DC25" i="3" s="1"/>
  <c r="DB23" i="3"/>
  <c r="DC23" i="3" s="1"/>
  <c r="DB11" i="3"/>
  <c r="DC11" i="3" s="1"/>
  <c r="DD49" i="3" l="1"/>
  <c r="BM49" i="3" s="1"/>
  <c r="DD8" i="3"/>
  <c r="BM8" i="3" s="1"/>
  <c r="DD52" i="3"/>
  <c r="BM52" i="3" s="1"/>
  <c r="DD53" i="3"/>
  <c r="BM53" i="3" s="1"/>
  <c r="DD48" i="3"/>
  <c r="BM48" i="3" s="1"/>
  <c r="DD31" i="3"/>
  <c r="BM31" i="3" s="1"/>
  <c r="DD35" i="3"/>
  <c r="BM35" i="3" s="1"/>
  <c r="DD16" i="3"/>
  <c r="BM16" i="3" s="1"/>
  <c r="DD36" i="3"/>
  <c r="BM36" i="3" s="1"/>
  <c r="DD29" i="3"/>
  <c r="BM29" i="3" s="1"/>
  <c r="DD11" i="3"/>
  <c r="BM11" i="3" s="1"/>
  <c r="DD46" i="3"/>
  <c r="BM46" i="3" s="1"/>
  <c r="DD14" i="3"/>
  <c r="BM14" i="3" s="1"/>
  <c r="DD9" i="3"/>
  <c r="BM9" i="3" s="1"/>
  <c r="DD12" i="3"/>
  <c r="BM12" i="3" s="1"/>
  <c r="DD6" i="3"/>
  <c r="BM6" i="3" s="1"/>
  <c r="DQ6" i="3" s="1"/>
  <c r="DJ6" i="3" s="1"/>
  <c r="DD37" i="3"/>
  <c r="BM37" i="3" s="1"/>
  <c r="DD43" i="3"/>
  <c r="BM43" i="3" s="1"/>
  <c r="DD13" i="3"/>
  <c r="BM13" i="3" s="1"/>
  <c r="DD34" i="3"/>
  <c r="BM34" i="3" s="1"/>
  <c r="DD25" i="3"/>
  <c r="BM25" i="3" s="1"/>
  <c r="DD20" i="3"/>
  <c r="BM20" i="3" s="1"/>
  <c r="DD50" i="3"/>
  <c r="BM50" i="3" s="1"/>
  <c r="DD10" i="3"/>
  <c r="BM10" i="3" s="1"/>
  <c r="DD23" i="3"/>
  <c r="BM23" i="3" s="1"/>
  <c r="DD39" i="3"/>
  <c r="BM39" i="3" s="1"/>
  <c r="DD28" i="3"/>
  <c r="BM28" i="3" s="1"/>
  <c r="DD26" i="3"/>
  <c r="BM26" i="3" s="1"/>
  <c r="DD30" i="3"/>
  <c r="BM30" i="3" s="1"/>
  <c r="DD44" i="3"/>
  <c r="BM44" i="3" s="1"/>
  <c r="DD40" i="3"/>
  <c r="BM40" i="3" s="1"/>
  <c r="DD22" i="3"/>
  <c r="BM22" i="3" s="1"/>
  <c r="DD7" i="3"/>
  <c r="BM7" i="3" s="1"/>
  <c r="DD21" i="3"/>
  <c r="BM21" i="3" s="1"/>
  <c r="DD27" i="3"/>
  <c r="BM27" i="3" s="1"/>
  <c r="DD42" i="3"/>
  <c r="BM42" i="3" s="1"/>
  <c r="DD33" i="3"/>
  <c r="BM33" i="3" s="1"/>
  <c r="DD45" i="3"/>
  <c r="BM45" i="3" s="1"/>
  <c r="DD38" i="3"/>
  <c r="BM38" i="3" s="1"/>
  <c r="DD41" i="3"/>
  <c r="BM41" i="3" s="1"/>
  <c r="DD24" i="3"/>
  <c r="BM24" i="3" s="1"/>
  <c r="DD17" i="3"/>
  <c r="BM17" i="3" s="1"/>
  <c r="DD51" i="3"/>
  <c r="BM51" i="3" s="1"/>
  <c r="DD18" i="3"/>
  <c r="BM18" i="3" s="1"/>
  <c r="DD47" i="3"/>
  <c r="BM47" i="3" s="1"/>
  <c r="DD19" i="3"/>
  <c r="BM19" i="3" s="1"/>
  <c r="DD15" i="3"/>
  <c r="BM15" i="3" s="1"/>
  <c r="DD32" i="3"/>
  <c r="BM32" i="3" s="1"/>
  <c r="AV6" i="3" l="1"/>
  <c r="AV9" i="3"/>
  <c r="DQ9" i="3"/>
  <c r="DJ9" i="3" s="1"/>
  <c r="AV8" i="3"/>
  <c r="DQ7" i="3"/>
  <c r="DJ7" i="3" s="1"/>
  <c r="AV7" i="3"/>
  <c r="DQ10" i="3"/>
  <c r="DJ10" i="3" s="1"/>
  <c r="DQ8" i="3"/>
  <c r="DJ8" i="3" s="1"/>
  <c r="DQ11" i="3"/>
  <c r="DJ11" i="3" s="1"/>
  <c r="AV15" i="3"/>
  <c r="AV16" i="3"/>
  <c r="DQ12" i="3"/>
  <c r="DJ12" i="3" s="1"/>
  <c r="AV22" i="3"/>
  <c r="AV23" i="3"/>
  <c r="AV14" i="3"/>
  <c r="AV25" i="3"/>
  <c r="DQ15" i="3"/>
  <c r="DJ15" i="3" s="1"/>
  <c r="AV95" i="3"/>
  <c r="AV17" i="3"/>
  <c r="DQ13" i="3"/>
  <c r="DJ13" i="3" s="1"/>
  <c r="DQ14" i="3"/>
  <c r="DJ14" i="3" s="1"/>
  <c r="DQ27" i="3"/>
  <c r="DJ27" i="3" s="1"/>
  <c r="DQ52" i="3"/>
  <c r="DJ52" i="3" s="1"/>
  <c r="DQ36" i="3"/>
  <c r="DJ36" i="3" s="1"/>
  <c r="AV47" i="3"/>
  <c r="DQ33" i="3"/>
  <c r="DJ33" i="3" s="1"/>
  <c r="AV64" i="3"/>
  <c r="DQ40" i="3"/>
  <c r="DJ40" i="3" s="1"/>
  <c r="AV87" i="3"/>
  <c r="AV70" i="3"/>
  <c r="DQ17" i="3"/>
  <c r="DJ17" i="3" s="1"/>
  <c r="AV30" i="3"/>
  <c r="DQ47" i="3"/>
  <c r="DJ47" i="3" s="1"/>
  <c r="DQ16" i="3"/>
  <c r="DJ16" i="3" s="1"/>
  <c r="AV81" i="3"/>
  <c r="DQ23" i="3"/>
  <c r="DJ23" i="3" s="1"/>
  <c r="DQ22" i="3"/>
  <c r="DJ22" i="3" s="1"/>
  <c r="DQ45" i="3"/>
  <c r="DJ45" i="3" s="1"/>
  <c r="DQ53" i="3"/>
  <c r="DJ53" i="3" s="1"/>
  <c r="AV80" i="3"/>
  <c r="AV63" i="3"/>
  <c r="DQ44" i="3"/>
  <c r="DJ44" i="3" s="1"/>
  <c r="AV79" i="3"/>
  <c r="AV49" i="3"/>
  <c r="AV31" i="3"/>
  <c r="AV39" i="3"/>
  <c r="AV86" i="3"/>
  <c r="AV96" i="3"/>
  <c r="DQ37" i="3"/>
  <c r="DJ37" i="3" s="1"/>
  <c r="AV41" i="3"/>
  <c r="DQ49" i="3"/>
  <c r="DJ49" i="3" s="1"/>
  <c r="DQ50" i="3"/>
  <c r="DJ50" i="3" s="1"/>
  <c r="AV89" i="3"/>
  <c r="DQ34" i="3"/>
  <c r="DJ34" i="3" s="1"/>
  <c r="AV54" i="3"/>
  <c r="DQ46" i="3"/>
  <c r="DJ46" i="3" s="1"/>
  <c r="AV71" i="3"/>
  <c r="DQ28" i="3"/>
  <c r="DJ28" i="3" s="1"/>
  <c r="AV40" i="3"/>
  <c r="DQ30" i="3"/>
  <c r="DJ30" i="3" s="1"/>
  <c r="AV97" i="3"/>
  <c r="AV33" i="3"/>
  <c r="AV38" i="3"/>
  <c r="DQ48" i="3"/>
  <c r="DJ48" i="3" s="1"/>
  <c r="AV62" i="3"/>
  <c r="AV46" i="3"/>
  <c r="AV24" i="3"/>
  <c r="DQ42" i="3"/>
  <c r="DJ42" i="3" s="1"/>
  <c r="AV55" i="3"/>
  <c r="DQ38" i="3"/>
  <c r="DJ38" i="3" s="1"/>
  <c r="AV72" i="3"/>
  <c r="AV56" i="3"/>
  <c r="DQ18" i="3"/>
  <c r="DJ18" i="3" s="1"/>
  <c r="DQ25" i="3"/>
  <c r="DJ25" i="3" s="1"/>
  <c r="AV94" i="3"/>
  <c r="AV48" i="3"/>
  <c r="DQ43" i="3"/>
  <c r="DJ43" i="3" s="1"/>
  <c r="DQ20" i="3"/>
  <c r="DJ20" i="3" s="1"/>
  <c r="AV65" i="3"/>
  <c r="DQ32" i="3"/>
  <c r="DJ32" i="3" s="1"/>
  <c r="AV57" i="3"/>
  <c r="AV78" i="3"/>
  <c r="DQ29" i="3"/>
  <c r="DJ29" i="3" s="1"/>
  <c r="DQ39" i="3"/>
  <c r="DJ39" i="3" s="1"/>
  <c r="DQ21" i="3"/>
  <c r="DJ21" i="3" s="1"/>
  <c r="DQ41" i="3"/>
  <c r="DJ41" i="3" s="1"/>
  <c r="AV88" i="3"/>
  <c r="DQ19" i="3"/>
  <c r="DJ19" i="3" s="1"/>
  <c r="AV73" i="3"/>
  <c r="DQ51" i="3"/>
  <c r="DJ51" i="3" s="1"/>
  <c r="DQ24" i="3"/>
  <c r="DJ24" i="3" s="1"/>
  <c r="DQ31" i="3"/>
  <c r="DJ31" i="3" s="1"/>
  <c r="DQ26" i="3"/>
  <c r="DJ26" i="3" s="1"/>
  <c r="AV32" i="3"/>
  <c r="DQ35" i="3"/>
  <c r="DJ35" i="3" s="1"/>
  <c r="DL50" i="3" l="1"/>
  <c r="DN50" i="3" s="1" a="1"/>
  <c r="DN50" i="3" s="1"/>
  <c r="DL51" i="3"/>
  <c r="AU95" i="3" s="1"/>
  <c r="DL53" i="3"/>
  <c r="AU97" i="3" s="1"/>
  <c r="DL52" i="3"/>
  <c r="AU96" i="3" s="1"/>
  <c r="DF8" i="3"/>
  <c r="DL48" i="3"/>
  <c r="AU88" i="3" s="1"/>
  <c r="DL47" i="3"/>
  <c r="AU87" i="3" s="1"/>
  <c r="DL49" i="3"/>
  <c r="AU89" i="3" s="1"/>
  <c r="DF7" i="3"/>
  <c r="DL46" i="3"/>
  <c r="AU86" i="3" s="1"/>
  <c r="DL42" i="3"/>
  <c r="AU78" i="3" s="1"/>
  <c r="DL44" i="3"/>
  <c r="AU80" i="3" s="1"/>
  <c r="DL43" i="3"/>
  <c r="AU79" i="3" s="1"/>
  <c r="DL45" i="3"/>
  <c r="DN45" i="3" s="1" a="1"/>
  <c r="DN45" i="3" s="1"/>
  <c r="DL38" i="3"/>
  <c r="AU70" i="3" s="1"/>
  <c r="DL40" i="3"/>
  <c r="AU72" i="3" s="1"/>
  <c r="DL41" i="3"/>
  <c r="DM41" i="3" s="1"/>
  <c r="DL39" i="3"/>
  <c r="AU71" i="3" s="1"/>
  <c r="DL27" i="3"/>
  <c r="AU47" i="3" s="1"/>
  <c r="DL26" i="3"/>
  <c r="DM26" i="3" s="1"/>
  <c r="DL12" i="3"/>
  <c r="AU16" i="3" s="1"/>
  <c r="DL31" i="3"/>
  <c r="AU55" i="3" s="1"/>
  <c r="DL15" i="3"/>
  <c r="AU23" i="3" s="1"/>
  <c r="DL8" i="3"/>
  <c r="AU8" i="3" s="1"/>
  <c r="DL23" i="3"/>
  <c r="AU39" i="3" s="1"/>
  <c r="DL28" i="3"/>
  <c r="AU48" i="3" s="1"/>
  <c r="DL37" i="3"/>
  <c r="AU65" i="3" s="1"/>
  <c r="DL9" i="3"/>
  <c r="AU9" i="3" s="1"/>
  <c r="DL6" i="3"/>
  <c r="AU6" i="3" s="1"/>
  <c r="DL24" i="3"/>
  <c r="AU40" i="3" s="1"/>
  <c r="DL29" i="3"/>
  <c r="DN29" i="3" s="1" a="1"/>
  <c r="DN29" i="3" s="1"/>
  <c r="DL21" i="3"/>
  <c r="AU33" i="3" s="1"/>
  <c r="DL11" i="3"/>
  <c r="DM11" i="3" s="1"/>
  <c r="DL18" i="3"/>
  <c r="AU30" i="3" s="1"/>
  <c r="DL25" i="3"/>
  <c r="AU41" i="3" s="1"/>
  <c r="DL35" i="3"/>
  <c r="AU63" i="3" s="1"/>
  <c r="DL7" i="3"/>
  <c r="DN7" i="3" s="1" a="1"/>
  <c r="DN7" i="3" s="1"/>
  <c r="DL30" i="3"/>
  <c r="AU54" i="3" s="1"/>
  <c r="DL34" i="3"/>
  <c r="AU62" i="3" s="1"/>
  <c r="DL17" i="3"/>
  <c r="AU25" i="3" s="1"/>
  <c r="DL14" i="3"/>
  <c r="DM14" i="3" s="1"/>
  <c r="DL32" i="3"/>
  <c r="AU56" i="3" s="1"/>
  <c r="DL10" i="3"/>
  <c r="AU14" i="3" s="1"/>
  <c r="DL19" i="3"/>
  <c r="AU31" i="3" s="1"/>
  <c r="DL22" i="3"/>
  <c r="AU38" i="3" s="1"/>
  <c r="DL13" i="3"/>
  <c r="AU17" i="3" s="1"/>
  <c r="DL33" i="3"/>
  <c r="DM33" i="3" s="1"/>
  <c r="DL36" i="3"/>
  <c r="AU64" i="3" s="1"/>
  <c r="DL20" i="3"/>
  <c r="DN20" i="3" s="1" a="1"/>
  <c r="DN20" i="3" s="1"/>
  <c r="DL16" i="3"/>
  <c r="AU24" i="3" s="1"/>
  <c r="DM52" i="3"/>
  <c r="DN52" i="3" a="1"/>
  <c r="DN52" i="3" s="1"/>
  <c r="DM50" i="3"/>
  <c r="DN48" i="3" a="1"/>
  <c r="DN48" i="3" s="1"/>
  <c r="AU94" i="3"/>
  <c r="DN53" i="3" a="1"/>
  <c r="DN53" i="3" s="1"/>
  <c r="AU73" i="3"/>
  <c r="DM53" i="3" l="1"/>
  <c r="DN51" i="3" a="1"/>
  <c r="DN51" i="3" s="1"/>
  <c r="AU93" i="3"/>
  <c r="AV92" i="3" s="1"/>
  <c r="DN49" i="3" a="1"/>
  <c r="DN49" i="3" s="1"/>
  <c r="DM49" i="3"/>
  <c r="DM48" i="3"/>
  <c r="DM51" i="3"/>
  <c r="DN46" i="3" a="1"/>
  <c r="DN46" i="3" s="1"/>
  <c r="DN47" i="3" a="1"/>
  <c r="DN47" i="3" s="1"/>
  <c r="DM46" i="3"/>
  <c r="DN43" i="3" a="1"/>
  <c r="DN43" i="3" s="1"/>
  <c r="DM43" i="3"/>
  <c r="DM42" i="3"/>
  <c r="DN42" i="3" a="1"/>
  <c r="DN42" i="3" s="1"/>
  <c r="DM47" i="3"/>
  <c r="AU85" i="3"/>
  <c r="AV84" i="3" s="1"/>
  <c r="DM44" i="3"/>
  <c r="DN44" i="3" a="1"/>
  <c r="DN44" i="3" s="1"/>
  <c r="DM45" i="3"/>
  <c r="AU81" i="3"/>
  <c r="AU77" i="3" s="1"/>
  <c r="AV76" i="3" s="1"/>
  <c r="DN15" i="3" a="1"/>
  <c r="DN15" i="3" s="1"/>
  <c r="DM39" i="3"/>
  <c r="DN39" i="3" a="1"/>
  <c r="DN39" i="3" s="1"/>
  <c r="DN31" i="3" a="1"/>
  <c r="DN31" i="3" s="1"/>
  <c r="DM38" i="3"/>
  <c r="DN38" i="3" a="1"/>
  <c r="DN38" i="3" s="1"/>
  <c r="DN6" i="3" a="1"/>
  <c r="DN6" i="3" s="1"/>
  <c r="DM27" i="3"/>
  <c r="DN41" i="3" a="1"/>
  <c r="DN41" i="3" s="1"/>
  <c r="AU49" i="3"/>
  <c r="DM29" i="3"/>
  <c r="DN27" i="3" a="1"/>
  <c r="DN27" i="3" s="1"/>
  <c r="DN40" i="3" a="1"/>
  <c r="DN40" i="3" s="1"/>
  <c r="DM40" i="3"/>
  <c r="AU69" i="3"/>
  <c r="AV68" i="3" s="1"/>
  <c r="DN12" i="3" a="1"/>
  <c r="DN12" i="3" s="1"/>
  <c r="DN26" i="3" a="1"/>
  <c r="DN26" i="3" s="1"/>
  <c r="AU46" i="3"/>
  <c r="DM12" i="3"/>
  <c r="DN21" i="3" a="1"/>
  <c r="DN21" i="3" s="1"/>
  <c r="DM21" i="3"/>
  <c r="DM15" i="3"/>
  <c r="DN25" i="3" a="1"/>
  <c r="DN25" i="3" s="1"/>
  <c r="DN8" i="3" a="1"/>
  <c r="DN8" i="3" s="1"/>
  <c r="DN35" i="3" a="1"/>
  <c r="DN35" i="3" s="1"/>
  <c r="DM8" i="3"/>
  <c r="DM35" i="3"/>
  <c r="AU32" i="3"/>
  <c r="AU29" i="3" s="1"/>
  <c r="AV28" i="3" s="1"/>
  <c r="DN10" i="3" a="1"/>
  <c r="DN10" i="3" s="1"/>
  <c r="DM25" i="3"/>
  <c r="DN9" i="3" a="1"/>
  <c r="DN9" i="3" s="1"/>
  <c r="DM17" i="3"/>
  <c r="DN17" i="3" a="1"/>
  <c r="DN17" i="3" s="1"/>
  <c r="DM9" i="3"/>
  <c r="DN28" i="3" a="1"/>
  <c r="DN28" i="3" s="1"/>
  <c r="DM7" i="3"/>
  <c r="DM28" i="3"/>
  <c r="DN23" i="3" a="1"/>
  <c r="DN23" i="3" s="1"/>
  <c r="AU7" i="3"/>
  <c r="AU5" i="3" s="1"/>
  <c r="AV4" i="3" s="1"/>
  <c r="DM23" i="3"/>
  <c r="DM10" i="3"/>
  <c r="DM31" i="3"/>
  <c r="DN37" i="3" a="1"/>
  <c r="DN37" i="3" s="1"/>
  <c r="DM37" i="3"/>
  <c r="DM20" i="3"/>
  <c r="DN19" i="3" a="1"/>
  <c r="DN19" i="3" s="1"/>
  <c r="DN14" i="3" a="1"/>
  <c r="DN14" i="3" s="1"/>
  <c r="AU22" i="3"/>
  <c r="AU21" i="3" s="1"/>
  <c r="AV20" i="3" s="1"/>
  <c r="DM6" i="3"/>
  <c r="DM19" i="3"/>
  <c r="DN30" i="3" a="1"/>
  <c r="DN30" i="3" s="1"/>
  <c r="DN34" i="3" a="1"/>
  <c r="DN34" i="3" s="1"/>
  <c r="DN36" i="3" a="1"/>
  <c r="DN36" i="3" s="1"/>
  <c r="AU61" i="3"/>
  <c r="AV60" i="3" s="1"/>
  <c r="DN24" i="3" a="1"/>
  <c r="DN24" i="3" s="1"/>
  <c r="DM24" i="3"/>
  <c r="DM32" i="3"/>
  <c r="AU37" i="3"/>
  <c r="AV36" i="3" s="1"/>
  <c r="DN32" i="3" a="1"/>
  <c r="DN32" i="3" s="1"/>
  <c r="AU15" i="3"/>
  <c r="AU13" i="3" s="1"/>
  <c r="AV12" i="3" s="1"/>
  <c r="DN22" i="3" a="1"/>
  <c r="DN22" i="3" s="1"/>
  <c r="DN11" i="3" a="1"/>
  <c r="DN11" i="3" s="1"/>
  <c r="DN18" i="3" a="1"/>
  <c r="DN18" i="3" s="1"/>
  <c r="DM16" i="3"/>
  <c r="DM22" i="3"/>
  <c r="DM18" i="3"/>
  <c r="DN13" i="3" a="1"/>
  <c r="DN13" i="3" s="1"/>
  <c r="DM13" i="3"/>
  <c r="DM36" i="3"/>
  <c r="DN16" i="3" a="1"/>
  <c r="DN16" i="3" s="1"/>
  <c r="DM34" i="3"/>
  <c r="DM30" i="3"/>
  <c r="AU57" i="3"/>
  <c r="AU53" i="3" s="1"/>
  <c r="AV52" i="3" s="1"/>
  <c r="DN33" i="3" a="1"/>
  <c r="DN33" i="3" s="1"/>
  <c r="DF9" i="3"/>
  <c r="AU45" i="3" l="1"/>
  <c r="AV44" i="3" s="1"/>
  <c r="DF26" i="3" s="1"/>
  <c r="DF25" i="3"/>
  <c r="DF10" i="3"/>
  <c r="DF14" i="3"/>
  <c r="DF19" i="3"/>
  <c r="DF21" i="3"/>
  <c r="DF23" i="3"/>
  <c r="DF16" i="3"/>
  <c r="DF18" i="3"/>
  <c r="DF22" i="3"/>
  <c r="DF24" i="3"/>
  <c r="DF12" i="3"/>
  <c r="DF20" i="3"/>
  <c r="DF15" i="3"/>
  <c r="DF11" i="3"/>
  <c r="DF6" i="3"/>
  <c r="DF17" i="3"/>
  <c r="DF13" i="3"/>
  <c r="DF53" i="3" l="1"/>
  <c r="DF51" i="3"/>
  <c r="DF33" i="3"/>
  <c r="DF43" i="3"/>
  <c r="DF46" i="3"/>
  <c r="DF47" i="3"/>
  <c r="DF32" i="3"/>
  <c r="DF34" i="3"/>
  <c r="DF45" i="3"/>
  <c r="DF38" i="3"/>
  <c r="DF37" i="3"/>
  <c r="DF52" i="3"/>
  <c r="DF48" i="3"/>
  <c r="DF27" i="3"/>
  <c r="DF42" i="3"/>
  <c r="DF29" i="3"/>
  <c r="DF36" i="3"/>
  <c r="DF31" i="3"/>
  <c r="DF39" i="3"/>
  <c r="DF50" i="3"/>
  <c r="DG50" i="3" s="1"/>
  <c r="DF40" i="3"/>
  <c r="DF35" i="3"/>
  <c r="DF44" i="3"/>
  <c r="DF41" i="3"/>
  <c r="DF49" i="3"/>
  <c r="DF28" i="3"/>
  <c r="DF30" i="3"/>
  <c r="DG51" i="3" s="1"/>
  <c r="DG32" i="3"/>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D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02" i="3" l="1"/>
  <c r="AG102" i="3" s="1"/>
  <c r="BF63" i="3"/>
  <c r="BJ63"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L65" i="3" s="1"/>
  <c r="BK64" i="3"/>
  <c r="BK68" i="3"/>
  <c r="BJ68" i="3"/>
  <c r="BE66" i="3"/>
  <c r="BR66" i="3" s="1"/>
  <c r="BE59" i="3"/>
  <c r="BR59" i="3" s="1"/>
  <c r="BK63" i="3"/>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0" i="3"/>
  <c r="AF121" i="3" s="1"/>
  <c r="AG106" i="3"/>
  <c r="N123" i="3"/>
  <c r="AF123" i="3" s="1"/>
  <c r="AG108" i="3"/>
  <c r="N122" i="3"/>
  <c r="AF122" i="3" s="1"/>
  <c r="AG105" i="3"/>
  <c r="AG103" i="3"/>
  <c r="M120" i="3"/>
  <c r="AA121" i="3" s="1"/>
  <c r="M122" i="3"/>
  <c r="AA122" i="3" s="1"/>
  <c r="D122"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M132" i="3" s="1"/>
  <c r="AA132" i="3" s="1"/>
  <c r="D132" i="3" s="1"/>
  <c r="D127" i="3"/>
  <c r="AG127" i="3" s="1"/>
  <c r="D121" i="3"/>
  <c r="M131" i="3" s="1"/>
  <c r="AA131" i="3" s="1"/>
  <c r="D131" i="3" s="1"/>
  <c r="BL63" i="3"/>
  <c r="BL59"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2" i="3"/>
  <c r="M133" i="3"/>
  <c r="AA133" i="3" s="1"/>
  <c r="D133" i="3" s="1"/>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AG124" i="3" l="1"/>
  <c r="N134" i="3"/>
  <c r="AF134" i="3" s="1"/>
  <c r="AI44" i="45" s="1"/>
  <c r="AG121" i="3"/>
  <c r="D120" i="3"/>
  <c r="BS63" i="3"/>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M138" i="3"/>
  <c r="AA138" i="3" s="1"/>
  <c r="AG131" i="3"/>
  <c r="C211" i="31"/>
  <c r="AI19" i="45"/>
  <c r="C212" i="31"/>
  <c r="AI31" i="45"/>
  <c r="AI43" i="45"/>
  <c r="C213" i="31"/>
  <c r="AI7" i="45"/>
  <c r="C210" i="31"/>
  <c r="C223" i="31" l="1"/>
  <c r="B223" i="31"/>
  <c r="C217" i="31"/>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H138" i="3"/>
  <c r="AA143" i="3"/>
  <c r="D138" i="3"/>
  <c r="AA147" i="3"/>
  <c r="AM38" i="45" a="1"/>
  <c r="AM38" i="45" s="1"/>
  <c r="C229" i="31"/>
  <c r="C227" i="31"/>
  <c r="AM37" i="45"/>
  <c r="C233" i="31"/>
  <c r="B233"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H147" i="3"/>
  <c r="AA151" i="3"/>
  <c r="AA152" i="3"/>
  <c r="D143" i="3"/>
  <c r="AG143" i="3" s="1"/>
  <c r="C237" i="31"/>
  <c r="AQ32" i="45"/>
  <c r="AG139" i="3"/>
  <c r="N143" i="3"/>
  <c r="N147" i="3"/>
  <c r="AU26" i="45"/>
  <c r="C241" i="31"/>
  <c r="C240" i="31"/>
  <c r="C247" i="31"/>
  <c r="B247"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<sst xmlns="http://schemas.openxmlformats.org/spreadsheetml/2006/main" count="6764" uniqueCount="1522">
  <si>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</si>
  <si>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</si>
  <si>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</si>
  <si>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</si>
  <si>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</si>
  <si>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</si>
  <si>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</si>
  <si>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</si>
  <si>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</si>
  <si>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</si>
  <si>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</si>
  <si>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</si>
  <si>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</si>
  <si>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</si>
  <si>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</si>
  <si>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</si>
  <si>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</si>
  <si>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</si>
  <si>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</si>
  <si>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</si>
  <si>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</si>
  <si>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</si>
  <si>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</si>
  <si>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</si>
  <si>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</si>
  <si>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</si>
  <si>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</si>
  <si>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</si>
  <si>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</si>
  <si>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</si>
  <si>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</si>
  <si>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</si>
  <si>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</si>
  <si>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</si>
  <si>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</si>
  <si>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</si>
  <si>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</si>
  <si>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</si>
  <si>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</si>
  <si>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</si>
  <si>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</si>
  <si>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</si>
  <si>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</si>
  <si>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</si>
  <si>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</si>
  <si>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</si>
  <si>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</si>
  <si>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</si>
  <si>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</si>
  <si>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</si>
  <si>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</si>
  <si>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</si>
  <si>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</si>
  <si>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</si>
  <si>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</si>
  <si>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</si>
  <si>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</si>
  <si>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</si>
  <si>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</si>
  <si>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</si>
  <si>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</si>
  <si>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</si>
  <si>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</si>
  <si>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</si>
  <si>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</si>
  <si>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</si>
  <si>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</si>
  <si>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</si>
  <si>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</si>
  <si>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</si>
  <si>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</si>
  <si>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</si>
  <si>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</si>
  <si>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</si>
  <si>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</si>
  <si>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</si>
  <si>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</si>
  <si>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</si>
  <si>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</si>
  <si>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</si>
  <si>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</si>
  <si>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</si>
  <si>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</si>
  <si>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</si>
  <si>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</si>
  <si>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</si>
  <si>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</si>
  <si>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</si>
  <si>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</si>
  <si>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</si>
  <si>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</si>
  <si>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</si>
  <si>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</si>
  <si>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</si>
  <si>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</si>
  <si>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</si>
  <si>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</si>
  <si>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</si>
  <si>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</si>
  <si>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</si>
  <si>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</si>
  <si>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</si>
  <si>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</si>
  <si>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</si>
  <si>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</si>
  <si>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</si>
  <si>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</si>
  <si>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</si>
  <si>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</si>
  <si>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</si>
  <si>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</si>
  <si>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</si>
  <si>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</si>
  <si>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</si>
  <si>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</si>
  <si>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</si>
  <si>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</si>
  <si>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</si>
  <si>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</si>
  <si>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</si>
  <si>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</si>
  <si>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</si>
  <si>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</si>
  <si>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</si>
  <si>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</si>
  <si>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</si>
  <si>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</si>
  <si>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</si>
  <si>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</si>
  <si>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</si>
  <si>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</si>
  <si>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</si>
  <si>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</si>
  <si>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</si>
  <si>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</si>
  <si>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</si>
  <si>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</si>
  <si>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</si>
  <si>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</si>
  <si>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</si>
  <si>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</si>
  <si>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</si>
  <si>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</si>
  <si>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</si>
  <si>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</si>
  <si>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</si>
  <si>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</si>
  <si>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</si>
  <si>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</si>
  <si>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</si>
  <si>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</si>
  <si>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</si>
  <si>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</si>
  <si>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</si>
  <si>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</si>
  <si>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</si>
  <si>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</si>
  <si>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</si>
  <si>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</si>
  <si>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</si>
  <si>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</si>
  <si>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</si>
  <si>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</si>
  <si>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</si>
  <si>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</si>
  <si>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</si>
  <si>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</si>
  <si>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</si>
  <si>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</si>
  <si>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</si>
  <si>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</si>
  <si>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</si>
  <si>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</si>
  <si>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</si>
  <si>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</si>
  <si>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</si>
  <si>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</si>
  <si>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</si>
  <si>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</si>
  <si>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</si>
  <si>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</si>
  <si>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</si>
  <si>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</si>
  <si>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</si>
  <si>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</si>
  <si>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</si>
  <si>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</si>
  <si>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</si>
  <si>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</si>
  <si>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</si>
  <si>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</si>
  <si>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</si>
  <si>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</si>
  <si>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</si>
  <si>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</si>
  <si>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</si>
  <si>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</si>
  <si>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</si>
  <si>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</si>
  <si>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</si>
  <si>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</si>
  <si>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</si>
  <si>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</si>
  <si>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</si>
  <si>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</si>
  <si>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</si>
  <si>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</si>
  <si>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</si>
  <si>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</si>
  <si>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</si>
  <si>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</si>
  <si>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</si>
  <si>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</si>
  <si>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</si>
  <si>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</si>
  <si>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</si>
  <si>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</si>
  <si>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</si>
  <si>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</si>
  <si>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</si>
  <si>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</si>
  <si>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</si>
  <si>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</si>
  <si>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</si>
  <si>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</si>
  <si>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</si>
  <si>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</si>
  <si>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</si>
  <si>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</si>
  <si>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</si>
  <si>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</si>
  <si>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</si>
  <si>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</si>
  <si>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</si>
  <si>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</si>
  <si>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</si>
  <si>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</si>
  <si>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</si>
  <si>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</si>
  <si>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</si>
  <si>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</si>
  <si>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</si>
  <si>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</si>
  <si>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</si>
  <si>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</si>
  <si>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</si>
  <si>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</si>
  <si>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</si>
  <si>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</si>
  <si>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</si>
  <si>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</si>
  <si>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</si>
  <si>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</si>
  <si>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</si>
  <si>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</si>
  <si>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</si>
  <si>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</si>
  <si>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</si>
  <si>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</si>
  <si>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</si>
  <si>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</si>
  <si>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</si>
  <si>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</si>
  <si>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</si>
  <si>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</si>
  <si>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</si>
  <si>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</si>
  <si>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</si>
  <si>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</si>
  <si>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</si>
  <si>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</si>
  <si>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</si>
  <si>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</si>
  <si>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</si>
  <si>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</si>
  <si>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</si>
  <si>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</si>
  <si>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</si>
  <si>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</si>
  <si>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</si>
  <si>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</si>
  <si>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</si>
  <si>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</si>
  <si>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</si>
  <si>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</si>
  <si>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</si>
  <si>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</si>
  <si>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</si>
  <si>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</si>
  <si>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</si>
  <si>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</si>
  <si>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</si>
  <si>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</si>
  <si>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</si>
  <si>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</si>
  <si>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</si>
  <si>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</si>
  <si>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</si>
  <si>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</si>
  <si>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</si>
  <si>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</si>
  <si>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</si>
  <si>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</si>
  <si>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</si>
  <si>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</si>
  <si>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</si>
  <si>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</si>
  <si>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</si>
  <si>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</si>
  <si>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</si>
  <si>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</si>
  <si>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</si>
  <si>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</si>
  <si>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</si>
  <si>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</si>
  <si>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</si>
  <si>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</si>
  <si>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</si>
  <si>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</si>
  <si>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</si>
  <si>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</si>
  <si>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</si>
  <si>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</si>
  <si>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</si>
  <si>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</si>
  <si>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</si>
  <si>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</si>
  <si>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</si>
  <si>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</si>
  <si>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</si>
  <si>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</si>
  <si>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</si>
  <si>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</si>
  <si>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</si>
  <si>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</si>
  <si>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</si>
  <si>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</si>
  <si>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</si>
  <si>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</si>
  <si>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</si>
  <si>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</si>
  <si>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</si>
  <si>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</si>
  <si>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</si>
  <si>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</si>
  <si>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</si>
  <si>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</si>
  <si>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</si>
  <si>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</si>
  <si>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</si>
  <si>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</si>
  <si>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</si>
  <si>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</si>
  <si>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</si>
  <si>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</si>
  <si>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</si>
  <si>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</si>
  <si>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</si>
  <si>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</si>
  <si>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</si>
  <si>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</si>
  <si>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</si>
  <si>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</si>
  <si>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</si>
  <si>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</si>
  <si>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</si>
  <si>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</si>
  <si>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</si>
  <si>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</si>
  <si>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</si>
  <si>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</si>
  <si>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</si>
  <si>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</si>
  <si>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</si>
  <si>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</si>
  <si>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</si>
  <si>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</si>
  <si>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</si>
  <si>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</si>
  <si>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</si>
  <si>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</si>
  <si>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</si>
  <si>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</si>
  <si>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</si>
  <si>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</si>
  <si>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</si>
  <si>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</si>
  <si>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</si>
  <si>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</si>
  <si>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</si>
  <si>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</si>
  <si>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</si>
  <si>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</si>
  <si>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</si>
  <si>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</si>
  <si>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</si>
  <si>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</si>
  <si>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</si>
  <si>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</si>
  <si>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</si>
  <si>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</si>
  <si>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</si>
  <si>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</si>
  <si>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</si>
  <si>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</si>
  <si>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</si>
  <si>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</si>
  <si>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</si>
  <si>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</si>
  <si>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</si>
  <si>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</si>
  <si>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</si>
  <si>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</si>
  <si>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</si>
  <si>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</si>
  <si>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</si>
  <si>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</si>
  <si>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</si>
  <si>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</si>
  <si>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</si>
  <si>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</si>
  <si>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</si>
  <si>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</si>
  <si>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</si>
  <si>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</si>
  <si>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</si>
  <si>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</si>
  <si>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</si>
  <si>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</si>
  <si>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</si>
  <si>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</si>
  <si>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</si>
  <si>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</si>
  <si>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</si>
  <si>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</si>
  <si>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</si>
  <si>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</si>
  <si>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</si>
  <si>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</si>
  <si>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</si>
  <si>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</si>
  <si>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</si>
  <si>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</si>
  <si>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</si>
  <si>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</si>
  <si>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</si>
  <si>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</si>
  <si>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</si>
  <si>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</si>
  <si>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</si>
  <si>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</si>
  <si>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</si>
  <si>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</si>
  <si>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</si>
  <si>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</si>
  <si>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</si>
  <si>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</si>
  <si>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</si>
  <si>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</si>
  <si>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</si>
  <si>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</si>
  <si>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</si>
  <si>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</si>
  <si>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</si>
  <si>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</si>
  <si>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</si>
  <si>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</si>
  <si>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</si>
  <si>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</si>
  <si>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</si>
  <si>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</si>
  <si>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</si>
  <si>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</si>
  <si>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</si>
  <si>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</si>
  <si>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</si>
  <si>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</si>
  <si>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</si>
  <si>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</si>
  <si>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</si>
  <si>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</si>
  <si>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</si>
  <si>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</si>
  <si>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</si>
  <si>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</si>
  <si>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</si>
  <si>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</si>
  <si>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</si>
  <si>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</si>
  <si>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</si>
  <si>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</si>
  <si>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</si>
  <si>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</si>
  <si>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</si>
  <si>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</si>
  <si>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</si>
  <si>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</si>
  <si>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</si>
  <si>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</si>
  <si>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</si>
  <si>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</si>
  <si>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</si>
  <si>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</si>
  <si>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</si>
  <si>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</si>
  <si>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</si>
  <si>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</si>
  <si>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</si>
  <si>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</si>
  <si>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</si>
  <si>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</si>
  <si>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</si>
  <si>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</si>
  <si>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</si>
  <si>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</si>
  <si>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</si>
  <si>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</si>
  <si>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</si>
  <si>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</si>
  <si>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</si>
  <si>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</si>
  <si>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</si>
  <si>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</si>
  <si>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</si>
  <si>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</si>
  <si>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</si>
  <si>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</si>
  <si>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</si>
  <si>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</si>
  <si>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</si>
  <si>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</si>
  <si>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</si>
  <si>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</si>
  <si>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</si>
  <si>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</si>
  <si>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</si>
  <si>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</si>
  <si>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</si>
  <si>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</si>
  <si>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</si>
  <si>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</si>
  <si>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</si>
  <si>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</si>
  <si>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</si>
  <si>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</si>
  <si>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</si>
  <si>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</si>
  <si>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</si>
  <si>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</si>
  <si>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</si>
  <si>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</si>
  <si>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</si>
  <si>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</si>
  <si>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</si>
  <si>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</si>
  <si>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</si>
  <si>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</si>
  <si>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</si>
  <si>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</si>
  <si>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</si>
  <si>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</si>
  <si>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</si>
  <si>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</si>
  <si>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</si>
  <si>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</si>
  <si>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</si>
  <si>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</si>
  <si>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</si>
  <si>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</si>
  <si>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</si>
  <si>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</si>
  <si>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</si>
  <si>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</si>
  <si>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</si>
  <si>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</si>
  <si>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</si>
  <si>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</si>
  <si>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</si>
  <si>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</si>
  <si>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</si>
  <si>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</si>
  <si>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</si>
  <si>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</si>
  <si>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</si>
  <si>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</si>
  <si>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</si>
  <si>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</si>
  <si>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</si>
  <si>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</si>
  <si>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</si>
  <si>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</si>
  <si>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</si>
  <si>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</si>
  <si>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</si>
  <si>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</si>
  <si>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</si>
  <si>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</si>
  <si>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</si>
  <si>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</si>
  <si>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</si>
  <si>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</si>
  <si>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</si>
  <si>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</si>
  <si>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</si>
  <si>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</si>
  <si>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</si>
  <si>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</si>
  <si>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</si>
  <si>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</si>
  <si>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</si>
  <si>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</si>
  <si>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</si>
  <si>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</si>
  <si>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</si>
  <si>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</si>
  <si>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</si>
  <si>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</si>
  <si>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</si>
  <si>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</si>
  <si>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</si>
  <si>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</si>
  <si>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</si>
  <si>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</si>
  <si>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</si>
  <si>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</si>
  <si>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</si>
  <si>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</si>
  <si>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</si>
  <si>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</si>
  <si>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</si>
  <si>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</si>
  <si>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</si>
  <si>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</si>
  <si>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</si>
  <si>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</si>
  <si>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</si>
  <si>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</si>
  <si>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</si>
  <si>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</si>
  <si>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</si>
  <si>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</si>
  <si>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</si>
  <si>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</si>
  <si>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</si>
  <si>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</si>
  <si>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</si>
  <si>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</si>
  <si>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</si>
  <si>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</si>
  <si>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</si>
  <si>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</si>
  <si>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</si>
  <si>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</si>
  <si>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</si>
  <si>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</si>
  <si>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</si>
  <si>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</si>
  <si>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</si>
  <si>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</si>
  <si>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</si>
  <si>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</si>
  <si>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</si>
  <si>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</si>
  <si>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</si>
  <si>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</si>
  <si>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</si>
  <si>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</si>
  <si>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</si>
  <si>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</si>
  <si>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</si>
  <si>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</si>
  <si>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</si>
  <si>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</si>
  <si>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</si>
  <si>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</si>
  <si>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</si>
  <si>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</si>
  <si>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</si>
  <si>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</si>
  <si>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</si>
  <si>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</si>
  <si>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</si>
  <si>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</si>
  <si>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</si>
  <si>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</si>
  <si>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</si>
  <si>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</si>
  <si>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</si>
  <si>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</si>
  <si>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</si>
  <si>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</si>
  <si>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</si>
  <si>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</si>
  <si>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</si>
  <si>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</si>
  <si>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</si>
  <si>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</si>
  <si>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</si>
  <si>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</si>
  <si>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</si>
  <si>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</si>
  <si>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</si>
  <si>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</si>
  <si>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</si>
  <si>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</si>
  <si>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</si>
  <si>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</si>
  <si>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</si>
  <si>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</si>
  <si>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</si>
  <si>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</si>
  <si>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</si>
  <si>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</si>
  <si>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</si>
  <si>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</si>
  <si>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</si>
  <si>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</si>
  <si>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</si>
  <si>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</si>
  <si>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</si>
  <si>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</si>
  <si>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</si>
  <si>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</si>
  <si>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</si>
  <si>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</si>
  <si>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</si>
  <si>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</si>
  <si>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</si>
  <si>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</si>
  <si>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</si>
  <si>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</si>
  <si>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</si>
  <si>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</si>
  <si>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</si>
  <si>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</si>
  <si>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</si>
  <si>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</si>
  <si>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</si>
  <si>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</si>
  <si>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</si>
  <si>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</si>
  <si>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</si>
  <si>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</si>
  <si>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</si>
  <si>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</si>
  <si>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</si>
  <si>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</si>
  <si>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</si>
  <si>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</si>
  <si>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</si>
  <si>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</si>
  <si>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</si>
  <si>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</si>
  <si>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</si>
  <si>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</si>
  <si>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</si>
  <si>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</si>
  <si>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</si>
  <si>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</si>
  <si>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</si>
  <si>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</si>
  <si>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</si>
  <si>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</si>
  <si>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</si>
  <si>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</si>
  <si>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</si>
  <si>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</si>
  <si>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</si>
  <si>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</si>
  <si>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</si>
  <si>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</si>
  <si>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</si>
  <si>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</si>
  <si>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</si>
  <si>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</si>
  <si>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</si>
  <si>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</si>
  <si>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</si>
  <si>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</si>
  <si>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</si>
  <si>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</si>
  <si>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</si>
  <si>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</si>
  <si>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</si>
  <si>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</si>
  <si>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</si>
  <si>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</si>
  <si>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</si>
  <si>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</si>
  <si>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</si>
  <si>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</si>
  <si>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</si>
  <si>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</si>
  <si>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</si>
  <si>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</si>
  <si>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</si>
  <si>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</si>
  <si>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</si>
  <si>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</si>
  <si>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</si>
  <si>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</si>
  <si>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</si>
  <si>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</si>
  <si>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</si>
  <si>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</si>
  <si>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</si>
  <si>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</si>
  <si>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</si>
  <si>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</si>
  <si>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</si>
  <si>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</si>
  <si>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</si>
  <si>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</si>
  <si>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</si>
  <si>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</si>
  <si>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</si>
  <si>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</si>
  <si>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</si>
  <si>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</si>
  <si>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</si>
  <si>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</si>
  <si>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</si>
  <si>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</si>
  <si>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</si>
  <si>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</si>
  <si>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</si>
  <si>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</si>
  <si>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</si>
  <si>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</si>
  <si>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</si>
  <si>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</si>
  <si>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</si>
  <si>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</si>
  <si>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</si>
  <si>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</si>
  <si>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</si>
  <si>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</si>
  <si>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</si>
  <si>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</si>
  <si>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</si>
  <si>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</si>
  <si>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</si>
  <si>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</si>
  <si>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</si>
  <si>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</si>
  <si>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</si>
  <si>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</si>
  <si>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</si>
  <si>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</si>
  <si>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</si>
  <si>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</si>
  <si>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</si>
  <si>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</si>
  <si>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</si>
  <si>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</si>
  <si>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</si>
  <si>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</si>
  <si>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</si>
  <si>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</si>
  <si>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</si>
  <si>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</si>
  <si>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</si>
  <si>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</si>
  <si>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</si>
  <si>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</si>
  <si>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</si>
  <si>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</si>
  <si>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</si>
  <si>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</si>
  <si>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</si>
  <si>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</si>
  <si>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</si>
  <si>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</si>
  <si>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</si>
  <si>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</si>
  <si>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</si>
  <si>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</si>
  <si>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</si>
  <si>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</si>
  <si>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</si>
  <si>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</si>
  <si>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</si>
  <si>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</si>
  <si>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</si>
  <si>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</si>
  <si>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</si>
  <si>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</si>
  <si>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</si>
  <si>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</si>
  <si>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</si>
  <si>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</si>
  <si>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</si>
  <si>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</si>
  <si>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</si>
  <si>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</si>
  <si>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</si>
  <si>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</si>
  <si>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</si>
  <si>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</si>
  <si>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</si>
  <si>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</si>
  <si>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</si>
  <si>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</si>
  <si>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</si>
  <si>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</si>
  <si>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</si>
  <si>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</si>
  <si>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</si>
  <si>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</si>
  <si>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</si>
  <si>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</si>
  <si>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</si>
  <si>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</si>
  <si>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</si>
  <si>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</si>
  <si>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</si>
  <si>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</si>
  <si>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</si>
  <si>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</si>
  <si>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</si>
  <si>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</si>
  <si>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</si>
  <si>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</si>
  <si>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</si>
  <si>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</si>
  <si>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</si>
  <si>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</si>
  <si>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</si>
  <si>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</si>
  <si>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</si>
  <si>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</si>
  <si>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</si>
  <si>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</si>
  <si>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</si>
  <si>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</si>
  <si>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</si>
  <si>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</si>
  <si>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</si>
  <si>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</si>
  <si>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</si>
  <si>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</si>
  <si>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</si>
  <si>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</si>
  <si>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</si>
  <si>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</si>
  <si>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</si>
  <si>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</si>
  <si>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</si>
  <si>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</si>
  <si>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</si>
  <si>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</si>
  <si>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</si>
  <si>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</si>
  <si>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</si>
  <si>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</si>
  <si>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</si>
  <si>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</si>
  <si>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</si>
  <si>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</si>
  <si>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</si>
  <si>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</si>
  <si>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</si>
  <si>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</si>
  <si>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</si>
  <si>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</si>
  <si>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</si>
  <si>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</si>
  <si>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</si>
  <si>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</si>
  <si>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</si>
  <si>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</si>
  <si>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</si>
  <si>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</si>
  <si>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</si>
  <si>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</si>
  <si>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</si>
  <si>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</si>
  <si>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</si>
  <si>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</si>
  <si>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</si>
  <si>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</si>
  <si>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</si>
  <si>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</si>
  <si>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</si>
  <si>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</si>
  <si>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</si>
  <si>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</si>
  <si>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</si>
  <si>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</si>
  <si>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</si>
  <si>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</si>
  <si>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</si>
  <si>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</si>
  <si>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</si>
  <si>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</si>
  <si>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</si>
  <si>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</si>
  <si>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</si>
  <si>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</si>
  <si>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</si>
  <si>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</si>
  <si>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</si>
  <si>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</si>
  <si>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</si>
  <si>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</si>
  <si>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</si>
  <si>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</si>
  <si>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</si>
  <si>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</si>
  <si>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</si>
  <si>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</si>
  <si>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</si>
  <si>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</si>
  <si>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</si>
  <si>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</si>
  <si>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</si>
  <si>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</si>
  <si>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</si>
  <si>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</si>
  <si>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</si>
  <si>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</si>
  <si>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</si>
  <si>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</si>
  <si>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</si>
  <si>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</si>
  <si>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</si>
  <si>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</si>
  <si>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</si>
  <si>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</si>
  <si>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</si>
  <si>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</si>
  <si>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</si>
  <si>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</si>
  <si>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</si>
  <si>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</si>
  <si>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</si>
  <si>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</si>
  <si>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</si>
  <si>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</si>
  <si>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</si>
  <si>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</si>
  <si>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</si>
  <si>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</si>
  <si>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</si>
  <si>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</si>
  <si>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</si>
  <si>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</si>
  <si>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</si>
  <si>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</si>
  <si>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</si>
  <si>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</si>
  <si>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</si>
  <si>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</si>
  <si>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</si>
  <si>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</si>
  <si>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</si>
  <si>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</si>
  <si>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</si>
  <si>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</si>
  <si>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</si>
  <si>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</si>
  <si>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</si>
  <si>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</si>
  <si>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</si>
  <si>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</si>
  <si>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</si>
  <si>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</si>
  <si>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</si>
  <si>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</si>
  <si>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</si>
  <si>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</si>
  <si>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</si>
  <si>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</si>
  <si>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</si>
  <si>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</si>
  <si>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</si>
  <si>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</si>
  <si>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</si>
  <si>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</si>
  <si>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</si>
  <si>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</si>
  <si>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</si>
  <si>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</si>
  <si>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</si>
  <si>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</si>
  <si>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</si>
  <si>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</si>
  <si>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</si>
  <si>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</si>
  <si>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</si>
  <si>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</si>
  <si>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</si>
  <si>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</si>
  <si>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</si>
  <si>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</si>
  <si>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</si>
  <si>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</si>
  <si>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</si>
  <si>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</si>
  <si>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</si>
  <si>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</si>
  <si>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</si>
  <si>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</si>
  <si>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</si>
  <si>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</si>
  <si>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</si>
  <si>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</si>
  <si>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</si>
  <si>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</si>
  <si>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</si>
  <si>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</si>
  <si>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</si>
  <si>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</si>
  <si>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</si>
  <si>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</si>
  <si>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</si>
  <si>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</si>
  <si>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</si>
  <si>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</si>
  <si>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</si>
  <si>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</si>
  <si>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</si>
  <si>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</si>
  <si>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</si>
  <si>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</si>
  <si>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</si>
  <si>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</si>
  <si>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</si>
  <si>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</si>
  <si>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</si>
  <si>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</si>
  <si>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</si>
  <si>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</si>
  <si>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</si>
  <si>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</si>
  <si>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</si>
  <si>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</si>
  <si>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</si>
  <si>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</si>
  <si>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</si>
  <si>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</si>
  <si>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</si>
  <si>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</si>
  <si>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</si>
  <si>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</si>
  <si>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</si>
  <si>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</si>
  <si>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</si>
  <si>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</si>
  <si>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</si>
  <si>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</si>
  <si>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</si>
  <si>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</si>
  <si>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</si>
  <si>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</si>
  <si>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</si>
  <si>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</si>
  <si>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</si>
  <si>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</si>
  <si>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</si>
  <si>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</si>
  <si>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</si>
  <si>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</si>
  <si>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</si>
  <si>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</si>
  <si>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</si>
  <si>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</si>
  <si>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</si>
  <si>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</si>
  <si>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</si>
  <si>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</si>
  <si>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</si>
  <si>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</si>
  <si>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</si>
  <si>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</si>
  <si>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</si>
  <si>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</si>
  <si>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</si>
  <si>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</si>
  <si>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</si>
  <si>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</si>
  <si>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</si>
  <si>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</si>
  <si>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</si>
  <si>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</si>
  <si>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</si>
  <si>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</si>
  <si>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</si>
  <si>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</si>
  <si>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</si>
  <si>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</si>
  <si>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</si>
  <si>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</si>
  <si>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</si>
  <si>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</si>
  <si>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</si>
  <si>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</si>
  <si>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</si>
  <si>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</si>
  <si>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</si>
  <si>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</si>
  <si>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</si>
  <si>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</si>
  <si>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</si>
  <si>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</si>
  <si>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</si>
  <si>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</si>
  <si>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</si>
  <si>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</si>
  <si>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</si>
  <si>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</si>
  <si>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</si>
  <si>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</si>
  <si>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</si>
  <si>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</si>
  <si>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</si>
  <si>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</si>
  <si>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</si>
  <si>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</si>
  <si>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</si>
  <si>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</si>
  <si>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</si>
  <si>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</si>
  <si>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</si>
  <si>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</si>
  <si>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</si>
  <si>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</si>
  <si>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</si>
  <si>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</si>
  <si>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</si>
  <si>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</si>
  <si>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</si>
  <si>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</si>
  <si>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</si>
  <si>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</si>
  <si>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</si>
  <si>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</si>
  <si>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</si>
  <si>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</si>
  <si>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</si>
  <si>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</si>
  <si>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</si>
  <si>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</si>
  <si>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</si>
  <si>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</si>
  <si>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</si>
  <si>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</si>
  <si>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</si>
  <si>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</si>
  <si>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</si>
  <si>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</si>
  <si>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</si>
  <si>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</si>
  <si>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</si>
  <si>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</si>
  <si>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</si>
  <si>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</si>
  <si>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</si>
  <si>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</si>
  <si>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</si>
  <si>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</si>
  <si>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</si>
  <si>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</si>
  <si>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</si>
  <si>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</si>
  <si>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</si>
  <si>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</si>
  <si>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</si>
  <si>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</si>
  <si>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</si>
  <si>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</si>
  <si>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</si>
  <si>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</si>
  <si>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</si>
  <si>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</si>
  <si>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</si>
  <si>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</si>
  <si>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</si>
  <si>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</si>
  <si>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</si>
  <si>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</si>
  <si>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</si>
  <si>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</si>
  <si>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</si>
  <si>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</si>
  <si>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</si>
  <si>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</si>
  <si>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</si>
  <si>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</si>
  <si>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</si>
  <si>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</si>
  <si>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</si>
  <si>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</si>
  <si>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</si>
  <si>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</si>
  <si>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</si>
  <si>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</si>
  <si>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</si>
  <si>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</si>
  <si>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</si>
  <si>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</si>
  <si>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</si>
  <si>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</si>
  <si>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</si>
  <si>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</si>
  <si>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</si>
  <si>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</si>
  <si>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</si>
  <si>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</si>
  <si>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</si>
  <si>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</si>
  <si>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</si>
  <si>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</si>
  <si>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</si>
  <si>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</si>
  <si>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</si>
  <si>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</si>
  <si>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</si>
  <si>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</si>
  <si>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</si>
  <si>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</si>
  <si>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</si>
  <si>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</si>
  <si>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</si>
  <si>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</si>
  <si>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</si>
  <si>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</si>
  <si>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</si>
  <si>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</si>
  <si>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</si>
  <si>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</si>
  <si>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</si>
  <si>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</si>
  <si>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</si>
  <si>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</si>
  <si>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</si>
  <si>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</si>
  <si>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</si>
  <si>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</si>
  <si>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</si>
  <si>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</si>
  <si>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</si>
  <si>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</si>
  <si>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</si>
  <si>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</si>
  <si>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</si>
  <si>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</si>
  <si>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</si>
  <si>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</si>
  <si>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</si>
  <si>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</si>
  <si>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</si>
  <si>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</si>
  <si>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</si>
  <si>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</si>
  <si>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</si>
  <si>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</si>
  <si>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</si>
  <si>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</si>
  <si>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</si>
  <si>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</si>
  <si>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</si>
  <si>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</si>
  <si>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</si>
  <si>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</si>
  <si>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</si>
  <si>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</si>
  <si>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</si>
  <si>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</si>
  <si>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</si>
  <si>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</si>
  <si>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</si>
  <si>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</si>
  <si>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</si>
  <si>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</si>
  <si>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</si>
  <si>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</si>
  <si>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</si>
  <si>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</si>
  <si>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</si>
  <si>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</si>
  <si>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</si>
  <si>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</si>
  <si>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</si>
  <si>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</si>
  <si>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</si>
  <si>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</si>
  <si>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</si>
  <si>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</si>
  <si>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</si>
  <si>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</si>
  <si>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</si>
  <si>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</si>
  <si>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</si>
  <si>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</si>
  <si>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</si>
  <si>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</si>
  <si>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</si>
  <si>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</si>
  <si>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</si>
  <si>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</si>
  <si>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</si>
  <si>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</si>
  <si>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</si>
  <si>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</si>
  <si>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</si>
  <si>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</si>
  <si>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</si>
  <si>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</si>
  <si>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</si>
  <si>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</si>
  <si>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</si>
  <si>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</si>
  <si>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</si>
  <si>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</si>
  <si>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</si>
  <si>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</si>
  <si>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</si>
  <si>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</si>
  <si>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</si>
  <si>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</si>
  <si>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</si>
  <si>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</si>
  <si>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</si>
  <si>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</si>
  <si>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</si>
  <si>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</si>
  <si>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</si>
  <si>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</si>
  <si>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</si>
  <si>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</si>
  <si>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</si>
  <si>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</si>
  <si>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</si>
  <si>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</si>
  <si>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</si>
  <si>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</si>
  <si>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</si>
  <si>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</si>
  <si>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</si>
  <si>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</si>
  <si>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</si>
  <si>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</si>
  <si>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</si>
  <si>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</si>
  <si>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</si>
  <si>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</si>
  <si>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</si>
  <si>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</si>
  <si>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</si>
  <si>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</si>
  <si>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</si>
  <si>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</si>
  <si>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</si>
  <si>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</si>
  <si>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</si>
  <si>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</si>
  <si>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</si>
  <si>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</si>
  <si>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</si>
  <si>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</si>
  <si>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</si>
  <si>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</si>
  <si>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</si>
  <si>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</si>
  <si>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</si>
  <si>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</si>
  <si>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</si>
  <si>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</si>
  <si>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</si>
  <si>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</si>
  <si>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</si>
  <si>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</si>
  <si>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</si>
  <si>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</si>
  <si>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</si>
  <si>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</si>
  <si>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</si>
  <si>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</si>
  <si>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</si>
  <si>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</si>
  <si>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</si>
  <si>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</si>
  <si>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</si>
  <si>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</si>
  <si>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</si>
  <si>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</si>
  <si>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</si>
  <si>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</si>
  <si>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</si>
  <si>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</si>
  <si>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</si>
  <si>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</si>
  <si>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</si>
  <si>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</si>
  <si>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</si>
  <si>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</si>
  <si>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</si>
  <si>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</si>
  <si>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</si>
  <si>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</si>
  <si>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</si>
  <si>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</si>
  <si>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</si>
  <si>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</si>
  <si>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</si>
  <si>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</si>
  <si>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</si>
  <si>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</si>
  <si>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</si>
  <si>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</si>
  <si>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</si>
  <si>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</si>
  <si>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</si>
  <si>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</si>
  <si>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</si>
  <si>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Harry Kane</t>
  </si>
  <si>
    <t>Cody Gakpo</t>
  </si>
  <si>
    <t>Haaland</t>
  </si>
  <si>
    <t>Jurriën Timber</t>
  </si>
  <si>
    <t>Nico Williams</t>
  </si>
  <si>
    <t>Herald Hessing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</si>
</sst>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1">
    <v>0</v>
    <v>8</v>
    <v>1</v>
    <v>1</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abSelected="1"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1521</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7" zoomScaleNormal="100" workbookViewId="0">
      <selection activeCell="AA162" sqref="AA162"/>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Empate</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2</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2</v>
      </c>
      <c r="AD5" s="51">
        <v>2</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1</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5</v>
      </c>
      <c r="AN6" s="36">
        <f t="shared" ca="1" si="15"/>
        <v>3</v>
      </c>
      <c r="AO6" s="36">
        <f t="shared" ca="1" si="15"/>
        <v>1</v>
      </c>
      <c r="AP6" s="36">
        <f t="shared" ca="1" si="15"/>
        <v>2</v>
      </c>
      <c r="AQ6" s="36">
        <f t="shared" ca="1" si="15"/>
        <v>0</v>
      </c>
      <c r="AR6" s="36">
        <f t="shared" ca="1" si="15"/>
        <v>6</v>
      </c>
      <c r="AS6" s="36">
        <f t="shared" ca="1" si="15"/>
        <v>5</v>
      </c>
      <c r="AT6" s="41">
        <f t="shared" ca="1" si="15"/>
        <v>1</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5</v>
      </c>
      <c r="BF6" s="16">
        <f ca="1">+BG6+BH6+BI6</f>
        <v>3</v>
      </c>
      <c r="BG6" s="16">
        <f t="shared" ref="BG6:BG53" ca="1" si="17">+COUNTIFS(FGLocal,BD6,Ganador,"Local")+COUNTIFS(FGVisitante,BD6,Ganador,"Visitante")</f>
        <v>1</v>
      </c>
      <c r="BH6" s="16">
        <f t="shared" ref="BH6:BH53" ca="1" si="18">+COUNTIFS(FGLocal,BD6,Ganador,"Empate")+COUNTIFS(FGVisitante,BD6,Ganador,"Empate")</f>
        <v>2</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5</v>
      </c>
      <c r="BL6" s="16">
        <f ca="1">+BJ6-BK6</f>
        <v>1</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5</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1</v>
      </c>
      <c r="AD7" s="51">
        <v>1</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4</v>
      </c>
      <c r="AN7" s="39">
        <f t="shared" ca="1" si="15"/>
        <v>3</v>
      </c>
      <c r="AO7" s="39">
        <f t="shared" ca="1" si="15"/>
        <v>1</v>
      </c>
      <c r="AP7" s="39">
        <f t="shared" ca="1" si="15"/>
        <v>1</v>
      </c>
      <c r="AQ7" s="39">
        <f t="shared" ca="1" si="15"/>
        <v>1</v>
      </c>
      <c r="AR7" s="39">
        <f t="shared" ca="1" si="15"/>
        <v>5</v>
      </c>
      <c r="AS7" s="39">
        <f t="shared" ca="1" si="15"/>
        <v>5</v>
      </c>
      <c r="AT7" s="43">
        <f t="shared" ca="1" si="15"/>
        <v>0</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2</v>
      </c>
      <c r="BF7" s="16">
        <f t="shared" ref="BF7:BF53" ca="1" si="41">+BG7+BH7+BI7</f>
        <v>3</v>
      </c>
      <c r="BG7" s="16">
        <f t="shared" ca="1" si="17"/>
        <v>0</v>
      </c>
      <c r="BH7" s="16">
        <f t="shared" ca="1" si="18"/>
        <v>2</v>
      </c>
      <c r="BI7" s="16">
        <f t="shared" ca="1" si="19"/>
        <v>1</v>
      </c>
      <c r="BJ7" s="16">
        <f t="shared" ca="1" si="20"/>
        <v>4</v>
      </c>
      <c r="BK7" s="16">
        <f t="shared" ca="1" si="21"/>
        <v>5</v>
      </c>
      <c r="BL7" s="16">
        <f t="shared" ref="BL7:BL53" ca="1" si="42">+BJ7-BK7</f>
        <v>-1</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2</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2</v>
      </c>
      <c r="AD8" s="51">
        <v>3</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0</v>
      </c>
      <c r="AP8" s="39">
        <f t="shared" ca="1" si="15"/>
        <v>3</v>
      </c>
      <c r="AQ8" s="39">
        <f t="shared" ca="1" si="15"/>
        <v>0</v>
      </c>
      <c r="AR8" s="39">
        <f t="shared" ca="1" si="15"/>
        <v>5</v>
      </c>
      <c r="AS8" s="39">
        <f t="shared" ca="1" si="15"/>
        <v>5</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0</v>
      </c>
      <c r="BH8" s="16">
        <f t="shared" ca="1" si="18"/>
        <v>3</v>
      </c>
      <c r="BI8" s="16">
        <f t="shared" ca="1" si="19"/>
        <v>0</v>
      </c>
      <c r="BJ8" s="16">
        <f t="shared" ca="1" si="20"/>
        <v>5</v>
      </c>
      <c r="BK8" s="16">
        <f t="shared" ca="1" si="21"/>
        <v>5</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2</v>
      </c>
      <c r="AD9" s="54">
        <v>2</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2</v>
      </c>
      <c r="AN9" s="47">
        <f t="shared" ca="1" si="15"/>
        <v>3</v>
      </c>
      <c r="AO9" s="47">
        <f t="shared" ca="1" si="15"/>
        <v>0</v>
      </c>
      <c r="AP9" s="47">
        <f t="shared" ca="1" si="15"/>
        <v>2</v>
      </c>
      <c r="AQ9" s="47">
        <f t="shared" ca="1" si="15"/>
        <v>1</v>
      </c>
      <c r="AR9" s="47">
        <f t="shared" ca="1" si="15"/>
        <v>4</v>
      </c>
      <c r="AS9" s="47">
        <f t="shared" ca="1" si="15"/>
        <v>5</v>
      </c>
      <c r="AT9" s="48">
        <f t="shared" ca="1" si="15"/>
        <v>-1</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5</v>
      </c>
      <c r="BK9" s="16">
        <f t="shared" ca="1" si="21"/>
        <v>5</v>
      </c>
      <c r="BL9" s="16">
        <f t="shared" ca="1" si="42"/>
        <v>0</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1</v>
      </c>
      <c r="BF10" s="16">
        <f t="shared" ca="1" si="41"/>
        <v>3</v>
      </c>
      <c r="BG10" s="16">
        <f t="shared" ca="1" si="17"/>
        <v>0</v>
      </c>
      <c r="BH10" s="16">
        <f t="shared" ca="1" si="18"/>
        <v>1</v>
      </c>
      <c r="BI10" s="16">
        <f t="shared" ca="1" si="19"/>
        <v>2</v>
      </c>
      <c r="BJ10" s="16">
        <f t="shared" ca="1" si="20"/>
        <v>2</v>
      </c>
      <c r="BK10" s="16">
        <f t="shared" ca="1" si="21"/>
        <v>5</v>
      </c>
      <c r="BL10" s="16">
        <f t="shared" ca="1" si="42"/>
        <v>-3</v>
      </c>
      <c r="BM10" s="16" t="str">
        <f t="shared" ca="1" si="22"/>
        <v>3B</v>
      </c>
      <c r="BN10" s="16" t="str">
        <f t="shared" ca="1" si="23"/>
        <v>3B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1</v>
      </c>
      <c r="BS10" s="16">
        <f ca="1">BP10+COUNTIFS($BQ$6:$BQ$53,BQ10,$BR$6:BR$53,"&gt;"&amp;BR10,$BC$6:$BC$53,INDEX(T_Equipos[Grupo],MATCH(BD10,T_Equipos[NombreEquipo],0)))</f>
        <v>3</v>
      </c>
      <c r="BT10" s="16" t="str">
        <f ca="1">IF(COUNTIFS($BS$6:$BS$53,BS10,$BC$6:$BC$53,INDEX(T_Equipos[Grupo],MATCH(BD10,T_Equipos[NombreEquipo],0)))=1,"-","P."&amp;BS10&amp;" ("&amp;COUNTIFS($BS$6:$BS$53,BS10,$BC$6:$BC$53,INDEX(T_Equipos[Grupo],MATCH(BD10,T_Equipos[NombreEquipo],0)))&amp;")")</f>
        <v>P.3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3</v>
      </c>
      <c r="BZ10" s="16" t="str">
        <f ca="1">IF(COUNTIFS($BY$6:$BY$53,BY10,$BC$6:$BC$53,INDEX(T_Equipos[Grupo],MATCH(BD10,T_Equipos[NombreEquipo],0)))=1,"-","P."&amp;BY10&amp;" ("&amp;COUNTIFS($BY$6:$BY$53,BY10,$BC$6:$BC$53,INDEX(T_Equipos[Grupo],MATCH(BD10,T_Equipos[NombreEquipo],0)))&amp;")")</f>
        <v>P.3 (2)</v>
      </c>
      <c r="CA10" s="16">
        <f t="shared" ca="1" si="27"/>
        <v>1</v>
      </c>
      <c r="CB10" s="16">
        <f t="shared" ca="1" si="28"/>
        <v>1</v>
      </c>
      <c r="CC10" s="16">
        <f t="shared" ref="CC10:CC53" ca="1" si="49">IF($BZ10="-","-",CA10-CB10)</f>
        <v>0</v>
      </c>
      <c r="CD10" s="16">
        <f ca="1">BY10+COUNTIFS($BZ$6:$BZ$53,BZ10,$CC$6:CC$53,"&gt;"&amp;CC10,$BC$6:$BC$53,INDEX(T_Equipos[Grupo],MATCH(BD10,T_Equipos[NombreEquipo],0)))</f>
        <v>3</v>
      </c>
      <c r="CE10" s="16" t="str">
        <f ca="1">IF(COUNTIFS($CD$6:$CD$53,CD10,$BC$6:$BC$53,INDEX(T_Equipos[Grupo],MATCH(BD10,T_Equipos[NombreEquipo],0)))=1,"-","P."&amp;CD10&amp;" ("&amp;COUNTIFS($CD$6:$CD$53,CD10,$BC$6:$BC$53,INDEX(T_Equipos[Grupo],MATCH(BD10,T_Equipos[NombreEquipo],0)))&amp;")")</f>
        <v>P.3 (2)</v>
      </c>
      <c r="CF10" s="16">
        <f t="shared" ca="1" si="29"/>
        <v>1</v>
      </c>
      <c r="CG10" s="16">
        <f ca="1">CD10+COUNTIFS($CE$6:$CE$53,CE10,$CF$6:CF$53,"&gt;"&amp;CF10,$BC$6:$BC$53,INDEX(T_Equipos[Grupo],MATCH(BD10,T_Equipos[NombreEquipo],0)))</f>
        <v>3</v>
      </c>
      <c r="CH10" s="16" t="str">
        <f ca="1">IF(COUNTIFS($CG$6:$CG$53,CG10,$BC$6:$BC$53,INDEX(T_Equipos[Grupo],MATCH(BD10,T_Equipos[NombreEquipo],0)))=1,"-","P."&amp;CG10&amp;" ("&amp;COUNTIFS($CG$6:$CG$53,CG10,$BC$6:$BC$53,INDEX(T_Equipos[Grupo],MATCH(BD10,T_Equipos[NombreEquipo],0)))&amp;")")</f>
        <v>P.3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3</v>
      </c>
      <c r="CN10" s="16" t="str">
        <f ca="1">IF(COUNTIFS($CM$6:$CM$53,CM10,$BC$6:$BC$53,INDEX(T_Equipos[Grupo],MATCH(BD10,T_Equipos[NombreEquipo],0)))=1,"-","P."&amp;CM10&amp;" ("&amp;COUNTIFS($CM$6:$CM$53,CM10,$BC$6:$BC$53,INDEX(T_Equipos[Grupo],MATCH(BD10,T_Equipos[NombreEquipo],0)))&amp;")")</f>
        <v>P.3 (2)</v>
      </c>
      <c r="CO10" s="16">
        <f t="shared" ca="1" si="33"/>
        <v>1</v>
      </c>
      <c r="CP10" s="16">
        <f t="shared" ca="1" si="34"/>
        <v>1</v>
      </c>
      <c r="CQ10" s="16">
        <f t="shared" ref="CQ10:CQ53" ca="1" si="51">IF($CN10="-","-",CO10-CP10)</f>
        <v>0</v>
      </c>
      <c r="CR10" s="16">
        <f ca="1">CM10+COUNTIFS($CN$6:$CN$53,CN10,$CQ$6:CQ$53,"&gt;"&amp;CQ10,$BC$6:$BC$53,INDEX(T_Equipos[Grupo],MATCH(BD10,T_Equipos[NombreEquipo],0)))</f>
        <v>3</v>
      </c>
      <c r="CS10" s="16" t="str">
        <f ca="1">IF(COUNTIFS($CR$6:$CR$53,CR10,$BC$6:$BC$53,INDEX(T_Equipos[Grupo],MATCH(BD10,T_Equipos[NombreEquipo],0)))=1,"-","P."&amp;CR10&amp;" ("&amp;COUNTIFS($CR$6:$CR$53,CR10,$BC$6:$BC$53,INDEX(T_Equipos[Grupo],MATCH(BD10,T_Equipos[NombreEquipo],0)))&amp;")")</f>
        <v>P.3 (2)</v>
      </c>
      <c r="CT10" s="16">
        <f t="shared" ca="1" si="35"/>
        <v>1</v>
      </c>
      <c r="CU10" s="16">
        <f ca="1">CR10+COUNTIFS($CS$6:$CS$53,CS10,$CT$6:CT$53,"&gt;"&amp;CT10,$BC$6:$BC$53,INDEX(T_Equipos[Grupo],MATCH(BD10,T_Equipos[NombreEquipo],0)))</f>
        <v>3</v>
      </c>
      <c r="CV10" s="16" t="str">
        <f ca="1">IF(COUNTIFS($CU$6:$CU$53,CU10,$BC$6:$BC$53,INDEX(T_Equipos[Grupo],MATCH(BD10,T_Equipos[NombreEquipo],0)))=1,"-","P."&amp;CU10&amp;" ("&amp;COUNTIFS($CU$6:$CU$53,CU10,$BC$6:$BC$53,INDEX(T_Equipos[Grupo],MATCH(BD10,T_Equipos[NombreEquipo],0)))&amp;")")</f>
        <v>P.3 (2)</v>
      </c>
      <c r="CW10" s="16">
        <f t="shared" ca="1" si="36"/>
        <v>-3</v>
      </c>
      <c r="CX10" s="16">
        <f ca="1">CU10+COUNTIFS($CV$6:$CV$53,CV10,$CW$6:CW$53,"&gt;"&amp;CW10,$BC$6:$BC$53,INDEX(T_Equipos[Grupo],MATCH(BD10,T_Equipos[NombreEquipo],0)))</f>
        <v>3</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3</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3</v>
      </c>
      <c r="DE10" s="16"/>
      <c r="DF10" s="16">
        <f t="shared" ref="DF10:DF53" ca="1" si="52">IF(OR(INDEX($AW$6:$AW$97,MATCH($BD10,$AV$6:$AV$97,0))="",DB10="-"),DD10,INDEX($AW$6:$AW$97,MATCH($BD10,$AV$6:$AV$97,0))+DD10/1000)</f>
        <v>3</v>
      </c>
      <c r="DG10" s="16" t="str">
        <f ca="1">IF(DB10="-","-",COUNTIFS(DF$6:DF$53,"&lt;"&amp;DF10,$BC$6:$BC$53,INDEX(T_Equipos[Grupo],MATCH(BD10,T_Equipos[NombreEquipo],0))))</f>
        <v>-</v>
      </c>
      <c r="DH10" s="16">
        <f ca="1">DA10+COUNTIFS(DB$6:DB$53,DB10,DG$6:DG$53,"&lt;"&amp;DG10,$BC$6:$BC$53,INDEX(T_Equipos[Grupo],MATCH(BD10,T_Equipos[NombreEquipo],0)))</f>
        <v>3</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6</v>
      </c>
      <c r="BF11" s="16">
        <f t="shared" ca="1" si="41"/>
        <v>3</v>
      </c>
      <c r="BG11" s="16">
        <f t="shared" ca="1" si="17"/>
        <v>2</v>
      </c>
      <c r="BH11" s="16">
        <f t="shared" ca="1" si="18"/>
        <v>0</v>
      </c>
      <c r="BI11" s="16">
        <f t="shared" ca="1" si="19"/>
        <v>1</v>
      </c>
      <c r="BJ11" s="16">
        <f t="shared" ca="1" si="20"/>
        <v>5</v>
      </c>
      <c r="BK11" s="16">
        <f t="shared" ca="1" si="21"/>
        <v>5</v>
      </c>
      <c r="BL11" s="16">
        <f t="shared" ca="1" si="42"/>
        <v>0</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6</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Bosnia and Herzegovina</v>
      </c>
    </row>
    <row r="12" spans="1:121" ht="15.95" customHeight="1" thickBot="1">
      <c r="A12" s="16" t="s">
        <v>32</v>
      </c>
      <c r="B12" s="16" t="s">
        <v>1</v>
      </c>
      <c r="C12" s="16">
        <f>COUNTIF(Equipos!$C$2:$C$49,WORLDCUP!B12)</f>
        <v>4</v>
      </c>
      <c r="D12" s="16" t="str">
        <f t="shared" ref="D12:D17" si="53">IF(OR(AC12="",AD12=""),"Pendiente",IF(AC12&gt;AD12,"Local",IF(AC12&lt;AD12,"Visitante","Empate")))</f>
        <v>Visitante</v>
      </c>
      <c r="E12" s="16" t="str">
        <f t="shared" ref="E12:E17" ca="1" si="54">IF(D12="Pendiente","-",INDEX($BT$6:$BT$53,MATCH($AA12,$BD$6:$BD$53,0)))</f>
        <v>P.3 (2)</v>
      </c>
      <c r="F12" s="16" t="str">
        <f t="shared" ref="F12:F17" ca="1" si="55">IF(D12="Pendiente","-",INDEX($BT$6:$BT$53,MATCH($AF12,$BD$6:$BD$53,0)))</f>
        <v>-</v>
      </c>
      <c r="G12" s="16"/>
      <c r="H12" s="16" t="str">
        <f t="shared" ref="H12:H17" ca="1" si="56">IF(D12="Pendiente","-",INDEX($BZ$6:$BZ$53,MATCH($AA12,$BD$6:$BD$53,0)))</f>
        <v>P.3 (2)</v>
      </c>
      <c r="I12" s="16" t="str">
        <f t="shared" ref="I12:I17" ca="1" si="57">IF(D12="Pendiente","-",INDEX($BZ$6:$BZ$53,MATCH($AF12,$BD$6:$BD$53,0)))</f>
        <v>-</v>
      </c>
      <c r="J12" s="16"/>
      <c r="K12" s="16" t="str">
        <f t="shared" ref="K12:K17" ca="1" si="58">IF(D12="Pendiente","-",INDEX($CE$6:$CE$53,MATCH($AA12,$BD$6:$BD$53,0)))</f>
        <v>P.3 (2)</v>
      </c>
      <c r="L12" s="16" t="str">
        <f t="shared" ref="L12:L17" ca="1" si="59">IF(D12="Pendiente","-",INDEX($CE$6:$CE$53,MATCH($AF12,$BD$6:$BD$53,0)))</f>
        <v>-</v>
      </c>
      <c r="M12" s="16"/>
      <c r="N12" s="16" t="str">
        <f t="shared" ref="N12:N17" ca="1" si="60">IF(D12="Pendiente","-",INDEX($CH$6:$CH$53,MATCH($AA12,$BD$6:$BD$53,0)))</f>
        <v>P.3 (2)</v>
      </c>
      <c r="O12" s="16" t="str">
        <f t="shared" ref="O12:O17" ca="1" si="61">IF(D12="Pendiente","-",INDEX($CH$6:$CH$53,MATCH($AF12,$BD$6:$BD$53,0)))</f>
        <v>-</v>
      </c>
      <c r="P12" s="16"/>
      <c r="Q12" s="16" t="str">
        <f t="shared" ref="Q12:Q17" ca="1" si="62">IF(D12="Pendiente","-",INDEX($CN$6:$CN$53,MATCH($AA12,$BD$6:$BD$53,0)))</f>
        <v>P.3 (2)</v>
      </c>
      <c r="R12" s="16" t="str">
        <f t="shared" ref="R12:R17" ca="1" si="63">IF(D12="Pendiente","-",INDEX($CN$6:$CN$53,MATCH($AF12,$BD$6:$BD$53,0)))</f>
        <v>-</v>
      </c>
      <c r="S12" s="16"/>
      <c r="T12" s="16" t="str">
        <f t="shared" ref="T12:T17" ca="1" si="64">IF(D12="Pendiente","-",INDEX($CS$6:$CS$53,MATCH($AA12,$BD$6:$BD$53,0)))</f>
        <v>P.3 (2)</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1</v>
      </c>
      <c r="AD12" s="51">
        <v>2</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2</v>
      </c>
      <c r="BK12" s="16">
        <f t="shared" ca="1" si="21"/>
        <v>7</v>
      </c>
      <c r="BL12" s="16">
        <f t="shared" ca="1" si="42"/>
        <v>-5</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-5</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Canada</v>
      </c>
    </row>
    <row r="13" spans="1:121" ht="15.95" customHeight="1">
      <c r="A13" s="16" t="str">
        <f ca="1">+Equipos!B6</f>
        <v>Canada</v>
      </c>
      <c r="B13" s="16"/>
      <c r="C13" s="16"/>
      <c r="D13" s="16" t="str">
        <f t="shared" si="53"/>
        <v>Visitante</v>
      </c>
      <c r="E13" s="16" t="str">
        <f t="shared" ca="1" si="54"/>
        <v>P.3 (2)</v>
      </c>
      <c r="F13" s="16" t="str">
        <f t="shared" ca="1" si="55"/>
        <v>-</v>
      </c>
      <c r="G13" s="16"/>
      <c r="H13" s="16" t="str">
        <f t="shared" ca="1" si="56"/>
        <v>P.3 (2)</v>
      </c>
      <c r="I13" s="16" t="str">
        <f t="shared" ca="1" si="57"/>
        <v>-</v>
      </c>
      <c r="J13" s="16"/>
      <c r="K13" s="16" t="str">
        <f t="shared" ca="1" si="58"/>
        <v>P.3 (2)</v>
      </c>
      <c r="L13" s="16" t="str">
        <f t="shared" ca="1" si="59"/>
        <v>-</v>
      </c>
      <c r="M13" s="16"/>
      <c r="N13" s="16" t="str">
        <f t="shared" ca="1" si="60"/>
        <v>P.3 (2)</v>
      </c>
      <c r="O13" s="16" t="str">
        <f t="shared" ca="1" si="61"/>
        <v>-</v>
      </c>
      <c r="P13" s="16"/>
      <c r="Q13" s="16" t="str">
        <f t="shared" ca="1" si="62"/>
        <v>P.3 (2)</v>
      </c>
      <c r="R13" s="16" t="str">
        <f t="shared" ca="1" si="63"/>
        <v>-</v>
      </c>
      <c r="S13" s="16"/>
      <c r="T13" s="16" t="str">
        <f t="shared" ca="1" si="64"/>
        <v>P.3 (2)</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4</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9</v>
      </c>
      <c r="BK13" s="16">
        <f t="shared" ca="1" si="21"/>
        <v>1</v>
      </c>
      <c r="BL13" s="16">
        <f t="shared" ca="1" si="42"/>
        <v>8</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3</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9</v>
      </c>
      <c r="AS14" s="36">
        <f t="shared" ca="1" si="69"/>
        <v>1</v>
      </c>
      <c r="AT14" s="72">
        <f t="shared" ca="1" si="69"/>
        <v>8</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7</v>
      </c>
      <c r="BK14" s="16">
        <f t="shared" ca="1" si="21"/>
        <v>3</v>
      </c>
      <c r="BL14" s="16">
        <f t="shared" ca="1" si="42"/>
        <v>4</v>
      </c>
      <c r="BM14" s="16" t="str">
        <f t="shared" ca="1" si="22"/>
        <v>2C</v>
      </c>
      <c r="BN14" s="16" t="str">
        <f t="shared" ca="1" si="23"/>
        <v>2C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2</v>
      </c>
      <c r="CB14" s="16">
        <f t="shared" ca="1" si="28"/>
        <v>2</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2</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2</v>
      </c>
      <c r="CP14" s="16">
        <f t="shared" ca="1" si="34"/>
        <v>2</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2</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4</v>
      </c>
      <c r="CX14" s="16">
        <f ca="1">CU14+COUNTIFS($CV$6:$CV$53,CV14,$CW$6:CW$53,"&gt;"&amp;CW14,$BC$6:$BC$53,INDEX(T_Equipos[Grupo],MATCH(BD14,T_Equipos[NombreEquipo],0)))</f>
        <v>2</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2</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2</v>
      </c>
      <c r="DE14" s="16"/>
      <c r="DF14" s="16">
        <f t="shared" ca="1" si="52"/>
        <v>2</v>
      </c>
      <c r="DG14" s="16" t="str">
        <f ca="1">IF(DB14="-","-",COUNTIFS(DF$6:DF$53,"&lt;"&amp;DF14,$BC$6:$BC$53,INDEX(T_Equipos[Grupo],MATCH(BD14,T_Equipos[NombreEquipo],0))))</f>
        <v>-</v>
      </c>
      <c r="DH14" s="16">
        <f ca="1">DA14+COUNTIFS(DB$6:DB$53,DB14,DG$6:DG$53,"&lt;"&amp;DG14,$BC$6:$BC$53,INDEX(T_Equipos[Grupo],MATCH(BD14,T_Equipos[NombreEquipo],0)))</f>
        <v>2</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Morocco</v>
      </c>
    </row>
    <row r="15" spans="1:121" ht="15.95" customHeight="1">
      <c r="A15" s="16" t="str">
        <f ca="1">+Equipos!B8</f>
        <v>Qatar</v>
      </c>
      <c r="B15" s="16"/>
      <c r="C15" s="16"/>
      <c r="D15" s="16" t="str">
        <f t="shared" si="53"/>
        <v>Empate</v>
      </c>
      <c r="E15" s="16" t="str">
        <f t="shared" ca="1" si="54"/>
        <v>P.3 (2)</v>
      </c>
      <c r="F15" s="16" t="str">
        <f t="shared" ca="1" si="55"/>
        <v>P.3 (2)</v>
      </c>
      <c r="G15" s="16"/>
      <c r="H15" s="16" t="str">
        <f t="shared" ca="1" si="56"/>
        <v>P.3 (2)</v>
      </c>
      <c r="I15" s="16" t="str">
        <f t="shared" ca="1" si="57"/>
        <v>P.3 (2)</v>
      </c>
      <c r="J15" s="16"/>
      <c r="K15" s="16" t="str">
        <f t="shared" ca="1" si="58"/>
        <v>P.3 (2)</v>
      </c>
      <c r="L15" s="16" t="str">
        <f t="shared" ca="1" si="59"/>
        <v>P.3 (2)</v>
      </c>
      <c r="M15" s="16"/>
      <c r="N15" s="16" t="str">
        <f t="shared" ca="1" si="60"/>
        <v>P.3 (2)</v>
      </c>
      <c r="O15" s="16" t="str">
        <f t="shared" ca="1" si="61"/>
        <v>P.3 (2)</v>
      </c>
      <c r="P15" s="16"/>
      <c r="Q15" s="16" t="str">
        <f t="shared" ca="1" si="62"/>
        <v>P.3 (2)</v>
      </c>
      <c r="R15" s="16" t="str">
        <f t="shared" ca="1" si="63"/>
        <v>P.3 (2)</v>
      </c>
      <c r="S15" s="16"/>
      <c r="T15" s="16" t="str">
        <f t="shared" ca="1" si="64"/>
        <v>P.3 (2)</v>
      </c>
      <c r="U15" s="16" t="str">
        <f t="shared" ca="1" si="65"/>
        <v>P.3 (2)</v>
      </c>
      <c r="V15" s="17"/>
      <c r="W15" s="632"/>
      <c r="X15" s="24">
        <f ca="1">Horarios!C15</f>
        <v>46192</v>
      </c>
      <c r="Y15" s="25">
        <f ca="1">Horarios!C15</f>
        <v>46192</v>
      </c>
      <c r="Z15" s="26" t="str">
        <f>$Z$6</f>
        <v>R2</v>
      </c>
      <c r="AA15" s="27" t="str">
        <f ca="1">A13</f>
        <v>Canada</v>
      </c>
      <c r="AB15" s="49" t="e" cm="1" vm="5">
        <f t="array" aca="1" ref="AB15" ca="1">Ver_flag_local</f>
        <v>#VALUE!</v>
      </c>
      <c r="AC15" s="50">
        <v>1</v>
      </c>
      <c r="AD15" s="51">
        <v>1</v>
      </c>
      <c r="AE15" s="595" t="e" cm="1" vm="7">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6</v>
      </c>
      <c r="AN15" s="39">
        <f t="shared" ca="1" si="69"/>
        <v>3</v>
      </c>
      <c r="AO15" s="39">
        <f t="shared" ca="1" si="69"/>
        <v>2</v>
      </c>
      <c r="AP15" s="39">
        <f t="shared" ca="1" si="69"/>
        <v>0</v>
      </c>
      <c r="AQ15" s="39">
        <f t="shared" ca="1" si="69"/>
        <v>1</v>
      </c>
      <c r="AR15" s="39">
        <f t="shared" ca="1" si="69"/>
        <v>5</v>
      </c>
      <c r="AS15" s="39">
        <f t="shared" ca="1" si="69"/>
        <v>5</v>
      </c>
      <c r="AT15" s="74">
        <f t="shared" ca="1" si="69"/>
        <v>0</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7</v>
      </c>
      <c r="BF15" s="16">
        <f t="shared" ca="1" si="41"/>
        <v>3</v>
      </c>
      <c r="BG15" s="16">
        <f t="shared" ca="1" si="17"/>
        <v>2</v>
      </c>
      <c r="BH15" s="16">
        <f t="shared" ca="1" si="18"/>
        <v>1</v>
      </c>
      <c r="BI15" s="16">
        <f t="shared" ca="1" si="19"/>
        <v>0</v>
      </c>
      <c r="BJ15" s="16">
        <f t="shared" ca="1" si="20"/>
        <v>9</v>
      </c>
      <c r="BK15" s="16">
        <f t="shared" ca="1" si="21"/>
        <v>4</v>
      </c>
      <c r="BL15" s="16">
        <f t="shared" ca="1" si="42"/>
        <v>5</v>
      </c>
      <c r="BM15" s="16" t="str">
        <f t="shared" ca="1" si="22"/>
        <v>1C</v>
      </c>
      <c r="BN15" s="16" t="str">
        <f t="shared" ca="1" si="23"/>
        <v>1C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7</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(2)</v>
      </c>
      <c r="BU15" s="16">
        <f t="shared" ca="1" si="24"/>
        <v>0</v>
      </c>
      <c r="BV15" s="16">
        <f t="shared" ca="1" si="25"/>
        <v>1</v>
      </c>
      <c r="BW15" s="16">
        <f t="shared" ca="1" si="26"/>
        <v>0</v>
      </c>
      <c r="BX15" s="16">
        <f t="shared" ca="1" si="48"/>
        <v>1</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(2)</v>
      </c>
      <c r="CA15" s="16">
        <f t="shared" ca="1" si="27"/>
        <v>2</v>
      </c>
      <c r="CB15" s="16">
        <f t="shared" ca="1" si="28"/>
        <v>2</v>
      </c>
      <c r="CC15" s="16">
        <f t="shared" ca="1" si="49"/>
        <v>0</v>
      </c>
      <c r="CD15" s="16">
        <f ca="1">BY15+COUNTIFS($BZ$6:$BZ$53,BZ15,$CC$6:CC$53,"&gt;"&amp;CC15,$BC$6:$BC$53,INDEX(T_Equipos[Grupo],MATCH(BD15,T_Equipos[NombreEquipo],0)))</f>
        <v>1</v>
      </c>
      <c r="CE15" s="16" t="str">
        <f ca="1">IF(COUNTIFS($CD$6:$CD$53,CD15,$BC$6:$BC$53,INDEX(T_Equipos[Grupo],MATCH(BD15,T_Equipos[NombreEquipo],0)))=1,"-","P."&amp;CD15&amp;" ("&amp;COUNTIFS($CD$6:$CD$53,CD15,$BC$6:$BC$53,INDEX(T_Equipos[Grupo],MATCH(BD15,T_Equipos[NombreEquipo],0)))&amp;")")</f>
        <v>P.1 (2)</v>
      </c>
      <c r="CF15" s="16">
        <f t="shared" ca="1" si="29"/>
        <v>2</v>
      </c>
      <c r="CG15" s="16">
        <f ca="1">CD15+COUNTIFS($CE$6:$CE$53,CE15,$CF$6:CF$53,"&gt;"&amp;CF15,$BC$6:$BC$53,INDEX(T_Equipos[Grupo],MATCH(BD15,T_Equipos[NombreEquipo],0)))</f>
        <v>1</v>
      </c>
      <c r="CH15" s="16" t="str">
        <f ca="1">IF(COUNTIFS($CG$6:$CG$53,CG15,$BC$6:$BC$53,INDEX(T_Equipos[Grupo],MATCH(BD15,T_Equipos[NombreEquipo],0)))=1,"-","P."&amp;CG15&amp;" ("&amp;COUNTIFS($CG$6:$CG$53,CG15,$BC$6:$BC$53,INDEX(T_Equipos[Grupo],MATCH(BD15,T_Equipos[NombreEquipo],0)))&amp;")")</f>
        <v>P.1 (2)</v>
      </c>
      <c r="CI15" s="16">
        <f t="shared" ca="1" si="30"/>
        <v>0</v>
      </c>
      <c r="CJ15" s="16">
        <f t="shared" ca="1" si="31"/>
        <v>1</v>
      </c>
      <c r="CK15" s="16">
        <f t="shared" ca="1" si="32"/>
        <v>0</v>
      </c>
      <c r="CL15" s="16">
        <f t="shared" ca="1" si="50"/>
        <v>1</v>
      </c>
      <c r="CM15" s="16">
        <f ca="1">CG15+COUNTIFS($CH$6:$CH$53,CH15,$CL$6:CL$53,"&gt;"&amp;CL15,$BC$6:$BC$53,INDEX(T_Equipos[Grupo],MATCH(BD15,T_Equipos[NombreEquipo],0)))</f>
        <v>1</v>
      </c>
      <c r="CN15" s="16" t="str">
        <f ca="1">IF(COUNTIFS($CM$6:$CM$53,CM15,$BC$6:$BC$53,INDEX(T_Equipos[Grupo],MATCH(BD15,T_Equipos[NombreEquipo],0)))=1,"-","P."&amp;CM15&amp;" ("&amp;COUNTIFS($CM$6:$CM$53,CM15,$BC$6:$BC$53,INDEX(T_Equipos[Grupo],MATCH(BD15,T_Equipos[NombreEquipo],0)))&amp;")")</f>
        <v>P.1 (2)</v>
      </c>
      <c r="CO15" s="16">
        <f t="shared" ca="1" si="33"/>
        <v>2</v>
      </c>
      <c r="CP15" s="16">
        <f t="shared" ca="1" si="34"/>
        <v>2</v>
      </c>
      <c r="CQ15" s="16">
        <f t="shared" ca="1" si="51"/>
        <v>0</v>
      </c>
      <c r="CR15" s="16">
        <f ca="1">CM15+COUNTIFS($CN$6:$CN$53,CN15,$CQ$6:CQ$53,"&gt;"&amp;CQ15,$BC$6:$BC$53,INDEX(T_Equipos[Grupo],MATCH(BD15,T_Equipos[NombreEquipo],0)))</f>
        <v>1</v>
      </c>
      <c r="CS15" s="16" t="str">
        <f ca="1">IF(COUNTIFS($CR$6:$CR$53,CR15,$BC$6:$BC$53,INDEX(T_Equipos[Grupo],MATCH(BD15,T_Equipos[NombreEquipo],0)))=1,"-","P."&amp;CR15&amp;" ("&amp;COUNTIFS($CR$6:$CR$53,CR15,$BC$6:$BC$53,INDEX(T_Equipos[Grupo],MATCH(BD15,T_Equipos[NombreEquipo],0)))&amp;")")</f>
        <v>P.1 (2)</v>
      </c>
      <c r="CT15" s="16">
        <f t="shared" ca="1" si="35"/>
        <v>2</v>
      </c>
      <c r="CU15" s="16">
        <f ca="1">CR15+COUNTIFS($CS$6:$CS$53,CS15,$CT$6:CT$53,"&gt;"&amp;CT15,$BC$6:$BC$53,INDEX(T_Equipos[Grupo],MATCH(BD15,T_Equipos[NombreEquipo],0)))</f>
        <v>1</v>
      </c>
      <c r="CV15" s="16" t="str">
        <f ca="1">IF(COUNTIFS($CU$6:$CU$53,CU15,$BC$6:$BC$53,INDEX(T_Equipos[Grupo],MATCH(BD15,T_Equipos[NombreEquipo],0)))=1,"-","P."&amp;CU15&amp;" ("&amp;COUNTIFS($CU$6:$CU$53,CU15,$BC$6:$BC$53,INDEX(T_Equipos[Grupo],MATCH(BD15,T_Equipos[NombreEquipo],0)))&amp;")")</f>
        <v>P.1 (2)</v>
      </c>
      <c r="CW15" s="16">
        <f t="shared" ca="1" si="36"/>
        <v>5</v>
      </c>
      <c r="CX15" s="16">
        <f ca="1">CU15+COUNTIFS($CV$6:$CV$53,CV15,$CW$6:CW$53,"&gt;"&amp;CW15,$BC$6:$BC$53,INDEX(T_Equipos[Grupo],MATCH(BD15,T_Equipos[NombreEquipo],0)))</f>
        <v>1</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1</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1</v>
      </c>
      <c r="DE15" s="16"/>
      <c r="DF15" s="16">
        <f t="shared" ca="1" si="52"/>
        <v>1</v>
      </c>
      <c r="DG15" s="16" t="str">
        <f ca="1">IF(DB15="-","-",COUNTIFS(DF$6:DF$53,"&lt;"&amp;DF15,$BC$6:$BC$53,INDEX(T_Equipos[Grupo],MATCH(BD15,T_Equipos[NombreEquipo],0))))</f>
        <v>-</v>
      </c>
      <c r="DH15" s="16">
        <f ca="1">DA15+COUNTIFS(DB$6:DB$53,DB15,DG$6:DG$53,"&lt;"&amp;DG15,$BC$6:$BC$53,INDEX(T_Equipos[Grupo],MATCH(BD15,T_Equipos[NombreEquipo],0)))</f>
        <v>1</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Brazil</v>
      </c>
    </row>
    <row r="16" spans="1:121" ht="15.95" customHeight="1">
      <c r="A16" s="16" t="str">
        <f ca="1">+Equipos!B9</f>
        <v>Switzerland</v>
      </c>
      <c r="B16" s="16"/>
      <c r="C16" s="16"/>
      <c r="D16" s="16" t="str">
        <f t="shared" si="53"/>
        <v>Local</v>
      </c>
      <c r="E16" s="16" t="str">
        <f t="shared" ca="1" si="54"/>
        <v>-</v>
      </c>
      <c r="F16" s="16" t="str">
        <f t="shared" ca="1" si="55"/>
        <v>P.3 (2)</v>
      </c>
      <c r="G16" s="16"/>
      <c r="H16" s="16" t="str">
        <f t="shared" ca="1" si="56"/>
        <v>-</v>
      </c>
      <c r="I16" s="16" t="str">
        <f t="shared" ca="1" si="57"/>
        <v>P.3 (2)</v>
      </c>
      <c r="J16" s="16"/>
      <c r="K16" s="16" t="str">
        <f t="shared" ca="1" si="58"/>
        <v>-</v>
      </c>
      <c r="L16" s="16" t="str">
        <f t="shared" ca="1" si="59"/>
        <v>P.3 (2)</v>
      </c>
      <c r="M16" s="16"/>
      <c r="N16" s="16" t="str">
        <f t="shared" ca="1" si="60"/>
        <v>-</v>
      </c>
      <c r="O16" s="16" t="str">
        <f t="shared" ca="1" si="61"/>
        <v>P.3 (2)</v>
      </c>
      <c r="P16" s="16"/>
      <c r="Q16" s="16" t="str">
        <f t="shared" ca="1" si="62"/>
        <v>-</v>
      </c>
      <c r="R16" s="16" t="str">
        <f t="shared" ca="1" si="63"/>
        <v>P.3 (2)</v>
      </c>
      <c r="S16" s="16"/>
      <c r="T16" s="16" t="str">
        <f t="shared" ca="1" si="64"/>
        <v>-</v>
      </c>
      <c r="U16" s="16" t="str">
        <f t="shared" ca="1" si="65"/>
        <v>P.3 (2)</v>
      </c>
      <c r="V16" s="17"/>
      <c r="W16" s="632"/>
      <c r="X16" s="24">
        <f ca="1">Horarios!C16</f>
        <v>46197.875</v>
      </c>
      <c r="Y16" s="25">
        <f ca="1">Horarios!C16</f>
        <v>46197.875</v>
      </c>
      <c r="Z16" s="26" t="str">
        <f>$Z$8</f>
        <v>R3</v>
      </c>
      <c r="AA16" s="27" t="str">
        <f ca="1">A16</f>
        <v>Switzerland</v>
      </c>
      <c r="AB16" s="49" t="e" cm="1" vm="8">
        <f t="array" aca="1" ref="AB16" ca="1">Ver_flag_local</f>
        <v>#VALUE!</v>
      </c>
      <c r="AC16" s="50">
        <v>2</v>
      </c>
      <c r="AD16" s="51">
        <v>0</v>
      </c>
      <c r="AE16" s="595" t="e" cm="1" vm="5">
        <f t="array" aca="1" ref="AE16" ca="1">Ver_flag_visit</f>
        <v>#VALUE!</v>
      </c>
      <c r="AF16" s="32" t="str">
        <f ca="1">A13</f>
        <v>Canada</v>
      </c>
      <c r="AG16" s="323">
        <f t="shared" si="66"/>
        <v>1</v>
      </c>
      <c r="AH16" s="195">
        <v>51</v>
      </c>
      <c r="AI16" s="181" t="str">
        <f t="shared" si="70"/>
        <v>3B</v>
      </c>
      <c r="AJ16" s="73">
        <v>3</v>
      </c>
      <c r="AK16" s="602" t="e" cm="1" vm="5">
        <f t="array" aca="1" ref="AK16" ca="1">Ver_flag_visit</f>
        <v>#VALUE!</v>
      </c>
      <c r="AL16" s="37" t="str">
        <f ca="1">IFERROR(INDEX($BD$6:$BD$53,MATCH(AI16,$BN$6:$BN$53,0)),"")</f>
        <v>Canada</v>
      </c>
      <c r="AM16" s="38">
        <f t="shared" ca="1" si="69"/>
        <v>1</v>
      </c>
      <c r="AN16" s="39">
        <f t="shared" ca="1" si="69"/>
        <v>3</v>
      </c>
      <c r="AO16" s="39">
        <f t="shared" ca="1" si="69"/>
        <v>0</v>
      </c>
      <c r="AP16" s="39">
        <f t="shared" ca="1" si="69"/>
        <v>1</v>
      </c>
      <c r="AQ16" s="39">
        <f t="shared" ca="1" si="69"/>
        <v>2</v>
      </c>
      <c r="AR16" s="39">
        <f t="shared" ca="1" si="69"/>
        <v>2</v>
      </c>
      <c r="AS16" s="39">
        <f t="shared" ca="1" si="69"/>
        <v>5</v>
      </c>
      <c r="AT16" s="74">
        <f t="shared" ca="1" si="69"/>
        <v>-3</v>
      </c>
      <c r="AU16" s="330">
        <f ca="1">INDEX($DL$6:$DL$53,MATCH(AI16,$DP$6:$DP$53,0))</f>
        <v>1</v>
      </c>
      <c r="AV16" s="182" t="str">
        <f ca="1">INDEX($BD$6:$BD$53,MATCH(AI16,$BM$6:$BM$53,0))</f>
        <v>Canada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1</v>
      </c>
      <c r="BK16" s="16">
        <f t="shared" ca="1" si="21"/>
        <v>9</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P.3 (2)</v>
      </c>
      <c r="G17" s="16"/>
      <c r="H17" s="16" t="str">
        <f t="shared" ca="1" si="56"/>
        <v>-</v>
      </c>
      <c r="I17" s="16" t="str">
        <f t="shared" ca="1" si="57"/>
        <v>P.3 (2)</v>
      </c>
      <c r="J17" s="16"/>
      <c r="K17" s="16" t="str">
        <f t="shared" ca="1" si="58"/>
        <v>-</v>
      </c>
      <c r="L17" s="16" t="str">
        <f t="shared" ca="1" si="59"/>
        <v>P.3 (2)</v>
      </c>
      <c r="M17" s="16"/>
      <c r="N17" s="16" t="str">
        <f t="shared" ca="1" si="60"/>
        <v>-</v>
      </c>
      <c r="O17" s="16" t="str">
        <f t="shared" ca="1" si="61"/>
        <v>P.3 (2)</v>
      </c>
      <c r="P17" s="16"/>
      <c r="Q17" s="16" t="str">
        <f t="shared" ca="1" si="62"/>
        <v>-</v>
      </c>
      <c r="R17" s="16" t="str">
        <f t="shared" ca="1" si="63"/>
        <v>P.3 (2)</v>
      </c>
      <c r="S17" s="16"/>
      <c r="T17" s="16" t="str">
        <f t="shared" ca="1" si="64"/>
        <v>-</v>
      </c>
      <c r="U17" s="16" t="str">
        <f t="shared" ca="1" si="65"/>
        <v>P.3 (2)</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2</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2</v>
      </c>
      <c r="AS17" s="78">
        <f t="shared" ca="1" si="69"/>
        <v>7</v>
      </c>
      <c r="AT17" s="79">
        <f t="shared" ca="1" si="69"/>
        <v>-5</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5</v>
      </c>
      <c r="BK17" s="16">
        <f t="shared" ca="1" si="21"/>
        <v>6</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4</v>
      </c>
      <c r="BK18" s="16">
        <f t="shared" ca="1" si="21"/>
        <v>4</v>
      </c>
      <c r="BL18" s="16">
        <f t="shared" ca="1" si="42"/>
        <v>0</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Australia</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3</v>
      </c>
      <c r="BK19" s="16">
        <f t="shared" ca="1" si="21"/>
        <v>5</v>
      </c>
      <c r="BL19" s="16">
        <f t="shared" ca="1" si="42"/>
        <v>-2</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Empate</v>
      </c>
      <c r="E20" s="16" t="str">
        <f t="shared" ref="E20:E25" ca="1" si="72">IF(D20="Pendiente","-",INDEX($BT$6:$BT$53,MATCH($AA20,$BD$6:$BD$53,0)))</f>
        <v>P.1 (2)</v>
      </c>
      <c r="F20" s="16" t="str">
        <f t="shared" ref="F20:F25" ca="1" si="73">IF(D20="Pendiente","-",INDEX($BT$6:$BT$53,MATCH($AF20,$BD$6:$BD$53,0)))</f>
        <v>P.1 (2)</v>
      </c>
      <c r="G20" s="16"/>
      <c r="H20" s="16" t="str">
        <f t="shared" ref="H20:H25" ca="1" si="74">IF(D20="Pendiente","-",INDEX($BZ$6:$BZ$53,MATCH($AA20,$BD$6:$BD$53,0)))</f>
        <v>P.1 (2)</v>
      </c>
      <c r="I20" s="16" t="str">
        <f t="shared" ref="I20:I25" ca="1" si="75">IF(D20="Pendiente","-",INDEX($BZ$6:$BZ$53,MATCH($AF20,$BD$6:$BD$53,0)))</f>
        <v>P.1 (2)</v>
      </c>
      <c r="J20" s="16"/>
      <c r="K20" s="16" t="str">
        <f t="shared" ref="K20:K25" ca="1" si="76">IF(D20="Pendiente","-",INDEX($CE$6:$CE$53,MATCH($AA20,$BD$6:$BD$53,0)))</f>
        <v>P.1 (2)</v>
      </c>
      <c r="L20" s="16" t="str">
        <f t="shared" ref="L20:L25" ca="1" si="77">IF(D20="Pendiente","-",INDEX($CE$6:$CE$53,MATCH($AF20,$BD$6:$BD$53,0)))</f>
        <v>P.1 (2)</v>
      </c>
      <c r="M20" s="16"/>
      <c r="N20" s="16" t="str">
        <f t="shared" ref="N20:N25" ca="1" si="78">IF(D20="Pendiente","-",INDEX($CH$6:$CH$53,MATCH($AA20,$BD$6:$BD$53,0)))</f>
        <v>P.1 (2)</v>
      </c>
      <c r="O20" s="16" t="str">
        <f t="shared" ref="O20:O25" ca="1" si="79">IF(D20="Pendiente","-",INDEX($CH$6:$CH$53,MATCH($AF20,$BD$6:$BD$53,0)))</f>
        <v>P.1 (2)</v>
      </c>
      <c r="P20" s="16"/>
      <c r="Q20" s="16" t="str">
        <f t="shared" ref="Q20:Q25" ca="1" si="80">IF(D20="Pendiente","-",INDEX($CN$6:$CN$53,MATCH($AA20,$BD$6:$BD$53,0)))</f>
        <v>P.1 (2)</v>
      </c>
      <c r="R20" s="16" t="str">
        <f t="shared" ref="R20:R25" ca="1" si="81">IF(D20="Pendiente","-",INDEX($CN$6:$CN$53,MATCH($AF20,$BD$6:$BD$53,0)))</f>
        <v>P.1 (2)</v>
      </c>
      <c r="S20" s="16"/>
      <c r="T20" s="16" t="str">
        <f t="shared" ref="T20:T25" ca="1" si="82">IF(D20="Pendiente","-",INDEX($CS$6:$CS$53,MATCH($AA20,$BD$6:$BD$53,0)))</f>
        <v>P.1 (2)</v>
      </c>
      <c r="U20" s="16" t="str">
        <f t="shared" ref="U20:U25" ca="1" si="83">IF(D20="Pendiente","-",INDEX($CS$6:$CS$53,MATCH($AF20,$BD$6:$BD$53,0)))</f>
        <v>P.1 (2)</v>
      </c>
      <c r="V20" s="17"/>
      <c r="W20" s="641" t="s">
        <v>2</v>
      </c>
      <c r="X20" s="24">
        <f ca="1">Horarios!C20</f>
        <v>46187</v>
      </c>
      <c r="Y20" s="25">
        <f ca="1">Horarios!C20</f>
        <v>46187</v>
      </c>
      <c r="Z20" s="26" t="str">
        <f>$Z$4</f>
        <v>R1</v>
      </c>
      <c r="AA20" s="27" t="str">
        <f ca="1">A21</f>
        <v>Brazil</v>
      </c>
      <c r="AB20" s="49" t="e" cm="1" vm="9">
        <f t="array" aca="1" ref="AB20" ca="1">Ver_flag_local</f>
        <v>#VALUE!</v>
      </c>
      <c r="AC20" s="50">
        <v>2</v>
      </c>
      <c r="AD20" s="51">
        <v>2</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5</v>
      </c>
      <c r="BF20" s="16">
        <f t="shared" ca="1" si="41"/>
        <v>3</v>
      </c>
      <c r="BG20" s="16">
        <f t="shared" ca="1" si="17"/>
        <v>1</v>
      </c>
      <c r="BH20" s="16">
        <f t="shared" ca="1" si="18"/>
        <v>2</v>
      </c>
      <c r="BI20" s="16">
        <f t="shared" ca="1" si="19"/>
        <v>0</v>
      </c>
      <c r="BJ20" s="16">
        <f t="shared" ca="1" si="20"/>
        <v>6</v>
      </c>
      <c r="BK20" s="16">
        <f t="shared" ca="1" si="21"/>
        <v>5</v>
      </c>
      <c r="BL20" s="16">
        <f t="shared" ca="1" si="42"/>
        <v>1</v>
      </c>
      <c r="BM20" s="16" t="str">
        <f t="shared" ca="1" si="22"/>
        <v>1D</v>
      </c>
      <c r="BN20" s="16" t="str">
        <f t="shared" ca="1" si="23"/>
        <v>1D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5</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P.1 (2)</v>
      </c>
      <c r="BU20" s="16">
        <f t="shared" ca="1" si="24"/>
        <v>0</v>
      </c>
      <c r="BV20" s="16">
        <f t="shared" ca="1" si="25"/>
        <v>1</v>
      </c>
      <c r="BW20" s="16">
        <f t="shared" ca="1" si="26"/>
        <v>0</v>
      </c>
      <c r="BX20" s="16">
        <f t="shared" ca="1" si="48"/>
        <v>1</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P.1 (2)</v>
      </c>
      <c r="CA20" s="16">
        <f t="shared" ca="1" si="27"/>
        <v>2</v>
      </c>
      <c r="CB20" s="16">
        <f t="shared" ca="1" si="28"/>
        <v>2</v>
      </c>
      <c r="CC20" s="16">
        <f t="shared" ca="1" si="49"/>
        <v>0</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P.1 (2)</v>
      </c>
      <c r="CF20" s="16">
        <f t="shared" ca="1" si="29"/>
        <v>2</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P.1 (2)</v>
      </c>
      <c r="CI20" s="16">
        <f t="shared" ca="1" si="30"/>
        <v>0</v>
      </c>
      <c r="CJ20" s="16">
        <f t="shared" ca="1" si="31"/>
        <v>1</v>
      </c>
      <c r="CK20" s="16">
        <f t="shared" ca="1" si="32"/>
        <v>0</v>
      </c>
      <c r="CL20" s="16">
        <f t="shared" ca="1" si="50"/>
        <v>1</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P.1 (2)</v>
      </c>
      <c r="CO20" s="16">
        <f t="shared" ca="1" si="33"/>
        <v>2</v>
      </c>
      <c r="CP20" s="16">
        <f t="shared" ca="1" si="34"/>
        <v>2</v>
      </c>
      <c r="CQ20" s="16">
        <f t="shared" ca="1" si="51"/>
        <v>0</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P.1 (2)</v>
      </c>
      <c r="CT20" s="16">
        <f t="shared" ca="1" si="35"/>
        <v>2</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P.1 (2)</v>
      </c>
      <c r="CW20" s="16">
        <f t="shared" ca="1" si="36"/>
        <v>1</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P.1 (2)</v>
      </c>
      <c r="CZ20" s="16">
        <f t="shared" ca="1" si="37"/>
        <v>6</v>
      </c>
      <c r="DA20" s="16">
        <f ca="1">CX20+COUNTIFS($CY$6:$CY$53,CY20,$CZ$6:CZ$53,"&gt;"&amp;CZ20,$BC$6:$BC$53,INDEX(T_Equipos[Grupo],MATCH(BD20,T_Equipos[NombreEquipo],0)))</f>
        <v>1</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1</v>
      </c>
      <c r="DE20" s="16"/>
      <c r="DF20" s="16">
        <f t="shared" ca="1" si="52"/>
        <v>1</v>
      </c>
      <c r="DG20" s="16" t="str">
        <f ca="1">IF(DB20="-","-",COUNTIFS(DF$6:DF$53,"&lt;"&amp;DF20,$BC$6:$BC$53,INDEX(T_Equipos[Grupo],MATCH(BD20,T_Equipos[NombreEquipo],0))))</f>
        <v>-</v>
      </c>
      <c r="DH20" s="16">
        <f ca="1">DA20+COUNTIFS(DB$6:DB$53,DB20,DG$6:DG$53,"&lt;"&amp;DG20,$BC$6:$BC$53,INDEX(T_Equipos[Grupo],MATCH(BD20,T_Equipos[NombreEquipo],0)))</f>
        <v>1</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United States</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1</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4</v>
      </c>
      <c r="BK21" s="16">
        <f t="shared" ca="1" si="21"/>
        <v>3</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2</v>
      </c>
      <c r="CB21" s="16">
        <f t="shared" ca="1" si="28"/>
        <v>2</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2</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2</v>
      </c>
      <c r="CP21" s="16">
        <f t="shared" ca="1" si="34"/>
        <v>2</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2</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1</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P.1 (2)</v>
      </c>
      <c r="CZ21" s="16">
        <f t="shared" ca="1" si="37"/>
        <v>4</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P.1 (2)</v>
      </c>
      <c r="G22" s="16"/>
      <c r="H22" s="16" t="str">
        <f t="shared" ca="1" si="74"/>
        <v>-</v>
      </c>
      <c r="I22" s="16" t="str">
        <f t="shared" ca="1" si="75"/>
        <v>P.1 (2)</v>
      </c>
      <c r="J22" s="16"/>
      <c r="K22" s="16" t="str">
        <f t="shared" ca="1" si="76"/>
        <v>-</v>
      </c>
      <c r="L22" s="16" t="str">
        <f t="shared" ca="1" si="77"/>
        <v>P.1 (2)</v>
      </c>
      <c r="M22" s="16"/>
      <c r="N22" s="16" t="str">
        <f t="shared" ca="1" si="78"/>
        <v>-</v>
      </c>
      <c r="O22" s="16" t="str">
        <f t="shared" ca="1" si="79"/>
        <v>P.1 (2)</v>
      </c>
      <c r="P22" s="16"/>
      <c r="Q22" s="16" t="str">
        <f t="shared" ca="1" si="80"/>
        <v>-</v>
      </c>
      <c r="R22" s="16" t="str">
        <f t="shared" ca="1" si="81"/>
        <v>P.1 (2)</v>
      </c>
      <c r="S22" s="16"/>
      <c r="T22" s="16" t="str">
        <f t="shared" ca="1" si="82"/>
        <v>-</v>
      </c>
      <c r="U22" s="16" t="str">
        <f t="shared" ca="1" si="83"/>
        <v>P.1 (2)</v>
      </c>
      <c r="V22" s="17"/>
      <c r="W22" s="641"/>
      <c r="X22" s="24">
        <f ca="1">Horarios!C22</f>
        <v>46193</v>
      </c>
      <c r="Y22" s="25">
        <f ca="1">Horarios!C22</f>
        <v>46193</v>
      </c>
      <c r="Z22" s="26" t="str">
        <f>$Z$6</f>
        <v>R2</v>
      </c>
      <c r="AA22" s="27" t="str">
        <f ca="1">A24</f>
        <v>Scotland</v>
      </c>
      <c r="AB22" s="49" t="e" cm="1" vm="12">
        <f t="array" aca="1" ref="AB22" ca="1">Ver_flag_local</f>
        <v>#VALUE!</v>
      </c>
      <c r="AC22" s="50">
        <v>2</v>
      </c>
      <c r="AD22" s="51">
        <v>3</v>
      </c>
      <c r="AE22" s="595" t="e" cm="1" vm="10">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Morocco</v>
      </c>
      <c r="AM22" s="35">
        <f t="shared" ref="AM22:AT25" ca="1" si="87">INDEX($BE$6:$BN$53,MATCH($AL22,$BD$6:$BD$53,0),MATCH(AM$5,$BE$5:$BN$5,0))</f>
        <v>7</v>
      </c>
      <c r="AN22" s="36">
        <f t="shared" ca="1" si="87"/>
        <v>3</v>
      </c>
      <c r="AO22" s="36">
        <f t="shared" ca="1" si="87"/>
        <v>2</v>
      </c>
      <c r="AP22" s="36">
        <f t="shared" ca="1" si="87"/>
        <v>1</v>
      </c>
      <c r="AQ22" s="36">
        <f t="shared" ca="1" si="87"/>
        <v>0</v>
      </c>
      <c r="AR22" s="36">
        <f t="shared" ca="1" si="87"/>
        <v>9</v>
      </c>
      <c r="AS22" s="36">
        <f t="shared" ca="1" si="87"/>
        <v>4</v>
      </c>
      <c r="AT22" s="41">
        <f t="shared" ca="1" si="87"/>
        <v>5</v>
      </c>
      <c r="AU22" s="330">
        <f ca="1">INDEX($DL$6:$DL$53,MATCH(AI22,$DP$6:$DP$53,0))</f>
        <v>1</v>
      </c>
      <c r="AV22" s="182" t="str">
        <f ca="1">INDEX($BD$6:$BD$53,MATCH(AI22,$BM$6:$BM$53,0))</f>
        <v>Morocco</v>
      </c>
      <c r="AW22" s="210"/>
      <c r="AX22" s="171"/>
      <c r="AY22" s="201" t="str">
        <f ca="1">+A21</f>
        <v>Brazil</v>
      </c>
      <c r="AZ22" s="202"/>
      <c r="BA22" s="176"/>
      <c r="BC22" s="16" t="str">
        <f ca="1">+INDEX(T_Equipos[Grupo],MATCH(WORLDCUP!BD22,T_Equipos[NombreEquipo],0))</f>
        <v>E</v>
      </c>
      <c r="BD22" s="16" t="str">
        <f ca="1">+Equipos!B18</f>
        <v>Germany</v>
      </c>
      <c r="BE22" s="16">
        <f t="shared" ca="1" si="16"/>
        <v>7</v>
      </c>
      <c r="BF22" s="16">
        <f t="shared" ca="1" si="41"/>
        <v>3</v>
      </c>
      <c r="BG22" s="16">
        <f t="shared" ca="1" si="17"/>
        <v>2</v>
      </c>
      <c r="BH22" s="16">
        <f t="shared" ca="1" si="18"/>
        <v>1</v>
      </c>
      <c r="BI22" s="16">
        <f t="shared" ca="1" si="19"/>
        <v>0</v>
      </c>
      <c r="BJ22" s="16">
        <f t="shared" ca="1" si="20"/>
        <v>8</v>
      </c>
      <c r="BK22" s="16">
        <f t="shared" ca="1" si="21"/>
        <v>3</v>
      </c>
      <c r="BL22" s="16">
        <f t="shared" ca="1" si="42"/>
        <v>5</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3</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9">
        <f t="array" aca="1" ref="AK23" ca="1">Ver_flag_visit</f>
        <v>#VALUE!</v>
      </c>
      <c r="AL23" s="37" t="str">
        <f ca="1">IFERROR(INDEX($BD$6:$BD$53,MATCH(AI23,$BN$6:$BN$53,0)),"")</f>
        <v>Brazil</v>
      </c>
      <c r="AM23" s="38">
        <f t="shared" ca="1" si="87"/>
        <v>7</v>
      </c>
      <c r="AN23" s="39">
        <f t="shared" ca="1" si="87"/>
        <v>3</v>
      </c>
      <c r="AO23" s="39">
        <f t="shared" ca="1" si="87"/>
        <v>2</v>
      </c>
      <c r="AP23" s="39">
        <f t="shared" ca="1" si="87"/>
        <v>1</v>
      </c>
      <c r="AQ23" s="39">
        <f t="shared" ca="1" si="87"/>
        <v>0</v>
      </c>
      <c r="AR23" s="39">
        <f t="shared" ca="1" si="87"/>
        <v>7</v>
      </c>
      <c r="AS23" s="39">
        <f t="shared" ca="1" si="87"/>
        <v>3</v>
      </c>
      <c r="AT23" s="43">
        <f t="shared" ca="1" si="87"/>
        <v>4</v>
      </c>
      <c r="AU23" s="330">
        <f ca="1">INDEX($DL$6:$DL$53,MATCH(AI23,$DP$6:$DP$53,0))</f>
        <v>1</v>
      </c>
      <c r="AV23" s="182" t="str">
        <f ca="1">INDEX($BD$6:$BD$53,MATCH(AI23,$BM$6:$BM$53,0))</f>
        <v>Brazil</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1</v>
      </c>
      <c r="BK23" s="16">
        <f t="shared" ca="1" si="21"/>
        <v>9</v>
      </c>
      <c r="BL23" s="16">
        <f t="shared" ca="1" si="42"/>
        <v>-8</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P.1 (2)</v>
      </c>
      <c r="G24" s="16"/>
      <c r="H24" s="16" t="str">
        <f t="shared" ca="1" si="74"/>
        <v>-</v>
      </c>
      <c r="I24" s="16" t="str">
        <f t="shared" ca="1" si="75"/>
        <v>P.1 (2)</v>
      </c>
      <c r="J24" s="16"/>
      <c r="K24" s="16" t="str">
        <f t="shared" ca="1" si="76"/>
        <v>-</v>
      </c>
      <c r="L24" s="16" t="str">
        <f t="shared" ca="1" si="77"/>
        <v>P.1 (2)</v>
      </c>
      <c r="M24" s="16"/>
      <c r="N24" s="16" t="str">
        <f t="shared" ca="1" si="78"/>
        <v>-</v>
      </c>
      <c r="O24" s="16" t="str">
        <f t="shared" ca="1" si="79"/>
        <v>P.1 (2)</v>
      </c>
      <c r="P24" s="16"/>
      <c r="Q24" s="16" t="str">
        <f t="shared" ca="1" si="80"/>
        <v>-</v>
      </c>
      <c r="R24" s="16" t="str">
        <f t="shared" ca="1" si="81"/>
        <v>P.1 (2)</v>
      </c>
      <c r="S24" s="16"/>
      <c r="T24" s="16" t="str">
        <f t="shared" ca="1" si="82"/>
        <v>-</v>
      </c>
      <c r="U24" s="16" t="str">
        <f t="shared" ca="1" si="83"/>
        <v>P.1 (2)</v>
      </c>
      <c r="V24" s="17"/>
      <c r="W24" s="641"/>
      <c r="X24" s="24">
        <f ca="1">Horarios!C24</f>
        <v>46198</v>
      </c>
      <c r="Y24" s="25">
        <f ca="1">Horarios!C24</f>
        <v>46198</v>
      </c>
      <c r="Z24" s="26" t="str">
        <f>$Z$8</f>
        <v>R3</v>
      </c>
      <c r="AA24" s="27" t="str">
        <f ca="1">A24</f>
        <v>Scotland</v>
      </c>
      <c r="AB24" s="49" t="e" cm="1" vm="12">
        <f t="array" aca="1" ref="AB24" ca="1">Ver_flag_local</f>
        <v>#VALUE!</v>
      </c>
      <c r="AC24" s="50">
        <v>1</v>
      </c>
      <c r="AD24" s="51">
        <v>2</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5</v>
      </c>
      <c r="AS24" s="39">
        <f t="shared" ca="1" si="87"/>
        <v>6</v>
      </c>
      <c r="AT24" s="43">
        <f t="shared" ca="1" si="87"/>
        <v>-1</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5</v>
      </c>
      <c r="BK24" s="16">
        <f t="shared" ca="1" si="21"/>
        <v>3</v>
      </c>
      <c r="BL24" s="16">
        <f t="shared" ca="1" si="42"/>
        <v>2</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P.1 (2)</v>
      </c>
      <c r="F25" s="16" t="str">
        <f t="shared" ca="1" si="73"/>
        <v>-</v>
      </c>
      <c r="G25" s="16"/>
      <c r="H25" s="16" t="str">
        <f t="shared" ca="1" si="74"/>
        <v>P.1 (2)</v>
      </c>
      <c r="I25" s="16" t="str">
        <f t="shared" ca="1" si="75"/>
        <v>-</v>
      </c>
      <c r="J25" s="16"/>
      <c r="K25" s="16" t="str">
        <f t="shared" ca="1" si="76"/>
        <v>P.1 (2)</v>
      </c>
      <c r="L25" s="16" t="str">
        <f t="shared" ca="1" si="77"/>
        <v>-</v>
      </c>
      <c r="M25" s="16"/>
      <c r="N25" s="16" t="str">
        <f t="shared" ca="1" si="78"/>
        <v>P.1 (2)</v>
      </c>
      <c r="O25" s="16" t="str">
        <f t="shared" ca="1" si="79"/>
        <v>-</v>
      </c>
      <c r="P25" s="16"/>
      <c r="Q25" s="16" t="str">
        <f t="shared" ca="1" si="80"/>
        <v>P.1 (2)</v>
      </c>
      <c r="R25" s="16" t="str">
        <f t="shared" ca="1" si="81"/>
        <v>-</v>
      </c>
      <c r="S25" s="16"/>
      <c r="T25" s="16" t="str">
        <f t="shared" ca="1" si="82"/>
        <v>P.1 (2)</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4</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1</v>
      </c>
      <c r="AS25" s="47">
        <f t="shared" ca="1" si="87"/>
        <v>9</v>
      </c>
      <c r="AT25" s="48">
        <f t="shared" ca="1" si="87"/>
        <v>-8</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5</v>
      </c>
      <c r="BF25" s="16">
        <f t="shared" ca="1" si="41"/>
        <v>3</v>
      </c>
      <c r="BG25" s="16">
        <f t="shared" ca="1" si="17"/>
        <v>1</v>
      </c>
      <c r="BH25" s="16">
        <f t="shared" ca="1" si="18"/>
        <v>2</v>
      </c>
      <c r="BI25" s="16">
        <f t="shared" ca="1" si="19"/>
        <v>0</v>
      </c>
      <c r="BJ25" s="16">
        <f t="shared" ca="1" si="20"/>
        <v>5</v>
      </c>
      <c r="BK25" s="16">
        <f t="shared" ca="1" si="21"/>
        <v>4</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5</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7</v>
      </c>
      <c r="BF26" s="16">
        <f t="shared" ca="1" si="41"/>
        <v>3</v>
      </c>
      <c r="BG26" s="16">
        <f t="shared" ca="1" si="17"/>
        <v>2</v>
      </c>
      <c r="BH26" s="16">
        <f t="shared" ca="1" si="18"/>
        <v>1</v>
      </c>
      <c r="BI26" s="16">
        <f t="shared" ca="1" si="19"/>
        <v>0</v>
      </c>
      <c r="BJ26" s="16">
        <f t="shared" ca="1" si="20"/>
        <v>6</v>
      </c>
      <c r="BK26" s="16">
        <f t="shared" ca="1" si="21"/>
        <v>4</v>
      </c>
      <c r="BL26" s="16">
        <f t="shared" ca="1" si="42"/>
        <v>2</v>
      </c>
      <c r="BM26" s="16" t="str">
        <f t="shared" ca="1" si="22"/>
        <v>2F</v>
      </c>
      <c r="BN26" s="16" t="str">
        <f t="shared" ca="1" si="23"/>
        <v>2F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2</v>
      </c>
      <c r="CB26" s="16">
        <f t="shared" ca="1" si="28"/>
        <v>2</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2</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2</v>
      </c>
      <c r="CP26" s="16">
        <f t="shared" ca="1" si="34"/>
        <v>2</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2</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2</v>
      </c>
      <c r="CX26" s="16">
        <f ca="1">CU26+COUNTIFS($CV$6:$CV$53,CV26,$CW$6:CW$53,"&gt;"&amp;CW26,$BC$6:$BC$53,INDEX(T_Equipos[Grupo],MATCH(BD26,T_Equipos[NombreEquipo],0)))</f>
        <v>2</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2</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2</v>
      </c>
      <c r="DE26" s="16"/>
      <c r="DF26" s="16">
        <f t="shared" ca="1" si="52"/>
        <v>2</v>
      </c>
      <c r="DG26" s="16" t="str">
        <f ca="1">IF(DB26="-","-",COUNTIFS(DF$6:DF$53,"&lt;"&amp;DF26,$BC$6:$BC$53,INDEX(T_Equipos[Grupo],MATCH(BD26,T_Equipos[NombreEquipo],0))))</f>
        <v>-</v>
      </c>
      <c r="DH26" s="16">
        <f ca="1">DA26+COUNTIFS(DB$6:DB$53,DB26,DG$6:DG$53,"&lt;"&amp;DG26,$BC$6:$BC$53,INDEX(T_Equipos[Grupo],MATCH(BD26,T_Equipos[NombreEquipo],0)))</f>
        <v>2</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Japan</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7</v>
      </c>
      <c r="BF27" s="16">
        <f t="shared" ca="1" si="41"/>
        <v>3</v>
      </c>
      <c r="BG27" s="16">
        <f t="shared" ca="1" si="17"/>
        <v>2</v>
      </c>
      <c r="BH27" s="16">
        <f t="shared" ca="1" si="18"/>
        <v>1</v>
      </c>
      <c r="BI27" s="16">
        <f t="shared" ca="1" si="19"/>
        <v>0</v>
      </c>
      <c r="BJ27" s="16">
        <f t="shared" ca="1" si="20"/>
        <v>7</v>
      </c>
      <c r="BK27" s="16">
        <f t="shared" ca="1" si="21"/>
        <v>4</v>
      </c>
      <c r="BL27" s="16">
        <f t="shared" ca="1" si="42"/>
        <v>3</v>
      </c>
      <c r="BM27" s="16" t="str">
        <f t="shared" ca="1" si="22"/>
        <v>1F</v>
      </c>
      <c r="BN27" s="16" t="str">
        <f t="shared" ca="1" si="23"/>
        <v>1F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7</v>
      </c>
      <c r="BS27" s="16">
        <f ca="1">BP27+COUNTIFS($BQ$6:$BQ$53,BQ27,$BR$6:BR$53,"&gt;"&amp;BR27,$BC$6:$BC$53,INDEX(T_Equipos[Grupo],MATCH(BD27,T_Equipos[NombreEquipo],0)))</f>
        <v>1</v>
      </c>
      <c r="BT27" s="16" t="str">
        <f ca="1">IF(COUNTIFS($BS$6:$BS$53,BS27,$BC$6:$BC$53,INDEX(T_Equipos[Grupo],MATCH(BD27,T_Equipos[NombreEquipo],0)))=1,"-","P."&amp;BS27&amp;" ("&amp;COUNTIFS($BS$6:$BS$53,BS27,$BC$6:$BC$53,INDEX(T_Equipos[Grupo],MATCH(BD27,T_Equipos[NombreEquipo],0)))&amp;")")</f>
        <v>P.1 (2)</v>
      </c>
      <c r="BU27" s="16">
        <f t="shared" ca="1" si="24"/>
        <v>0</v>
      </c>
      <c r="BV27" s="16">
        <f t="shared" ca="1" si="25"/>
        <v>1</v>
      </c>
      <c r="BW27" s="16">
        <f t="shared" ca="1" si="26"/>
        <v>0</v>
      </c>
      <c r="BX27" s="16">
        <f t="shared" ca="1" si="48"/>
        <v>1</v>
      </c>
      <c r="BY27" s="16">
        <f ca="1">BS27+COUNTIFS($BT$6:$BT$53,BT27,$BX$6:BX$53,"&gt;"&amp;BX27,$BC$6:$BC$53,INDEX(T_Equipos[Grupo],MATCH(BD27,T_Equipos[NombreEquipo],0)))</f>
        <v>1</v>
      </c>
      <c r="BZ27" s="16" t="str">
        <f ca="1">IF(COUNTIFS($BY$6:$BY$53,BY27,$BC$6:$BC$53,INDEX(T_Equipos[Grupo],MATCH(BD27,T_Equipos[NombreEquipo],0)))=1,"-","P."&amp;BY27&amp;" ("&amp;COUNTIFS($BY$6:$BY$53,BY27,$BC$6:$BC$53,INDEX(T_Equipos[Grupo],MATCH(BD27,T_Equipos[NombreEquipo],0)))&amp;")")</f>
        <v>P.1 (2)</v>
      </c>
      <c r="CA27" s="16">
        <f t="shared" ca="1" si="27"/>
        <v>2</v>
      </c>
      <c r="CB27" s="16">
        <f t="shared" ca="1" si="28"/>
        <v>2</v>
      </c>
      <c r="CC27" s="16">
        <f t="shared" ca="1" si="49"/>
        <v>0</v>
      </c>
      <c r="CD27" s="16">
        <f ca="1">BY27+COUNTIFS($BZ$6:$BZ$53,BZ27,$CC$6:CC$53,"&gt;"&amp;CC27,$BC$6:$BC$53,INDEX(T_Equipos[Grupo],MATCH(BD27,T_Equipos[NombreEquipo],0)))</f>
        <v>1</v>
      </c>
      <c r="CE27" s="16" t="str">
        <f ca="1">IF(COUNTIFS($CD$6:$CD$53,CD27,$BC$6:$BC$53,INDEX(T_Equipos[Grupo],MATCH(BD27,T_Equipos[NombreEquipo],0)))=1,"-","P."&amp;CD27&amp;" ("&amp;COUNTIFS($CD$6:$CD$53,CD27,$BC$6:$BC$53,INDEX(T_Equipos[Grupo],MATCH(BD27,T_Equipos[NombreEquipo],0)))&amp;")")</f>
        <v>P.1 (2)</v>
      </c>
      <c r="CF27" s="16">
        <f t="shared" ca="1" si="29"/>
        <v>2</v>
      </c>
      <c r="CG27" s="16">
        <f ca="1">CD27+COUNTIFS($CE$6:$CE$53,CE27,$CF$6:CF$53,"&gt;"&amp;CF27,$BC$6:$BC$53,INDEX(T_Equipos[Grupo],MATCH(BD27,T_Equipos[NombreEquipo],0)))</f>
        <v>1</v>
      </c>
      <c r="CH27" s="16" t="str">
        <f ca="1">IF(COUNTIFS($CG$6:$CG$53,CG27,$BC$6:$BC$53,INDEX(T_Equipos[Grupo],MATCH(BD27,T_Equipos[NombreEquipo],0)))=1,"-","P."&amp;CG27&amp;" ("&amp;COUNTIFS($CG$6:$CG$53,CG27,$BC$6:$BC$53,INDEX(T_Equipos[Grupo],MATCH(BD27,T_Equipos[NombreEquipo],0)))&amp;")")</f>
        <v>P.1 (2)</v>
      </c>
      <c r="CI27" s="16">
        <f t="shared" ca="1" si="30"/>
        <v>0</v>
      </c>
      <c r="CJ27" s="16">
        <f t="shared" ca="1" si="31"/>
        <v>1</v>
      </c>
      <c r="CK27" s="16">
        <f t="shared" ca="1" si="32"/>
        <v>0</v>
      </c>
      <c r="CL27" s="16">
        <f t="shared" ca="1" si="50"/>
        <v>1</v>
      </c>
      <c r="CM27" s="16">
        <f ca="1">CG27+COUNTIFS($CH$6:$CH$53,CH27,$CL$6:CL$53,"&gt;"&amp;CL27,$BC$6:$BC$53,INDEX(T_Equipos[Grupo],MATCH(BD27,T_Equipos[NombreEquipo],0)))</f>
        <v>1</v>
      </c>
      <c r="CN27" s="16" t="str">
        <f ca="1">IF(COUNTIFS($CM$6:$CM$53,CM27,$BC$6:$BC$53,INDEX(T_Equipos[Grupo],MATCH(BD27,T_Equipos[NombreEquipo],0)))=1,"-","P."&amp;CM27&amp;" ("&amp;COUNTIFS($CM$6:$CM$53,CM27,$BC$6:$BC$53,INDEX(T_Equipos[Grupo],MATCH(BD27,T_Equipos[NombreEquipo],0)))&amp;")")</f>
        <v>P.1 (2)</v>
      </c>
      <c r="CO27" s="16">
        <f t="shared" ca="1" si="33"/>
        <v>2</v>
      </c>
      <c r="CP27" s="16">
        <f t="shared" ca="1" si="34"/>
        <v>2</v>
      </c>
      <c r="CQ27" s="16">
        <f t="shared" ca="1" si="51"/>
        <v>0</v>
      </c>
      <c r="CR27" s="16">
        <f ca="1">CM27+COUNTIFS($CN$6:$CN$53,CN27,$CQ$6:CQ$53,"&gt;"&amp;CQ27,$BC$6:$BC$53,INDEX(T_Equipos[Grupo],MATCH(BD27,T_Equipos[NombreEquipo],0)))</f>
        <v>1</v>
      </c>
      <c r="CS27" s="16" t="str">
        <f ca="1">IF(COUNTIFS($CR$6:$CR$53,CR27,$BC$6:$BC$53,INDEX(T_Equipos[Grupo],MATCH(BD27,T_Equipos[NombreEquipo],0)))=1,"-","P."&amp;CR27&amp;" ("&amp;COUNTIFS($CR$6:$CR$53,CR27,$BC$6:$BC$53,INDEX(T_Equipos[Grupo],MATCH(BD27,T_Equipos[NombreEquipo],0)))&amp;")")</f>
        <v>P.1 (2)</v>
      </c>
      <c r="CT27" s="16">
        <f t="shared" ca="1" si="35"/>
        <v>2</v>
      </c>
      <c r="CU27" s="16">
        <f ca="1">CR27+COUNTIFS($CS$6:$CS$53,CS27,$CT$6:CT$53,"&gt;"&amp;CT27,$BC$6:$BC$53,INDEX(T_Equipos[Grupo],MATCH(BD27,T_Equipos[NombreEquipo],0)))</f>
        <v>1</v>
      </c>
      <c r="CV27" s="16" t="str">
        <f ca="1">IF(COUNTIFS($CU$6:$CU$53,CU27,$BC$6:$BC$53,INDEX(T_Equipos[Grupo],MATCH(BD27,T_Equipos[NombreEquipo],0)))=1,"-","P."&amp;CU27&amp;" ("&amp;COUNTIFS($CU$6:$CU$53,CU27,$BC$6:$BC$53,INDEX(T_Equipos[Grupo],MATCH(BD27,T_Equipos[NombreEquipo],0)))&amp;")")</f>
        <v>P.1 (2)</v>
      </c>
      <c r="CW27" s="16">
        <f t="shared" ca="1" si="36"/>
        <v>3</v>
      </c>
      <c r="CX27" s="16">
        <f ca="1">CU27+COUNTIFS($CV$6:$CV$53,CV27,$CW$6:CW$53,"&gt;"&amp;CW27,$BC$6:$BC$53,INDEX(T_Equipos[Grupo],MATCH(BD27,T_Equipos[NombreEquipo],0)))</f>
        <v>1</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1</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1</v>
      </c>
      <c r="DE27" s="16"/>
      <c r="DF27" s="16">
        <f t="shared" ca="1" si="52"/>
        <v>1</v>
      </c>
      <c r="DG27" s="16" t="str">
        <f ca="1">IF(DB27="-","-",COUNTIFS(DF$6:DF$53,"&lt;"&amp;DF27,$BC$6:$BC$53,INDEX(T_Equipos[Grupo],MATCH(BD27,T_Equipos[NombreEquipo],0))))</f>
        <v>-</v>
      </c>
      <c r="DH27" s="16">
        <f ca="1">DA27+COUNTIFS(DB$6:DB$53,DB27,DG$6:DG$53,"&lt;"&amp;DG27,$BC$6:$BC$53,INDEX(T_Equipos[Grupo],MATCH(BD27,T_Equipos[NombreEquipo],0)))</f>
        <v>1</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Netherlands</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1</v>
      </c>
      <c r="BF28" s="16">
        <f t="shared" ca="1" si="41"/>
        <v>3</v>
      </c>
      <c r="BG28" s="16">
        <f t="shared" ca="1" si="17"/>
        <v>0</v>
      </c>
      <c r="BH28" s="16">
        <f t="shared" ca="1" si="18"/>
        <v>1</v>
      </c>
      <c r="BI28" s="16">
        <f t="shared" ca="1" si="19"/>
        <v>2</v>
      </c>
      <c r="BJ28" s="16">
        <f t="shared" ca="1" si="20"/>
        <v>3</v>
      </c>
      <c r="BK28" s="16">
        <f t="shared" ca="1" si="21"/>
        <v>5</v>
      </c>
      <c r="BL28" s="16">
        <f t="shared" ca="1" si="42"/>
        <v>-2</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1</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P.3 (2)</v>
      </c>
      <c r="BU28" s="16">
        <f t="shared" ca="1" si="24"/>
        <v>0</v>
      </c>
      <c r="BV28" s="16">
        <f t="shared" ca="1" si="25"/>
        <v>1</v>
      </c>
      <c r="BW28" s="16">
        <f t="shared" ca="1" si="26"/>
        <v>0</v>
      </c>
      <c r="BX28" s="16">
        <f t="shared" ca="1" si="48"/>
        <v>1</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P.3 (2)</v>
      </c>
      <c r="CA28" s="16">
        <f t="shared" ca="1" si="27"/>
        <v>1</v>
      </c>
      <c r="CB28" s="16">
        <f t="shared" ca="1" si="28"/>
        <v>1</v>
      </c>
      <c r="CC28" s="16">
        <f t="shared" ca="1" si="49"/>
        <v>0</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P.3 (2)</v>
      </c>
      <c r="CF28" s="16">
        <f t="shared" ca="1" si="29"/>
        <v>1</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P.3 (2)</v>
      </c>
      <c r="CI28" s="16">
        <f t="shared" ca="1" si="30"/>
        <v>0</v>
      </c>
      <c r="CJ28" s="16">
        <f t="shared" ca="1" si="31"/>
        <v>1</v>
      </c>
      <c r="CK28" s="16">
        <f t="shared" ca="1" si="32"/>
        <v>0</v>
      </c>
      <c r="CL28" s="16">
        <f t="shared" ca="1" si="50"/>
        <v>1</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P.3 (2)</v>
      </c>
      <c r="CO28" s="16">
        <f t="shared" ca="1" si="33"/>
        <v>1</v>
      </c>
      <c r="CP28" s="16">
        <f t="shared" ca="1" si="34"/>
        <v>1</v>
      </c>
      <c r="CQ28" s="16">
        <f t="shared" ca="1" si="51"/>
        <v>0</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P.3 (2)</v>
      </c>
      <c r="CT28" s="16">
        <f t="shared" ca="1" si="35"/>
        <v>1</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P.3 (2)</v>
      </c>
      <c r="CW28" s="16">
        <f t="shared" ca="1" si="36"/>
        <v>-2</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Empate</v>
      </c>
      <c r="E29" s="16" t="str">
        <f t="shared" ca="1" si="92"/>
        <v>P.1 (2)</v>
      </c>
      <c r="F29" s="16" t="str">
        <f t="shared" ca="1" si="93"/>
        <v>P.1 (2)</v>
      </c>
      <c r="G29" s="16"/>
      <c r="H29" s="16" t="str">
        <f t="shared" ca="1" si="94"/>
        <v>P.1 (2)</v>
      </c>
      <c r="I29" s="16" t="str">
        <f t="shared" ca="1" si="95"/>
        <v>P.1 (2)</v>
      </c>
      <c r="J29" s="16"/>
      <c r="K29" s="16" t="str">
        <f t="shared" ca="1" si="96"/>
        <v>P.1 (2)</v>
      </c>
      <c r="L29" s="16" t="str">
        <f t="shared" ca="1" si="97"/>
        <v>P.1 (2)</v>
      </c>
      <c r="M29" s="16"/>
      <c r="N29" s="16" t="str">
        <f t="shared" ca="1" si="98"/>
        <v>P.1 (2)</v>
      </c>
      <c r="O29" s="16" t="str">
        <f t="shared" ca="1" si="99"/>
        <v>P.1 (2)</v>
      </c>
      <c r="P29" s="16"/>
      <c r="Q29" s="16" t="str">
        <f t="shared" ca="1" si="100"/>
        <v>P.1 (2)</v>
      </c>
      <c r="R29" s="16" t="str">
        <f t="shared" ca="1" si="101"/>
        <v>P.1 (2)</v>
      </c>
      <c r="S29" s="16"/>
      <c r="T29" s="16" t="str">
        <f t="shared" ca="1" si="102"/>
        <v>P.1 (2)</v>
      </c>
      <c r="U29" s="16" t="str">
        <f t="shared" ca="1" si="103"/>
        <v>P.1 (2)</v>
      </c>
      <c r="V29" s="17"/>
      <c r="W29" s="643"/>
      <c r="X29" s="24">
        <f ca="1">Horarios!C29</f>
        <v>46187.25</v>
      </c>
      <c r="Y29" s="25">
        <f ca="1">Horarios!C29</f>
        <v>46187.25</v>
      </c>
      <c r="Z29" s="26" t="str">
        <f>$Z$4</f>
        <v>R1</v>
      </c>
      <c r="AA29" s="27" t="str">
        <f ca="1">A31</f>
        <v>Australia</v>
      </c>
      <c r="AB29" s="49" t="e" cm="1" vm="15">
        <f t="array" aca="1" ref="AB29" ca="1">Ver_flag_local</f>
        <v>#VALUE!</v>
      </c>
      <c r="AC29" s="50">
        <v>2</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3</v>
      </c>
      <c r="BK29" s="16">
        <f t="shared" ca="1" si="21"/>
        <v>6</v>
      </c>
      <c r="BL29" s="16">
        <f t="shared" ca="1" si="42"/>
        <v>-3</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P.3 (2)</v>
      </c>
      <c r="BU29" s="16">
        <f t="shared" ca="1" si="24"/>
        <v>0</v>
      </c>
      <c r="BV29" s="16">
        <f t="shared" ca="1" si="25"/>
        <v>1</v>
      </c>
      <c r="BW29" s="16">
        <f t="shared" ca="1" si="26"/>
        <v>0</v>
      </c>
      <c r="BX29" s="16">
        <f t="shared" ca="1" si="48"/>
        <v>1</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P.3 (2)</v>
      </c>
      <c r="CA29" s="16">
        <f t="shared" ca="1" si="27"/>
        <v>1</v>
      </c>
      <c r="CB29" s="16">
        <f t="shared" ca="1" si="28"/>
        <v>1</v>
      </c>
      <c r="CC29" s="16">
        <f t="shared" ca="1" si="49"/>
        <v>0</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P.3 (2)</v>
      </c>
      <c r="CF29" s="16">
        <f t="shared" ca="1" si="29"/>
        <v>1</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P.3 (2)</v>
      </c>
      <c r="CI29" s="16">
        <f t="shared" ca="1" si="30"/>
        <v>0</v>
      </c>
      <c r="CJ29" s="16">
        <f t="shared" ca="1" si="31"/>
        <v>1</v>
      </c>
      <c r="CK29" s="16">
        <f t="shared" ca="1" si="32"/>
        <v>0</v>
      </c>
      <c r="CL29" s="16">
        <f t="shared" ca="1" si="50"/>
        <v>1</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P.3 (2)</v>
      </c>
      <c r="CO29" s="16">
        <f t="shared" ca="1" si="33"/>
        <v>1</v>
      </c>
      <c r="CP29" s="16">
        <f t="shared" ca="1" si="34"/>
        <v>1</v>
      </c>
      <c r="CQ29" s="16">
        <f t="shared" ca="1" si="51"/>
        <v>0</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P.3 (2)</v>
      </c>
      <c r="CT29" s="16">
        <f t="shared" ca="1" si="35"/>
        <v>1</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P.3 (2)</v>
      </c>
      <c r="CW29" s="16">
        <f t="shared" ca="1" si="36"/>
        <v>-3</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Empate</v>
      </c>
      <c r="E30" s="16" t="str">
        <f t="shared" ca="1" si="92"/>
        <v>-</v>
      </c>
      <c r="F30" s="16" t="str">
        <f t="shared" ca="1" si="93"/>
        <v>P.1 (2)</v>
      </c>
      <c r="G30" s="16"/>
      <c r="H30" s="16" t="str">
        <f t="shared" ca="1" si="94"/>
        <v>-</v>
      </c>
      <c r="I30" s="16" t="str">
        <f t="shared" ca="1" si="95"/>
        <v>P.1 (2)</v>
      </c>
      <c r="J30" s="16"/>
      <c r="K30" s="16" t="str">
        <f t="shared" ca="1" si="96"/>
        <v>-</v>
      </c>
      <c r="L30" s="16" t="str">
        <f t="shared" ca="1" si="97"/>
        <v>P.1 (2)</v>
      </c>
      <c r="M30" s="16"/>
      <c r="N30" s="16" t="str">
        <f t="shared" ca="1" si="98"/>
        <v>-</v>
      </c>
      <c r="O30" s="16" t="str">
        <f t="shared" ca="1" si="99"/>
        <v>P.1 (2)</v>
      </c>
      <c r="P30" s="16"/>
      <c r="Q30" s="16" t="str">
        <f t="shared" ca="1" si="100"/>
        <v>-</v>
      </c>
      <c r="R30" s="16" t="str">
        <f t="shared" ca="1" si="101"/>
        <v>P.1 (2)</v>
      </c>
      <c r="S30" s="16"/>
      <c r="T30" s="16" t="str">
        <f t="shared" ca="1" si="102"/>
        <v>-</v>
      </c>
      <c r="U30" s="16" t="str">
        <f t="shared" ca="1" si="103"/>
        <v>P.1 (2)</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2</v>
      </c>
      <c r="AE30" s="595" t="e" cm="1" vm="15">
        <f t="array" aca="1" ref="AE30" ca="1">Ver_flag_visit</f>
        <v>#VALUE!</v>
      </c>
      <c r="AF30" s="32" t="str">
        <f ca="1">A31</f>
        <v>Australia</v>
      </c>
      <c r="AG30" s="323">
        <f t="shared" si="104"/>
        <v>1</v>
      </c>
      <c r="AH30" s="195">
        <v>32</v>
      </c>
      <c r="AI30" s="181" t="str">
        <f>AJ30&amp;$B$28</f>
        <v>1D</v>
      </c>
      <c r="AJ30" s="40">
        <v>1</v>
      </c>
      <c r="AK30" s="601" t="e" cm="1" vm="15">
        <f t="array" aca="1" ref="AK30" ca="1">Ver_flag_visit</f>
        <v>#VALUE!</v>
      </c>
      <c r="AL30" s="34" t="str">
        <f ca="1">IFERROR(INDEX($BD$6:$BD$53,MATCH(AI30,$BN$6:$BN$53,0)),"")</f>
        <v>Australia</v>
      </c>
      <c r="AM30" s="35">
        <f t="shared" ref="AM30:AT33" ca="1" si="107">INDEX($BE$6:$BN$53,MATCH($AL30,$BD$6:$BD$53,0),MATCH(AM$5,$BE$5:$BN$5,0))</f>
        <v>5</v>
      </c>
      <c r="AN30" s="36">
        <f t="shared" ca="1" si="107"/>
        <v>3</v>
      </c>
      <c r="AO30" s="36">
        <f t="shared" ca="1" si="107"/>
        <v>1</v>
      </c>
      <c r="AP30" s="36">
        <f t="shared" ca="1" si="107"/>
        <v>2</v>
      </c>
      <c r="AQ30" s="36">
        <f t="shared" ca="1" si="107"/>
        <v>0</v>
      </c>
      <c r="AR30" s="36">
        <f t="shared" ca="1" si="107"/>
        <v>6</v>
      </c>
      <c r="AS30" s="36">
        <f t="shared" ca="1" si="107"/>
        <v>5</v>
      </c>
      <c r="AT30" s="41">
        <f t="shared" ca="1" si="107"/>
        <v>1</v>
      </c>
      <c r="AU30" s="330">
        <f ca="1">INDEX($DL$6:$DL$53,MATCH(AI30,$DP$6:$DP$53,0))</f>
        <v>1</v>
      </c>
      <c r="AV30" s="182" t="str">
        <f ca="1">INDEX($BD$6:$BD$53,MATCH(AI30,$BM$6:$BM$53,0))</f>
        <v>Australia</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9</v>
      </c>
      <c r="BK30" s="16">
        <f t="shared" ca="1" si="21"/>
        <v>3</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Empate</v>
      </c>
      <c r="E31" s="16" t="str">
        <f t="shared" ca="1" si="92"/>
        <v>P.1 (2)</v>
      </c>
      <c r="F31" s="16" t="str">
        <f t="shared" ca="1" si="93"/>
        <v>-</v>
      </c>
      <c r="G31" s="16"/>
      <c r="H31" s="16" t="str">
        <f t="shared" ca="1" si="94"/>
        <v>P.1 (2)</v>
      </c>
      <c r="I31" s="16" t="str">
        <f t="shared" ca="1" si="95"/>
        <v>-</v>
      </c>
      <c r="J31" s="16"/>
      <c r="K31" s="16" t="str">
        <f t="shared" ca="1" si="96"/>
        <v>P.1 (2)</v>
      </c>
      <c r="L31" s="16" t="str">
        <f t="shared" ca="1" si="97"/>
        <v>-</v>
      </c>
      <c r="M31" s="16"/>
      <c r="N31" s="16" t="str">
        <f t="shared" ca="1" si="98"/>
        <v>P.1 (2)</v>
      </c>
      <c r="O31" s="16" t="str">
        <f t="shared" ca="1" si="99"/>
        <v>-</v>
      </c>
      <c r="P31" s="16"/>
      <c r="Q31" s="16" t="str">
        <f t="shared" ca="1" si="100"/>
        <v>P.1 (2)</v>
      </c>
      <c r="R31" s="16" t="str">
        <f t="shared" ca="1" si="101"/>
        <v>-</v>
      </c>
      <c r="S31" s="16"/>
      <c r="T31" s="16" t="str">
        <f t="shared" ca="1" si="102"/>
        <v>P.1 (2)</v>
      </c>
      <c r="U31" s="16" t="str">
        <f t="shared" ca="1" si="103"/>
        <v>-</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1</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4</v>
      </c>
      <c r="AS31" s="39">
        <f t="shared" ca="1" si="107"/>
        <v>3</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3</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Egypt</v>
      </c>
    </row>
    <row r="32" spans="1:121" ht="15.95" customHeight="1">
      <c r="A32" s="16" t="str">
        <f ca="1">+Equipos!B17</f>
        <v>Turkey</v>
      </c>
      <c r="B32" s="16"/>
      <c r="C32" s="16"/>
      <c r="D32" s="16" t="str">
        <f t="shared" si="91"/>
        <v>Local</v>
      </c>
      <c r="E32" s="16" t="str">
        <f t="shared" ca="1" si="92"/>
        <v>P.1 (2)</v>
      </c>
      <c r="F32" s="16" t="str">
        <f t="shared" ca="1" si="93"/>
        <v>-</v>
      </c>
      <c r="G32" s="16"/>
      <c r="H32" s="16" t="str">
        <f t="shared" ca="1" si="94"/>
        <v>P.1 (2)</v>
      </c>
      <c r="I32" s="16" t="str">
        <f t="shared" ca="1" si="95"/>
        <v>-</v>
      </c>
      <c r="J32" s="16"/>
      <c r="K32" s="16" t="str">
        <f t="shared" ca="1" si="96"/>
        <v>P.1 (2)</v>
      </c>
      <c r="L32" s="16" t="str">
        <f t="shared" ca="1" si="97"/>
        <v>-</v>
      </c>
      <c r="M32" s="16"/>
      <c r="N32" s="16" t="str">
        <f t="shared" ca="1" si="98"/>
        <v>P.1 (2)</v>
      </c>
      <c r="O32" s="16" t="str">
        <f t="shared" ca="1" si="99"/>
        <v>-</v>
      </c>
      <c r="P32" s="16"/>
      <c r="Q32" s="16" t="str">
        <f t="shared" ca="1" si="100"/>
        <v>P.1 (2)</v>
      </c>
      <c r="R32" s="16" t="str">
        <f t="shared" ca="1" si="101"/>
        <v>-</v>
      </c>
      <c r="S32" s="16"/>
      <c r="T32" s="16" t="str">
        <f t="shared" ca="1" si="102"/>
        <v>P.1 (2)</v>
      </c>
      <c r="U32" s="16" t="str">
        <f t="shared" ca="1" si="103"/>
        <v>-</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1</v>
      </c>
      <c r="AD32" s="51">
        <v>0</v>
      </c>
      <c r="AE32" s="595" t="e" cm="1" vm="13">
        <f t="array" aca="1" ref="AE32" ca="1">Ver_flag_visit</f>
        <v>#VALUE!</v>
      </c>
      <c r="AF32" s="32" t="str">
        <f ca="1">A29</f>
        <v>United States</v>
      </c>
      <c r="AG32" s="323">
        <f t="shared" si="104"/>
        <v>1</v>
      </c>
      <c r="AH32" s="195">
        <v>59</v>
      </c>
      <c r="AI32" s="181" t="str">
        <f t="shared" si="108"/>
        <v>3D</v>
      </c>
      <c r="AJ32" s="42">
        <v>3</v>
      </c>
      <c r="AK32" s="602" t="e" cm="1" vm="13">
        <f t="array" aca="1" ref="AK32" ca="1">Ver_flag_visit</f>
        <v>#VALUE!</v>
      </c>
      <c r="AL32" s="37" t="str">
        <f ca="1">IFERROR(INDEX($BD$6:$BD$53,MATCH(AI32,$BN$6:$BN$53,0)),"")</f>
        <v>United States</v>
      </c>
      <c r="AM32" s="38">
        <f t="shared" ca="1" si="107"/>
        <v>4</v>
      </c>
      <c r="AN32" s="39">
        <f t="shared" ca="1" si="107"/>
        <v>3</v>
      </c>
      <c r="AO32" s="39">
        <f t="shared" ca="1" si="107"/>
        <v>1</v>
      </c>
      <c r="AP32" s="39">
        <f t="shared" ca="1" si="107"/>
        <v>1</v>
      </c>
      <c r="AQ32" s="39">
        <f t="shared" ca="1" si="107"/>
        <v>1</v>
      </c>
      <c r="AR32" s="39">
        <f t="shared" ca="1" si="107"/>
        <v>4</v>
      </c>
      <c r="AS32" s="39">
        <f t="shared" ca="1" si="107"/>
        <v>4</v>
      </c>
      <c r="AT32" s="43">
        <f t="shared" ca="1" si="107"/>
        <v>0</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2</v>
      </c>
      <c r="BK32" s="16">
        <f t="shared" ca="1" si="21"/>
        <v>6</v>
      </c>
      <c r="BL32" s="16">
        <f t="shared" ca="1" si="42"/>
        <v>-4</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5" customHeight="1" thickBot="1">
      <c r="A33" s="16"/>
      <c r="B33" s="16"/>
      <c r="C33" s="16"/>
      <c r="D33" s="16" t="str">
        <f t="shared" si="91"/>
        <v>Visitante</v>
      </c>
      <c r="E33" s="16" t="str">
        <f t="shared" ca="1" si="92"/>
        <v>-</v>
      </c>
      <c r="F33" s="16" t="str">
        <f t="shared" ca="1" si="93"/>
        <v>P.1 (2)</v>
      </c>
      <c r="G33" s="16"/>
      <c r="H33" s="16" t="str">
        <f t="shared" ca="1" si="94"/>
        <v>-</v>
      </c>
      <c r="I33" s="16" t="str">
        <f t="shared" ca="1" si="95"/>
        <v>P.1 (2)</v>
      </c>
      <c r="J33" s="16"/>
      <c r="K33" s="16" t="str">
        <f t="shared" ca="1" si="96"/>
        <v>-</v>
      </c>
      <c r="L33" s="16" t="str">
        <f t="shared" ca="1" si="97"/>
        <v>P.1 (2)</v>
      </c>
      <c r="M33" s="16"/>
      <c r="N33" s="16" t="str">
        <f t="shared" ca="1" si="98"/>
        <v>-</v>
      </c>
      <c r="O33" s="16" t="str">
        <f t="shared" ca="1" si="99"/>
        <v>P.1 (2)</v>
      </c>
      <c r="P33" s="16"/>
      <c r="Q33" s="16" t="str">
        <f t="shared" ca="1" si="100"/>
        <v>-</v>
      </c>
      <c r="R33" s="16" t="str">
        <f t="shared" ca="1" si="101"/>
        <v>P.1 (2)</v>
      </c>
      <c r="S33" s="16"/>
      <c r="T33" s="16" t="str">
        <f t="shared" ca="1" si="102"/>
        <v>-</v>
      </c>
      <c r="U33" s="16" t="str">
        <f t="shared" ca="1" si="103"/>
        <v>P.1 (2)</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1</v>
      </c>
      <c r="AD33" s="54">
        <v>2</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3</v>
      </c>
      <c r="AS33" s="47">
        <f t="shared" ca="1" si="107"/>
        <v>5</v>
      </c>
      <c r="AT33" s="48">
        <f t="shared" ca="1" si="107"/>
        <v>-2</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2</v>
      </c>
      <c r="BF33" s="16">
        <f t="shared" ca="1" si="41"/>
        <v>3</v>
      </c>
      <c r="BG33" s="16">
        <f t="shared" ca="1" si="17"/>
        <v>0</v>
      </c>
      <c r="BH33" s="16">
        <f t="shared" ca="1" si="18"/>
        <v>2</v>
      </c>
      <c r="BI33" s="16">
        <f t="shared" ca="1" si="19"/>
        <v>1</v>
      </c>
      <c r="BJ33" s="16">
        <f t="shared" ca="1" si="20"/>
        <v>3</v>
      </c>
      <c r="BK33" s="16">
        <f t="shared" ca="1" si="21"/>
        <v>6</v>
      </c>
      <c r="BL33" s="16">
        <f t="shared" ca="1" si="42"/>
        <v>-3</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2</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9</v>
      </c>
      <c r="BK34" s="16">
        <f t="shared" ca="1" si="21"/>
        <v>1</v>
      </c>
      <c r="BL34" s="16">
        <f t="shared" ca="1" si="42"/>
        <v>8</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0</v>
      </c>
      <c r="BK35" s="16">
        <f t="shared" ca="1" si="21"/>
        <v>9</v>
      </c>
      <c r="BL35" s="16">
        <f t="shared" ca="1" si="42"/>
        <v>-9</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3</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3</v>
      </c>
      <c r="BK36" s="16">
        <f t="shared" ca="1" si="21"/>
        <v>5</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6</v>
      </c>
      <c r="BK37" s="16">
        <f t="shared" ca="1" si="21"/>
        <v>3</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2</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8</v>
      </c>
      <c r="AS38" s="36">
        <f t="shared" ca="1" si="127"/>
        <v>3</v>
      </c>
      <c r="AT38" s="41">
        <f t="shared" ca="1" si="127"/>
        <v>5</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8</v>
      </c>
      <c r="BK38" s="16">
        <f t="shared" ca="1" si="21"/>
        <v>3</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(2)</v>
      </c>
      <c r="BU38" s="16">
        <f t="shared" ca="1" si="24"/>
        <v>0</v>
      </c>
      <c r="BV38" s="16">
        <f t="shared" ca="1" si="25"/>
        <v>1</v>
      </c>
      <c r="BW38" s="16">
        <f t="shared" ca="1" si="26"/>
        <v>0</v>
      </c>
      <c r="BX38" s="16">
        <f t="shared" ca="1" si="48"/>
        <v>1</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(2)</v>
      </c>
      <c r="CA38" s="16">
        <f t="shared" ca="1" si="27"/>
        <v>2</v>
      </c>
      <c r="CB38" s="16">
        <f t="shared" ca="1" si="28"/>
        <v>2</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(2)</v>
      </c>
      <c r="CF38" s="16">
        <f t="shared" ca="1" si="29"/>
        <v>2</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(2)</v>
      </c>
      <c r="CI38" s="16">
        <f t="shared" ca="1" si="30"/>
        <v>0</v>
      </c>
      <c r="CJ38" s="16">
        <f t="shared" ca="1" si="31"/>
        <v>1</v>
      </c>
      <c r="CK38" s="16">
        <f t="shared" ca="1" si="32"/>
        <v>0</v>
      </c>
      <c r="CL38" s="16">
        <f t="shared" ca="1" si="50"/>
        <v>1</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(2)</v>
      </c>
      <c r="CO38" s="16">
        <f t="shared" ca="1" si="33"/>
        <v>2</v>
      </c>
      <c r="CP38" s="16">
        <f t="shared" ca="1" si="34"/>
        <v>2</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(2)</v>
      </c>
      <c r="CT38" s="16">
        <f t="shared" ca="1" si="35"/>
        <v>2</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(2)</v>
      </c>
      <c r="CW38" s="16">
        <f t="shared" ca="1" si="36"/>
        <v>5</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2</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5</v>
      </c>
      <c r="AN39" s="39">
        <f t="shared" ca="1" si="127"/>
        <v>3</v>
      </c>
      <c r="AO39" s="39">
        <f t="shared" ca="1" si="127"/>
        <v>1</v>
      </c>
      <c r="AP39" s="39">
        <f t="shared" ca="1" si="127"/>
        <v>2</v>
      </c>
      <c r="AQ39" s="39">
        <f t="shared" ca="1" si="127"/>
        <v>0</v>
      </c>
      <c r="AR39" s="39">
        <f t="shared" ca="1" si="127"/>
        <v>5</v>
      </c>
      <c r="AS39" s="39">
        <f t="shared" ca="1" si="127"/>
        <v>4</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4</v>
      </c>
      <c r="BK39" s="16">
        <f t="shared" ca="1" si="21"/>
        <v>6</v>
      </c>
      <c r="BL39" s="16">
        <f t="shared" ca="1" si="42"/>
        <v>-2</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0</v>
      </c>
      <c r="AD40" s="51">
        <v>3</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5</v>
      </c>
      <c r="AS40" s="39">
        <f t="shared" ca="1" si="127"/>
        <v>3</v>
      </c>
      <c r="AT40" s="43">
        <f t="shared" ca="1" si="127"/>
        <v>2</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2</v>
      </c>
      <c r="BK40" s="16">
        <f t="shared" ca="1" si="21"/>
        <v>9</v>
      </c>
      <c r="BL40" s="16">
        <f t="shared" ca="1" si="42"/>
        <v>-7</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Empate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2</v>
      </c>
      <c r="AD41" s="54">
        <v>2</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1</v>
      </c>
      <c r="AS41" s="47">
        <f t="shared" ca="1" si="127"/>
        <v>9</v>
      </c>
      <c r="AT41" s="48">
        <f t="shared" ca="1" si="127"/>
        <v>-8</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7</v>
      </c>
      <c r="BF41" s="16">
        <f t="shared" ca="1" si="41"/>
        <v>3</v>
      </c>
      <c r="BG41" s="16">
        <f t="shared" ca="1" si="17"/>
        <v>2</v>
      </c>
      <c r="BH41" s="16">
        <f t="shared" ca="1" si="18"/>
        <v>1</v>
      </c>
      <c r="BI41" s="16">
        <f t="shared" ca="1" si="19"/>
        <v>0</v>
      </c>
      <c r="BJ41" s="16">
        <f t="shared" ca="1" si="20"/>
        <v>8</v>
      </c>
      <c r="BK41" s="16">
        <f t="shared" ca="1" si="21"/>
        <v>4</v>
      </c>
      <c r="BL41" s="16">
        <f t="shared" ca="1" si="42"/>
        <v>4</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7</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(2)</v>
      </c>
      <c r="BU41" s="16">
        <f t="shared" ca="1" si="24"/>
        <v>0</v>
      </c>
      <c r="BV41" s="16">
        <f t="shared" ca="1" si="25"/>
        <v>1</v>
      </c>
      <c r="BW41" s="16">
        <f t="shared" ca="1" si="26"/>
        <v>0</v>
      </c>
      <c r="BX41" s="16">
        <f t="shared" ca="1" si="48"/>
        <v>1</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(2)</v>
      </c>
      <c r="CA41" s="16">
        <f t="shared" ca="1" si="27"/>
        <v>2</v>
      </c>
      <c r="CB41" s="16">
        <f t="shared" ca="1" si="28"/>
        <v>2</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(2)</v>
      </c>
      <c r="CF41" s="16">
        <f t="shared" ca="1" si="29"/>
        <v>2</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(2)</v>
      </c>
      <c r="CI41" s="16">
        <f t="shared" ca="1" si="30"/>
        <v>0</v>
      </c>
      <c r="CJ41" s="16">
        <f t="shared" ca="1" si="31"/>
        <v>1</v>
      </c>
      <c r="CK41" s="16">
        <f t="shared" ca="1" si="32"/>
        <v>0</v>
      </c>
      <c r="CL41" s="16">
        <f t="shared" ca="1" si="50"/>
        <v>1</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(2)</v>
      </c>
      <c r="CO41" s="16">
        <f t="shared" ca="1" si="33"/>
        <v>2</v>
      </c>
      <c r="CP41" s="16">
        <f t="shared" ca="1" si="34"/>
        <v>2</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(2)</v>
      </c>
      <c r="CT41" s="16">
        <f t="shared" ca="1" si="35"/>
        <v>2</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(2)</v>
      </c>
      <c r="CW41" s="16">
        <f t="shared" ca="1" si="36"/>
        <v>4</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9</v>
      </c>
      <c r="BK42" s="16">
        <f t="shared" ca="1" si="21"/>
        <v>3</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3</v>
      </c>
      <c r="BK43" s="16">
        <f t="shared" ca="1" si="21"/>
        <v>6</v>
      </c>
      <c r="BL43" s="16">
        <f t="shared" ca="1" si="42"/>
        <v>-3</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-3</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Empate</v>
      </c>
      <c r="E44" s="16" t="str">
        <f t="shared" ref="E44:E49" ca="1" si="132">IF(D44="Pendiente","-",INDEX($BT$6:$BT$53,MATCH($AA44,$BD$6:$BD$53,0)))</f>
        <v>P.1 (2)</v>
      </c>
      <c r="F44" s="16" t="str">
        <f t="shared" ref="F44:F49" ca="1" si="133">IF(D44="Pendiente","-",INDEX($BT$6:$BT$53,MATCH($AF44,$BD$6:$BD$53,0)))</f>
        <v>P.1 (2)</v>
      </c>
      <c r="G44" s="16"/>
      <c r="H44" s="16" t="str">
        <f t="shared" ref="H44:H49" ca="1" si="134">IF(D44="Pendiente","-",INDEX($BZ$6:$BZ$53,MATCH($AA44,$BD$6:$BD$53,0)))</f>
        <v>P.1 (2)</v>
      </c>
      <c r="I44" s="16" t="str">
        <f t="shared" ref="I44:I49" ca="1" si="135">IF(D44="Pendiente","-",INDEX($BZ$6:$BZ$53,MATCH($AF44,$BD$6:$BD$53,0)))</f>
        <v>P.1 (2)</v>
      </c>
      <c r="J44" s="16"/>
      <c r="K44" s="16" t="str">
        <f t="shared" ref="K44:K49" ca="1" si="136">IF(D44="Pendiente","-",INDEX($CE$6:$CE$53,MATCH($AA44,$BD$6:$BD$53,0)))</f>
        <v>P.1 (2)</v>
      </c>
      <c r="L44" s="16" t="str">
        <f t="shared" ref="L44:L49" ca="1" si="137">IF(D44="Pendiente","-",INDEX($CE$6:$CE$53,MATCH($AF44,$BD$6:$BD$53,0)))</f>
        <v>P.1 (2)</v>
      </c>
      <c r="M44" s="16"/>
      <c r="N44" s="16" t="str">
        <f t="shared" ref="N44:N49" ca="1" si="138">IF(D44="Pendiente","-",INDEX($CH$6:$CH$53,MATCH($AA44,$BD$6:$BD$53,0)))</f>
        <v>P.1 (2)</v>
      </c>
      <c r="O44" s="16" t="str">
        <f t="shared" ref="O44:O49" ca="1" si="139">IF(D44="Pendiente","-",INDEX($CH$6:$CH$53,MATCH($AF44,$BD$6:$BD$53,0)))</f>
        <v>P.1 (2)</v>
      </c>
      <c r="P44" s="16"/>
      <c r="Q44" s="16" t="str">
        <f t="shared" ref="Q44:Q49" ca="1" si="140">IF(D44="Pendiente","-",INDEX($CN$6:$CN$53,MATCH($AA44,$BD$6:$BD$53,0)))</f>
        <v>P.1 (2)</v>
      </c>
      <c r="R44" s="16" t="str">
        <f t="shared" ref="R44:R49" ca="1" si="141">IF(D44="Pendiente","-",INDEX($CN$6:$CN$53,MATCH($AF44,$BD$6:$BD$53,0)))</f>
        <v>P.1 (2)</v>
      </c>
      <c r="S44" s="16"/>
      <c r="T44" s="16" t="str">
        <f t="shared" ref="T44:T49" ca="1" si="142">IF(D44="Pendiente","-",INDEX($CS$6:$CS$53,MATCH($AA44,$BD$6:$BD$53,0)))</f>
        <v>P.1 (2)</v>
      </c>
      <c r="U44" s="16" t="str">
        <f t="shared" ref="U44:U49" ca="1" si="143">IF(D44="Pendiente","-",INDEX($CS$6:$CS$53,MATCH($AF44,$BD$6:$BD$53,0)))</f>
        <v>P.1 (2)</v>
      </c>
      <c r="V44" s="17"/>
      <c r="W44" s="655" t="s">
        <v>4</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2</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6</v>
      </c>
      <c r="BK44" s="16">
        <f t="shared" ca="1" si="21"/>
        <v>4</v>
      </c>
      <c r="BL44" s="16">
        <f t="shared" ca="1" si="42"/>
        <v>2</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Empate</v>
      </c>
      <c r="E45" s="16" t="str">
        <f t="shared" ca="1" si="132"/>
        <v>P.3 (2)</v>
      </c>
      <c r="F45" s="16" t="str">
        <f t="shared" ca="1" si="133"/>
        <v>P.3 (2)</v>
      </c>
      <c r="G45" s="16"/>
      <c r="H45" s="16" t="str">
        <f t="shared" ca="1" si="134"/>
        <v>P.3 (2)</v>
      </c>
      <c r="I45" s="16" t="str">
        <f t="shared" ca="1" si="135"/>
        <v>P.3 (2)</v>
      </c>
      <c r="J45" s="16"/>
      <c r="K45" s="16" t="str">
        <f t="shared" ca="1" si="136"/>
        <v>P.3 (2)</v>
      </c>
      <c r="L45" s="16" t="str">
        <f t="shared" ca="1" si="137"/>
        <v>P.3 (2)</v>
      </c>
      <c r="M45" s="16"/>
      <c r="N45" s="16" t="str">
        <f t="shared" ca="1" si="138"/>
        <v>P.3 (2)</v>
      </c>
      <c r="O45" s="16" t="str">
        <f t="shared" ca="1" si="139"/>
        <v>P.3 (2)</v>
      </c>
      <c r="P45" s="16"/>
      <c r="Q45" s="16" t="str">
        <f t="shared" ca="1" si="140"/>
        <v>P.3 (2)</v>
      </c>
      <c r="R45" s="16" t="str">
        <f t="shared" ca="1" si="141"/>
        <v>P.3 (2)</v>
      </c>
      <c r="S45" s="16"/>
      <c r="T45" s="16" t="str">
        <f t="shared" ca="1" si="142"/>
        <v>P.3 (2)</v>
      </c>
      <c r="U45" s="16" t="str">
        <f t="shared" ca="1" si="143"/>
        <v>P.3 (2)</v>
      </c>
      <c r="V45" s="17"/>
      <c r="W45" s="655"/>
      <c r="X45" s="24">
        <f ca="1">Horarios!C45</f>
        <v>46188.166666666664</v>
      </c>
      <c r="Y45" s="25">
        <f ca="1">Horarios!C45</f>
        <v>46188.166666666664</v>
      </c>
      <c r="Z45" s="26" t="str">
        <f>$Z$4</f>
        <v>R1</v>
      </c>
      <c r="AA45" s="27" t="str">
        <f ca="1">A47</f>
        <v>Sweden</v>
      </c>
      <c r="AB45" s="49" t="e" cm="1" vm="23">
        <f t="array" aca="1" ref="AB45" ca="1">Ver_flag_local</f>
        <v>#VALUE!</v>
      </c>
      <c r="AC45" s="50">
        <v>1</v>
      </c>
      <c r="AD45" s="51">
        <v>1</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1</v>
      </c>
      <c r="BK45" s="16">
        <f t="shared" ca="1" si="21"/>
        <v>6</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-5</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P.1 (2)</v>
      </c>
      <c r="F46" s="16" t="str">
        <f t="shared" ca="1" si="133"/>
        <v>P.3 (2)</v>
      </c>
      <c r="G46" s="16"/>
      <c r="H46" s="16" t="str">
        <f t="shared" ca="1" si="134"/>
        <v>P.1 (2)</v>
      </c>
      <c r="I46" s="16" t="str">
        <f t="shared" ca="1" si="135"/>
        <v>P.3 (2)</v>
      </c>
      <c r="J46" s="16"/>
      <c r="K46" s="16" t="str">
        <f t="shared" ca="1" si="136"/>
        <v>P.1 (2)</v>
      </c>
      <c r="L46" s="16" t="str">
        <f t="shared" ca="1" si="137"/>
        <v>P.3 (2)</v>
      </c>
      <c r="M46" s="16"/>
      <c r="N46" s="16" t="str">
        <f t="shared" ca="1" si="138"/>
        <v>P.1 (2)</v>
      </c>
      <c r="O46" s="16" t="str">
        <f t="shared" ca="1" si="139"/>
        <v>P.3 (2)</v>
      </c>
      <c r="P46" s="16"/>
      <c r="Q46" s="16" t="str">
        <f t="shared" ca="1" si="140"/>
        <v>P.1 (2)</v>
      </c>
      <c r="R46" s="16" t="str">
        <f t="shared" ca="1" si="141"/>
        <v>P.3 (2)</v>
      </c>
      <c r="S46" s="16"/>
      <c r="T46" s="16" t="str">
        <f t="shared" ca="1" si="142"/>
        <v>P.1 (2)</v>
      </c>
      <c r="U46" s="16" t="str">
        <f t="shared" ca="1" si="143"/>
        <v>P.3 (2)</v>
      </c>
      <c r="V46" s="17"/>
      <c r="W46" s="655"/>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1</v>
      </c>
      <c r="AE46" s="595" t="e" cm="1" vm="23">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Japan</v>
      </c>
      <c r="AM46" s="35">
        <f t="shared" ref="AM46:AT49" ca="1" si="147">INDEX($BE$6:$BN$53,MATCH($AL46,$BD$6:$BD$53,0),MATCH(AM$5,$BE$5:$BN$5,0))</f>
        <v>7</v>
      </c>
      <c r="AN46" s="36">
        <f t="shared" ca="1" si="147"/>
        <v>3</v>
      </c>
      <c r="AO46" s="36">
        <f t="shared" ca="1" si="147"/>
        <v>2</v>
      </c>
      <c r="AP46" s="36">
        <f t="shared" ca="1" si="147"/>
        <v>1</v>
      </c>
      <c r="AQ46" s="36">
        <f t="shared" ca="1" si="147"/>
        <v>0</v>
      </c>
      <c r="AR46" s="36">
        <f t="shared" ca="1" si="147"/>
        <v>7</v>
      </c>
      <c r="AS46" s="36">
        <f t="shared" ca="1" si="147"/>
        <v>4</v>
      </c>
      <c r="AT46" s="41">
        <f t="shared" ca="1" si="147"/>
        <v>3</v>
      </c>
      <c r="AU46" s="330">
        <f ca="1">INDEX($DL$6:$DL$53,MATCH(AI46,$DP$6:$DP$53,0))</f>
        <v>1</v>
      </c>
      <c r="AV46" s="182" t="str">
        <f ca="1">INDEX($BD$6:$BD$53,MATCH(AI46,$BM$6:$BM$53,0))</f>
        <v>Japan</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10</v>
      </c>
      <c r="BK46" s="16">
        <f t="shared" ca="1" si="21"/>
        <v>3</v>
      </c>
      <c r="BL46" s="16">
        <f t="shared" ca="1" si="42"/>
        <v>7</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P.3 (2)</v>
      </c>
      <c r="F47" s="16" t="str">
        <f t="shared" ca="1" si="133"/>
        <v>P.1 (2)</v>
      </c>
      <c r="G47" s="16"/>
      <c r="H47" s="16" t="str">
        <f t="shared" ca="1" si="134"/>
        <v>P.3 (2)</v>
      </c>
      <c r="I47" s="16" t="str">
        <f t="shared" ca="1" si="135"/>
        <v>P.1 (2)</v>
      </c>
      <c r="J47" s="16"/>
      <c r="K47" s="16" t="str">
        <f t="shared" ca="1" si="136"/>
        <v>P.3 (2)</v>
      </c>
      <c r="L47" s="16" t="str">
        <f t="shared" ca="1" si="137"/>
        <v>P.1 (2)</v>
      </c>
      <c r="M47" s="16"/>
      <c r="N47" s="16" t="str">
        <f t="shared" ca="1" si="138"/>
        <v>P.3 (2)</v>
      </c>
      <c r="O47" s="16" t="str">
        <f t="shared" ca="1" si="139"/>
        <v>P.1 (2)</v>
      </c>
      <c r="P47" s="16"/>
      <c r="Q47" s="16" t="str">
        <f t="shared" ca="1" si="140"/>
        <v>P.3 (2)</v>
      </c>
      <c r="R47" s="16" t="str">
        <f t="shared" ca="1" si="141"/>
        <v>P.1 (2)</v>
      </c>
      <c r="S47" s="16"/>
      <c r="T47" s="16" t="str">
        <f t="shared" ca="1" si="142"/>
        <v>P.3 (2)</v>
      </c>
      <c r="U47" s="16" t="str">
        <f t="shared" ca="1" si="143"/>
        <v>P.1 (2)</v>
      </c>
      <c r="V47" s="17"/>
      <c r="W47" s="655"/>
      <c r="X47" s="24">
        <f ca="1">Horarios!C47</f>
        <v>46194.25</v>
      </c>
      <c r="Y47" s="25">
        <f ca="1">Horarios!C47</f>
        <v>46194.25</v>
      </c>
      <c r="Z47" s="26" t="str">
        <f>$Z$6</f>
        <v>R2</v>
      </c>
      <c r="AA47" s="27" t="str">
        <f ca="1">A48</f>
        <v>Tunisia</v>
      </c>
      <c r="AB47" s="49" t="e" cm="1" vm="24">
        <f t="array" aca="1" ref="AB47" ca="1">Ver_flag_local</f>
        <v>#VALUE!</v>
      </c>
      <c r="AC47" s="50">
        <v>1</v>
      </c>
      <c r="AD47" s="51">
        <v>3</v>
      </c>
      <c r="AE47" s="595" t="e" cm="1" vm="22">
        <f t="array" aca="1" ref="AE47" ca="1">Ver_flag_visit</f>
        <v>#VALUE!</v>
      </c>
      <c r="AF47" s="32" t="str">
        <f ca="1">A46</f>
        <v>Japan</v>
      </c>
      <c r="AG47" s="323">
        <f t="shared" si="144"/>
        <v>1</v>
      </c>
      <c r="AH47" s="195">
        <v>36</v>
      </c>
      <c r="AI47" s="181" t="str">
        <f t="shared" ref="AI47:AI49" si="148">AJ47&amp;$B$44</f>
        <v>2F</v>
      </c>
      <c r="AJ47" s="42">
        <v>2</v>
      </c>
      <c r="AK47" s="602" t="e" cm="1" vm="21">
        <f t="array" aca="1" ref="AK47" ca="1">Ver_flag_visit</f>
        <v>#VALUE!</v>
      </c>
      <c r="AL47" s="37" t="str">
        <f ca="1">IFERROR(INDEX($BD$6:$BD$53,MATCH(AI47,$BN$6:$BN$53,0)),"")</f>
        <v>Netherlands</v>
      </c>
      <c r="AM47" s="38">
        <f t="shared" ca="1" si="147"/>
        <v>7</v>
      </c>
      <c r="AN47" s="39">
        <f t="shared" ca="1" si="147"/>
        <v>3</v>
      </c>
      <c r="AO47" s="39">
        <f t="shared" ca="1" si="147"/>
        <v>2</v>
      </c>
      <c r="AP47" s="39">
        <f t="shared" ca="1" si="147"/>
        <v>1</v>
      </c>
      <c r="AQ47" s="39">
        <f t="shared" ca="1" si="147"/>
        <v>0</v>
      </c>
      <c r="AR47" s="39">
        <f t="shared" ca="1" si="147"/>
        <v>6</v>
      </c>
      <c r="AS47" s="39">
        <f t="shared" ca="1" si="147"/>
        <v>4</v>
      </c>
      <c r="AT47" s="43">
        <f t="shared" ca="1" si="147"/>
        <v>2</v>
      </c>
      <c r="AU47" s="330">
        <f ca="1">INDEX($DL$6:$DL$53,MATCH(AI47,$DP$6:$DP$53,0))</f>
        <v>1</v>
      </c>
      <c r="AV47" s="182" t="str">
        <f ca="1">INDEX($BD$6:$BD$53,MATCH(AI47,$BM$6:$BM$53,0))</f>
        <v>Netherlands</v>
      </c>
      <c r="AW47" s="210"/>
      <c r="AX47" s="171"/>
      <c r="AY47" s="203" t="str">
        <f ca="1">+A46</f>
        <v>Japan</v>
      </c>
      <c r="AZ47" s="204"/>
      <c r="BA47" s="176"/>
      <c r="BC47" s="16" t="str">
        <f ca="1">+INDEX(T_Equipos[Grupo],MATCH(WORLDCUP!BD47,T_Equipos[NombreEquipo],0))</f>
        <v>K</v>
      </c>
      <c r="BD47" s="16" t="str">
        <f ca="1">+Equipos!B43</f>
        <v>DR Congo</v>
      </c>
      <c r="BE47" s="16">
        <f t="shared" ca="1" si="16"/>
        <v>0</v>
      </c>
      <c r="BF47" s="16">
        <f t="shared" ca="1" si="41"/>
        <v>3</v>
      </c>
      <c r="BG47" s="16">
        <f t="shared" ca="1" si="17"/>
        <v>0</v>
      </c>
      <c r="BH47" s="16">
        <f t="shared" ca="1" si="18"/>
        <v>0</v>
      </c>
      <c r="BI47" s="16">
        <f t="shared" ca="1" si="19"/>
        <v>3</v>
      </c>
      <c r="BJ47" s="16">
        <f t="shared" ca="1" si="20"/>
        <v>2</v>
      </c>
      <c r="BK47" s="16">
        <f t="shared" ca="1" si="21"/>
        <v>8</v>
      </c>
      <c r="BL47" s="16">
        <f t="shared" ca="1" si="42"/>
        <v>-6</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0</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5" customHeight="1">
      <c r="A48" s="16" t="str">
        <f ca="1">+Equipos!B25</f>
        <v>Tunisia</v>
      </c>
      <c r="B48" s="16"/>
      <c r="C48" s="16"/>
      <c r="D48" s="16" t="str">
        <f t="shared" si="131"/>
        <v>Local</v>
      </c>
      <c r="E48" s="16" t="str">
        <f t="shared" ca="1" si="132"/>
        <v>P.1 (2)</v>
      </c>
      <c r="F48" s="16" t="str">
        <f t="shared" ca="1" si="133"/>
        <v>P.3 (2)</v>
      </c>
      <c r="G48" s="16"/>
      <c r="H48" s="16" t="str">
        <f t="shared" ca="1" si="134"/>
        <v>P.1 (2)</v>
      </c>
      <c r="I48" s="16" t="str">
        <f t="shared" ca="1" si="135"/>
        <v>P.3 (2)</v>
      </c>
      <c r="J48" s="16"/>
      <c r="K48" s="16" t="str">
        <f t="shared" ca="1" si="136"/>
        <v>P.1 (2)</v>
      </c>
      <c r="L48" s="16" t="str">
        <f t="shared" ca="1" si="137"/>
        <v>P.3 (2)</v>
      </c>
      <c r="M48" s="16"/>
      <c r="N48" s="16" t="str">
        <f t="shared" ca="1" si="138"/>
        <v>P.1 (2)</v>
      </c>
      <c r="O48" s="16" t="str">
        <f t="shared" ca="1" si="139"/>
        <v>P.3 (2)</v>
      </c>
      <c r="P48" s="16"/>
      <c r="Q48" s="16" t="str">
        <f t="shared" ca="1" si="140"/>
        <v>P.1 (2)</v>
      </c>
      <c r="R48" s="16" t="str">
        <f t="shared" ca="1" si="141"/>
        <v>P.3 (2)</v>
      </c>
      <c r="S48" s="16"/>
      <c r="T48" s="16" t="str">
        <f t="shared" ca="1" si="142"/>
        <v>P.1 (2)</v>
      </c>
      <c r="U48" s="16" t="str">
        <f t="shared" ca="1" si="143"/>
        <v>P.3 (2)</v>
      </c>
      <c r="V48" s="17"/>
      <c r="W48" s="655"/>
      <c r="X48" s="24">
        <f ca="1">Horarios!C48</f>
        <v>46199.041666666664</v>
      </c>
      <c r="Y48" s="25">
        <f ca="1">Horarios!C48</f>
        <v>46199.041666666664</v>
      </c>
      <c r="Z48" s="26" t="str">
        <f>$Z$8</f>
        <v>R3</v>
      </c>
      <c r="AA48" s="27" t="str">
        <f ca="1">A46</f>
        <v>Japan</v>
      </c>
      <c r="AB48" s="49" t="e" cm="1" vm="22">
        <f t="array" aca="1" ref="AB48" ca="1">Ver_flag_local</f>
        <v>#VALUE!</v>
      </c>
      <c r="AC48" s="50">
        <v>2</v>
      </c>
      <c r="AD48" s="51">
        <v>1</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1</v>
      </c>
      <c r="AN48" s="39">
        <f t="shared" ca="1" si="147"/>
        <v>3</v>
      </c>
      <c r="AO48" s="39">
        <f t="shared" ca="1" si="147"/>
        <v>0</v>
      </c>
      <c r="AP48" s="39">
        <f t="shared" ca="1" si="147"/>
        <v>1</v>
      </c>
      <c r="AQ48" s="39">
        <f t="shared" ca="1" si="147"/>
        <v>2</v>
      </c>
      <c r="AR48" s="39">
        <f t="shared" ca="1" si="147"/>
        <v>3</v>
      </c>
      <c r="AS48" s="39">
        <f t="shared" ca="1" si="147"/>
        <v>5</v>
      </c>
      <c r="AT48" s="43">
        <f t="shared" ca="1" si="147"/>
        <v>-2</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3</v>
      </c>
      <c r="BF48" s="16">
        <f t="shared" ca="1" si="41"/>
        <v>3</v>
      </c>
      <c r="BG48" s="16">
        <f t="shared" ca="1" si="17"/>
        <v>1</v>
      </c>
      <c r="BH48" s="16">
        <f t="shared" ca="1" si="18"/>
        <v>0</v>
      </c>
      <c r="BI48" s="16">
        <f t="shared" ca="1" si="19"/>
        <v>2</v>
      </c>
      <c r="BJ48" s="16">
        <f t="shared" ca="1" si="20"/>
        <v>3</v>
      </c>
      <c r="BK48" s="16">
        <f t="shared" ca="1" si="21"/>
        <v>7</v>
      </c>
      <c r="BL48" s="16">
        <f t="shared" ca="1" si="42"/>
        <v>-4</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3</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5" customHeight="1" thickBot="1">
      <c r="A49" s="16"/>
      <c r="B49" s="16"/>
      <c r="C49" s="16"/>
      <c r="D49" s="16" t="str">
        <f t="shared" si="131"/>
        <v>Visitante</v>
      </c>
      <c r="E49" s="16" t="str">
        <f t="shared" ca="1" si="132"/>
        <v>P.3 (2)</v>
      </c>
      <c r="F49" s="16" t="str">
        <f t="shared" ca="1" si="133"/>
        <v>P.1 (2)</v>
      </c>
      <c r="G49" s="16"/>
      <c r="H49" s="16" t="str">
        <f t="shared" ca="1" si="134"/>
        <v>P.3 (2)</v>
      </c>
      <c r="I49" s="16" t="str">
        <f t="shared" ca="1" si="135"/>
        <v>P.1 (2)</v>
      </c>
      <c r="J49" s="16"/>
      <c r="K49" s="16" t="str">
        <f t="shared" ca="1" si="136"/>
        <v>P.3 (2)</v>
      </c>
      <c r="L49" s="16" t="str">
        <f t="shared" ca="1" si="137"/>
        <v>P.1 (2)</v>
      </c>
      <c r="M49" s="16"/>
      <c r="N49" s="16" t="str">
        <f t="shared" ca="1" si="138"/>
        <v>P.3 (2)</v>
      </c>
      <c r="O49" s="16" t="str">
        <f t="shared" ca="1" si="139"/>
        <v>P.1 (2)</v>
      </c>
      <c r="P49" s="16"/>
      <c r="Q49" s="16" t="str">
        <f t="shared" ca="1" si="140"/>
        <v>P.3 (2)</v>
      </c>
      <c r="R49" s="16" t="str">
        <f t="shared" ca="1" si="141"/>
        <v>P.1 (2)</v>
      </c>
      <c r="S49" s="16"/>
      <c r="T49" s="16" t="str">
        <f t="shared" ca="1" si="142"/>
        <v>P.3 (2)</v>
      </c>
      <c r="U49" s="16" t="str">
        <f t="shared" ca="1" si="143"/>
        <v>P.1 (2)</v>
      </c>
      <c r="V49" s="17"/>
      <c r="W49" s="656"/>
      <c r="X49" s="28">
        <f ca="1">Horarios!C49</f>
        <v>46199.041666666664</v>
      </c>
      <c r="Y49" s="29">
        <f ca="1">Horarios!C49</f>
        <v>46199.041666666664</v>
      </c>
      <c r="Z49" s="30" t="str">
        <f>$Z$8</f>
        <v>R3</v>
      </c>
      <c r="AA49" s="31" t="str">
        <f ca="1">A48</f>
        <v>Tunisia</v>
      </c>
      <c r="AB49" s="52" t="e" cm="1" vm="24">
        <f t="array" aca="1" ref="AB49" ca="1">Ver_flag_local</f>
        <v>#VALUE!</v>
      </c>
      <c r="AC49" s="53">
        <v>1</v>
      </c>
      <c r="AD49" s="54">
        <v>2</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1</v>
      </c>
      <c r="AN49" s="47">
        <f t="shared" ca="1" si="147"/>
        <v>3</v>
      </c>
      <c r="AO49" s="47">
        <f t="shared" ca="1" si="147"/>
        <v>0</v>
      </c>
      <c r="AP49" s="47">
        <f t="shared" ca="1" si="147"/>
        <v>1</v>
      </c>
      <c r="AQ49" s="47">
        <f t="shared" ca="1" si="147"/>
        <v>2</v>
      </c>
      <c r="AR49" s="47">
        <f t="shared" ca="1" si="147"/>
        <v>3</v>
      </c>
      <c r="AS49" s="47">
        <f t="shared" ca="1" si="147"/>
        <v>6</v>
      </c>
      <c r="AT49" s="48">
        <f t="shared" ca="1" si="147"/>
        <v>-3</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7</v>
      </c>
      <c r="BK49" s="16">
        <f t="shared" ca="1" si="21"/>
        <v>4</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7</v>
      </c>
      <c r="BK50" s="16">
        <f t="shared" ca="1" si="21"/>
        <v>3</v>
      </c>
      <c r="BL50" s="16">
        <f t="shared" ca="1" si="42"/>
        <v>4</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(2)</v>
      </c>
      <c r="BU50" s="16">
        <f t="shared" ca="1" si="24"/>
        <v>0</v>
      </c>
      <c r="BV50" s="16">
        <f t="shared" ca="1" si="25"/>
        <v>1</v>
      </c>
      <c r="BW50" s="16">
        <f t="shared" ca="1" si="26"/>
        <v>0</v>
      </c>
      <c r="BX50" s="16">
        <f t="shared" ca="1" si="48"/>
        <v>1</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(2)</v>
      </c>
      <c r="CA50" s="16">
        <f t="shared" ca="1" si="27"/>
        <v>1</v>
      </c>
      <c r="CB50" s="16">
        <f t="shared" ca="1" si="28"/>
        <v>1</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(2)</v>
      </c>
      <c r="CF50" s="16">
        <f t="shared" ca="1" si="29"/>
        <v>1</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(2)</v>
      </c>
      <c r="CI50" s="16">
        <f t="shared" ca="1" si="30"/>
        <v>0</v>
      </c>
      <c r="CJ50" s="16">
        <f t="shared" ca="1" si="31"/>
        <v>1</v>
      </c>
      <c r="CK50" s="16">
        <f t="shared" ca="1" si="32"/>
        <v>0</v>
      </c>
      <c r="CL50" s="16">
        <f t="shared" ca="1" si="50"/>
        <v>1</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(2)</v>
      </c>
      <c r="CO50" s="16">
        <f t="shared" ca="1" si="33"/>
        <v>1</v>
      </c>
      <c r="CP50" s="16">
        <f t="shared" ca="1" si="34"/>
        <v>1</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(2)</v>
      </c>
      <c r="CT50" s="16">
        <f t="shared" ca="1" si="35"/>
        <v>1</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(2)</v>
      </c>
      <c r="CW50" s="16">
        <f t="shared" ca="1" si="36"/>
        <v>4</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7</v>
      </c>
      <c r="BF51" s="16">
        <f t="shared" ca="1" si="41"/>
        <v>3</v>
      </c>
      <c r="BG51" s="16">
        <f t="shared" ca="1" si="17"/>
        <v>2</v>
      </c>
      <c r="BH51" s="16">
        <f t="shared" ca="1" si="18"/>
        <v>1</v>
      </c>
      <c r="BI51" s="16">
        <f t="shared" ca="1" si="19"/>
        <v>0</v>
      </c>
      <c r="BJ51" s="16">
        <f t="shared" ca="1" si="20"/>
        <v>6</v>
      </c>
      <c r="BK51" s="16">
        <f t="shared" ca="1" si="21"/>
        <v>3</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7</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(2)</v>
      </c>
      <c r="BU51" s="16">
        <f t="shared" ca="1" si="24"/>
        <v>0</v>
      </c>
      <c r="BV51" s="16">
        <f t="shared" ca="1" si="25"/>
        <v>1</v>
      </c>
      <c r="BW51" s="16">
        <f t="shared" ca="1" si="26"/>
        <v>0</v>
      </c>
      <c r="BX51" s="16">
        <f t="shared" ca="1" si="48"/>
        <v>1</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(2)</v>
      </c>
      <c r="CA51" s="16">
        <f t="shared" ca="1" si="27"/>
        <v>1</v>
      </c>
      <c r="CB51" s="16">
        <f t="shared" ca="1" si="28"/>
        <v>1</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(2)</v>
      </c>
      <c r="CF51" s="16">
        <f t="shared" ca="1" si="29"/>
        <v>1</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(2)</v>
      </c>
      <c r="CI51" s="16">
        <f t="shared" ca="1" si="30"/>
        <v>0</v>
      </c>
      <c r="CJ51" s="16">
        <f t="shared" ca="1" si="31"/>
        <v>1</v>
      </c>
      <c r="CK51" s="16">
        <f t="shared" ca="1" si="32"/>
        <v>0</v>
      </c>
      <c r="CL51" s="16">
        <f t="shared" ca="1" si="50"/>
        <v>1</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(2)</v>
      </c>
      <c r="CO51" s="16">
        <f t="shared" ca="1" si="33"/>
        <v>1</v>
      </c>
      <c r="CP51" s="16">
        <f t="shared" ca="1" si="34"/>
        <v>1</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(2)</v>
      </c>
      <c r="CT51" s="16">
        <f t="shared" ca="1" si="35"/>
        <v>1</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(2)</v>
      </c>
      <c r="CW51" s="16">
        <f t="shared" ca="1" si="36"/>
        <v>3</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5">
        <f t="array" aca="1" ref="AB52" ca="1">Ver_flag_local</f>
        <v>#VALUE!</v>
      </c>
      <c r="AC52" s="50">
        <v>2</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5</v>
      </c>
      <c r="BK52" s="16">
        <f t="shared" ca="1" si="21"/>
        <v>5</v>
      </c>
      <c r="BL52" s="16">
        <f t="shared" ca="1" si="42"/>
        <v>0</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5" customHeight="1">
      <c r="A53" s="16" t="str">
        <f ca="1">+Equipos!B26</f>
        <v>Belgium</v>
      </c>
      <c r="B53" s="16"/>
      <c r="C53" s="16"/>
      <c r="D53" s="16" t="str">
        <f t="shared" si="149"/>
        <v>Empate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7">
        <f t="array" aca="1" ref="AB53" ca="1">Ver_flag_local</f>
        <v>#VALUE!</v>
      </c>
      <c r="AC53" s="50">
        <v>1</v>
      </c>
      <c r="AD53" s="51">
        <v>1</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3</v>
      </c>
      <c r="BK53" s="16">
        <f t="shared" ca="1" si="21"/>
        <v>10</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5">
        <f t="array" aca="1" ref="AB54" ca="1">Ver_flag_local</f>
        <v>#VALUE!</v>
      </c>
      <c r="AC54" s="50">
        <v>3</v>
      </c>
      <c r="AD54" s="51">
        <v>1</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9</v>
      </c>
      <c r="AS54" s="36">
        <f t="shared" ca="1" si="165"/>
        <v>3</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Empate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8">
        <f t="array" aca="1" ref="AB55" ca="1">Ver_flag_local</f>
        <v>#VALUE!</v>
      </c>
      <c r="AC55" s="50">
        <v>1</v>
      </c>
      <c r="AD55" s="51">
        <v>1</v>
      </c>
      <c r="AE55" s="595" t="e" cm="1" vm="26">
        <f t="array" aca="1" ref="AE55" ca="1">Ver_flag_visit</f>
        <v>#VALUE!</v>
      </c>
      <c r="AF55" s="32" t="str">
        <f ca="1">A54</f>
        <v>Egypt</v>
      </c>
      <c r="AG55" s="323">
        <f t="shared" si="162"/>
        <v>1</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4</v>
      </c>
      <c r="AS55" s="39">
        <f t="shared" ca="1" si="165"/>
        <v>3</v>
      </c>
      <c r="AT55" s="43">
        <f t="shared" ca="1" si="165"/>
        <v>1</v>
      </c>
      <c r="AU55" s="330">
        <f ca="1">INDEX($DL$6:$DL$53,MATCH(AI55,$DP$6:$DP$53,0))</f>
        <v>1</v>
      </c>
      <c r="AV55" s="182" t="str">
        <f ca="1">INDEX($BD$6:$BD$53,MATCH(AI55,$BM$6:$BM$53,0))</f>
        <v>Egypt</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6">
        <f t="array" aca="1" ref="AB56" ca="1">Ver_flag_local</f>
        <v>#VALUE!</v>
      </c>
      <c r="AC56" s="50">
        <v>2</v>
      </c>
      <c r="AD56" s="51">
        <v>0</v>
      </c>
      <c r="AE56" s="595" t="e" cm="1" vm="27">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New Zealand</v>
      </c>
      <c r="AM56" s="38">
        <f t="shared" ca="1" si="165"/>
        <v>2</v>
      </c>
      <c r="AN56" s="39">
        <f t="shared" ca="1" si="165"/>
        <v>3</v>
      </c>
      <c r="AO56" s="39">
        <f t="shared" ca="1" si="165"/>
        <v>0</v>
      </c>
      <c r="AP56" s="39">
        <f t="shared" ca="1" si="165"/>
        <v>2</v>
      </c>
      <c r="AQ56" s="39">
        <f t="shared" ca="1" si="165"/>
        <v>1</v>
      </c>
      <c r="AR56" s="39">
        <f t="shared" ca="1" si="165"/>
        <v>3</v>
      </c>
      <c r="AS56" s="39">
        <f t="shared" ca="1" si="165"/>
        <v>6</v>
      </c>
      <c r="AT56" s="43">
        <f t="shared" ca="1" si="165"/>
        <v>-3</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8">
        <f t="array" aca="1" ref="AB57" ca="1">Ver_flag_local</f>
        <v>#VALUE!</v>
      </c>
      <c r="AC57" s="53">
        <v>1</v>
      </c>
      <c r="AD57" s="54">
        <v>4</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1</v>
      </c>
      <c r="AN57" s="47">
        <f t="shared" ca="1" si="165"/>
        <v>3</v>
      </c>
      <c r="AO57" s="47">
        <f t="shared" ca="1" si="165"/>
        <v>0</v>
      </c>
      <c r="AP57" s="47">
        <f t="shared" ca="1" si="165"/>
        <v>1</v>
      </c>
      <c r="AQ57" s="47">
        <f t="shared" ca="1" si="165"/>
        <v>2</v>
      </c>
      <c r="AR57" s="47">
        <f t="shared" ca="1" si="165"/>
        <v>2</v>
      </c>
      <c r="AS57" s="47">
        <f t="shared" ca="1" si="165"/>
        <v>6</v>
      </c>
      <c r="AT57" s="48">
        <f t="shared" ca="1" si="165"/>
        <v>-4</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3</v>
      </c>
      <c r="BI58" s="16">
        <f t="shared" ref="BI58:BI69" ca="1" si="171">CHOOSE(IF($BB$57=2, 2, 1),
  INDEX($BI$6:$BI$53,MATCH($BB58,$BN$6:$BN$53,0)),
  INDEX($BI$6:$BI$53,MATCH($BB58,$BN$6:$BN$53,0))-(COUNTIFS(FGLocal,$BD58,FGVisitante,INDEX($BD$6:$BD$53,MATCH(BO58,$BN$6:$BN$53,0)),Ganador,"Visitante")+COUNTIFS(FGVisitante,$BD58,FGLocal,INDEX($BD$6:$BD$53,MATCH(BO58,$BN$6:$BN$53,0)),Ganador,"Local"))
)</f>
        <v>0</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5</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0</v>
      </c>
      <c r="BM58" s="16">
        <f ca="1">CB58</f>
        <v>4</v>
      </c>
      <c r="BN58" s="16">
        <f ca="1">CF58</f>
        <v>4</v>
      </c>
      <c r="BO58" s="16" t="str">
        <f t="shared" ref="BO58:BO69" si="174">"4"&amp;BC58</f>
        <v>4A</v>
      </c>
      <c r="BP58" s="16"/>
      <c r="BQ58" s="16"/>
      <c r="BR58" s="16">
        <f t="shared" ref="BR58:BR69" ca="1" si="175">+BE58</f>
        <v>3</v>
      </c>
      <c r="BS58" s="16">
        <f ca="1">COUNTIFS(BR$58:BR$69,"&gt;"&amp;BR58)+1</f>
        <v>3</v>
      </c>
      <c r="BT58" s="16" t="str">
        <f ca="1">IF(COUNTIF(BS$58:BS$69,BS58)=1,"-","Pos. "&amp;BS58&amp;" ("&amp;COUNTIF(BS$58:BS$69,BS58)&amp;")")</f>
        <v>Pos. 3 (6)</v>
      </c>
      <c r="BU58" s="16">
        <f t="shared" ref="BU58:BU69" ca="1" si="176">IF(BT58="-","-",BL58)</f>
        <v>0</v>
      </c>
      <c r="BV58" s="16">
        <f t="shared" ref="BV58:BV69" ca="1" si="177">BS58+COUNTIFS(BT$58:BT$69,BT58,BU$58:BU$69,"&gt;"&amp;BU58)</f>
        <v>3</v>
      </c>
      <c r="BW58" s="16" t="str">
        <f t="shared" ref="BW58:BW69" ca="1" si="178">IF(COUNTIF(BV$58:BV$69,BV58)=1,"-","Pos. "&amp;BV58&amp;" ("&amp;COUNTIF(BV$58:BV$69,BV58)&amp;")")</f>
        <v>Pos. 3 (2)</v>
      </c>
      <c r="BX58" s="16">
        <f t="shared" ref="BX58:BX69" ca="1" si="179">IF(BW58="-","-",BJ58)</f>
        <v>5</v>
      </c>
      <c r="BY58" s="16">
        <f t="shared" ref="BY58:BY69" ca="1" si="180">BV58+COUNTIFS(BW$58:BW$69,BW58,BX$58:BX$69,"&gt;"&amp;BX58)</f>
        <v>3</v>
      </c>
      <c r="BZ58" s="16" t="str">
        <f t="shared" ref="BZ58:BZ69" ca="1" si="181">IF(COUNTIF(BY$58:BY$69,BY58)=1,"-","Pos. "&amp;BY58&amp;" ("&amp;COUNTIF(BY$58:BY$69,BY58)&amp;")")</f>
        <v>Pos. 3 (2)</v>
      </c>
      <c r="CA58" s="16">
        <f t="shared" ref="CA58:CA69" ca="1" si="182">IF(BZ58="-","-",COUNTIF($BD$58:$BD$69,"&gt;"&amp;BD58))</f>
        <v>3</v>
      </c>
      <c r="CB58" s="16">
        <f ca="1">BY58+COUNTIFS(BZ$58:BZ$69,BZ58,CA$58:CA$69,"&gt;"&amp;CA58)</f>
        <v>4</v>
      </c>
      <c r="CC58" s="16"/>
      <c r="CD58" s="16">
        <f t="shared" ref="CD58:CD69" ca="1" si="183">IF(OR(INDEX($AW$102:$AW$113,MATCH($BD58,$AV$102:$AV$113,0))="",BZ58="-"),CB58,INDEX($AW$102:$AW$113,MATCH($BD58,$AV$102:$AV$113,0))+CB58/1000)</f>
        <v>4</v>
      </c>
      <c r="CE58" s="16">
        <f ca="1">IF(BZ58="-","-",COUNTIF(CD$58:CD$69,"&lt;"&amp;CD58))</f>
        <v>3</v>
      </c>
      <c r="CF58" s="16">
        <f ca="1">BY58+COUNTIFS(BZ$58:BZ$69,BZ58,CE$58:CE$69,"&lt;"&amp;CE58)</f>
        <v>4</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Ivory Coast</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Canada</v>
      </c>
      <c r="BE59" s="16">
        <f t="shared" ref="BE59:BE69" ca="1" si="188">CHOOSE($BB$57,
  (BG59*3 + BH59)+IF($AZ$3="No",0,INDEX($AZ$6:$AZ$97,MATCH(BD59,$AY$6:$AY$97,0))),
  (BG59*3 + BH59)+IF($AZ$3="No",0,INDEX($AZ$6:$AZ$97,MATCH(BD59,$AY$6:$AY$97,0))),
  IFERROR((BG59*3 + BH59+IF($AZ$3="No",0,INDEX($AZ$6:$AZ$97,MATCH(BD59,$AY$6:$AY$97,0)))) / BF59, 0)
)</f>
        <v>1</v>
      </c>
      <c r="BF59" s="16">
        <f t="shared" ref="BF59:BF69" ca="1" si="189">+BG59+BH59+BI59</f>
        <v>3</v>
      </c>
      <c r="BG59" s="16">
        <f t="shared" ca="1" si="169"/>
        <v>0</v>
      </c>
      <c r="BH59" s="16">
        <f t="shared" ca="1" si="170"/>
        <v>1</v>
      </c>
      <c r="BI59" s="16">
        <f t="shared" ca="1" si="171"/>
        <v>2</v>
      </c>
      <c r="BJ59" s="16">
        <f t="shared" ca="1" si="172"/>
        <v>2</v>
      </c>
      <c r="BK59" s="16">
        <f t="shared" ca="1" si="173"/>
        <v>5</v>
      </c>
      <c r="BL59" s="16">
        <f t="shared" ref="BL59:BL69" ca="1" si="190">+BJ59-BK59</f>
        <v>-3</v>
      </c>
      <c r="BM59" s="16">
        <f t="shared" ref="BM59:BM69" ca="1" si="191">CB59</f>
        <v>12</v>
      </c>
      <c r="BN59" s="16">
        <f t="shared" ref="BN59:BN69" ca="1" si="192">CF59</f>
        <v>12</v>
      </c>
      <c r="BO59" s="16" t="str">
        <f t="shared" si="174"/>
        <v>4B</v>
      </c>
      <c r="BP59" s="16"/>
      <c r="BQ59" s="16"/>
      <c r="BR59" s="16">
        <f t="shared" ca="1" si="175"/>
        <v>1</v>
      </c>
      <c r="BS59" s="16">
        <f t="shared" ref="BS59:BS69" ca="1" si="193">COUNTIFS(BR$58:BR$69,"&gt;"&amp;BR59)+1</f>
        <v>10</v>
      </c>
      <c r="BT59" s="16" t="str">
        <f t="shared" ref="BT59:BT69" ca="1" si="194">IF(COUNTIF(BS$58:BS$69,BS59)=1,"-","Pos. "&amp;BS59&amp;" ("&amp;COUNTIF(BS$58:BS$69,BS59)&amp;")")</f>
        <v>Pos. 10 (3)</v>
      </c>
      <c r="BU59" s="16">
        <f t="shared" ca="1" si="176"/>
        <v>-3</v>
      </c>
      <c r="BV59" s="16">
        <f t="shared" ca="1" si="177"/>
        <v>11</v>
      </c>
      <c r="BW59" s="16" t="str">
        <f t="shared" ca="1" si="178"/>
        <v>Pos. 11 (2)</v>
      </c>
      <c r="BX59" s="16">
        <f t="shared" ca="1" si="179"/>
        <v>2</v>
      </c>
      <c r="BY59" s="16">
        <f t="shared" ca="1" si="180"/>
        <v>12</v>
      </c>
      <c r="BZ59" s="16" t="str">
        <f t="shared" ca="1" si="181"/>
        <v>-</v>
      </c>
      <c r="CA59" s="16" t="str">
        <f t="shared" ca="1" si="182"/>
        <v>-</v>
      </c>
      <c r="CB59" s="16">
        <f t="shared" ref="CB59:CB68" ca="1" si="195">BY59+COUNTIFS(BZ$58:BZ$69,BZ59,CA$58:CA$69,"&gt;"&amp;CA59)</f>
        <v>12</v>
      </c>
      <c r="CC59" s="16"/>
      <c r="CD59" s="16">
        <f t="shared" ca="1" si="183"/>
        <v>12</v>
      </c>
      <c r="CE59" s="16" t="str">
        <f t="shared" ref="CE59:CE69" ca="1" si="196">IF(BZ59="-","-",COUNTIF(CD$58:CD$69,"&lt;"&amp;CD59))</f>
        <v>-</v>
      </c>
      <c r="CF59" s="16">
        <f t="shared" ref="CF59:CF69" ca="1" si="197">BY59+COUNTIFS(BZ$58:BZ$69,BZ59,CE$58:CE$69,"&lt;"&amp;CE59)</f>
        <v>12</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United States</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447</v>
      </c>
      <c r="X60" s="24">
        <f ca="1">Horarios!C60</f>
        <v>46188.75</v>
      </c>
      <c r="Y60" s="25">
        <f ca="1">Horarios!C60</f>
        <v>46188.75</v>
      </c>
      <c r="Z60" s="26" t="str">
        <f>$Z$4</f>
        <v>R1</v>
      </c>
      <c r="AA60" s="27" t="str">
        <f ca="1">A61</f>
        <v>Spain</v>
      </c>
      <c r="AB60" s="49" t="e" cm="1" vm="29">
        <f t="array" aca="1" ref="AB60" ca="1">Ver_flag_local</f>
        <v>#VALUE!</v>
      </c>
      <c r="AC60" s="50">
        <v>4</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3</v>
      </c>
      <c r="BF60" s="16">
        <f t="shared" ca="1" si="189"/>
        <v>3</v>
      </c>
      <c r="BG60" s="16">
        <f t="shared" ca="1" si="169"/>
        <v>1</v>
      </c>
      <c r="BH60" s="16">
        <f t="shared" ca="1" si="170"/>
        <v>0</v>
      </c>
      <c r="BI60" s="16">
        <f t="shared" ca="1" si="171"/>
        <v>2</v>
      </c>
      <c r="BJ60" s="16">
        <f t="shared" ca="1" si="172"/>
        <v>5</v>
      </c>
      <c r="BK60" s="16">
        <f t="shared" ca="1" si="173"/>
        <v>6</v>
      </c>
      <c r="BL60" s="16">
        <f t="shared" ca="1" si="190"/>
        <v>-1</v>
      </c>
      <c r="BM60" s="16">
        <f t="shared" ca="1" si="191"/>
        <v>5</v>
      </c>
      <c r="BN60" s="16">
        <f t="shared" ca="1" si="192"/>
        <v>5</v>
      </c>
      <c r="BO60" s="16" t="str">
        <f t="shared" si="174"/>
        <v>4C</v>
      </c>
      <c r="BP60" s="16"/>
      <c r="BQ60" s="16"/>
      <c r="BR60" s="16">
        <f t="shared" ca="1" si="175"/>
        <v>3</v>
      </c>
      <c r="BS60" s="16">
        <f t="shared" ca="1" si="193"/>
        <v>3</v>
      </c>
      <c r="BT60" s="16" t="str">
        <f t="shared" ca="1" si="194"/>
        <v>Pos. 3 (6)</v>
      </c>
      <c r="BU60" s="16">
        <f t="shared" ca="1" si="176"/>
        <v>-1</v>
      </c>
      <c r="BV60" s="16">
        <f t="shared" ca="1" si="177"/>
        <v>5</v>
      </c>
      <c r="BW60" s="16" t="str">
        <f t="shared" ca="1" si="178"/>
        <v>-</v>
      </c>
      <c r="BX60" s="16" t="str">
        <f t="shared" ca="1" si="179"/>
        <v>-</v>
      </c>
      <c r="BY60" s="16">
        <f t="shared" ca="1" si="180"/>
        <v>5</v>
      </c>
      <c r="BZ60" s="16" t="str">
        <f t="shared" ca="1" si="181"/>
        <v>-</v>
      </c>
      <c r="CA60" s="16" t="str">
        <f t="shared" ca="1" si="182"/>
        <v>-</v>
      </c>
      <c r="CB60" s="16">
        <f t="shared" ca="1" si="195"/>
        <v>5</v>
      </c>
      <c r="CC60" s="16"/>
      <c r="CD60" s="16">
        <f t="shared" ca="1" si="183"/>
        <v>5</v>
      </c>
      <c r="CE60" s="16" t="str">
        <f t="shared" ca="1" si="196"/>
        <v>-</v>
      </c>
      <c r="CF60" s="16">
        <f t="shared" ca="1" si="197"/>
        <v>5</v>
      </c>
      <c r="DJ60" s="16">
        <f t="shared" ca="1" si="184"/>
        <v>3</v>
      </c>
      <c r="DK60" s="16"/>
      <c r="DL60" s="16">
        <f t="shared" ca="1" si="185"/>
        <v>2</v>
      </c>
      <c r="DM60" s="16" t="str">
        <f t="shared" ca="1" si="186"/>
        <v>3.2</v>
      </c>
      <c r="DN60" s="16" t="e" cm="1" vm="31">
        <f t="array" aca="1" ref="DN60" ca="1">OFFSET(Horarios!$P$3,DJ60-1,0,DL60,1)</f>
        <v>#VALUE!</v>
      </c>
      <c r="DO60" s="16"/>
      <c r="DP60" s="16">
        <v>3</v>
      </c>
      <c r="DQ60" s="16" t="str">
        <f t="shared" ca="1" si="198"/>
        <v>Ghana</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7"/>
      <c r="X61" s="24">
        <f ca="1">Horarios!C61</f>
        <v>46189</v>
      </c>
      <c r="Y61" s="25">
        <f ca="1">Horarios!C61</f>
        <v>46189</v>
      </c>
      <c r="Z61" s="26" t="str">
        <f>$Z$4</f>
        <v>R1</v>
      </c>
      <c r="AA61" s="27" t="str">
        <f ca="1">A63</f>
        <v>Saudi Arabia</v>
      </c>
      <c r="AB61" s="49" t="e" cm="1" vm="32">
        <f t="array" aca="1" ref="AB61" ca="1">Ver_flag_local</f>
        <v>#VALUE!</v>
      </c>
      <c r="AC61" s="50">
        <v>1</v>
      </c>
      <c r="AD61" s="51">
        <v>2</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United States</v>
      </c>
      <c r="BE61" s="16">
        <f t="shared" ca="1" si="188"/>
        <v>4</v>
      </c>
      <c r="BF61" s="16">
        <f t="shared" ca="1" si="189"/>
        <v>3</v>
      </c>
      <c r="BG61" s="16">
        <f t="shared" ca="1" si="169"/>
        <v>1</v>
      </c>
      <c r="BH61" s="16">
        <f t="shared" ca="1" si="170"/>
        <v>1</v>
      </c>
      <c r="BI61" s="16">
        <f t="shared" ca="1" si="171"/>
        <v>1</v>
      </c>
      <c r="BJ61" s="16">
        <f t="shared" ca="1" si="172"/>
        <v>4</v>
      </c>
      <c r="BK61" s="16">
        <f t="shared" ca="1" si="173"/>
        <v>4</v>
      </c>
      <c r="BL61" s="16">
        <f t="shared" ca="1" si="190"/>
        <v>0</v>
      </c>
      <c r="BM61" s="16">
        <f t="shared" ca="1" si="191"/>
        <v>2</v>
      </c>
      <c r="BN61" s="16">
        <f t="shared" ca="1" si="192"/>
        <v>2</v>
      </c>
      <c r="BO61" s="16" t="str">
        <f t="shared" si="174"/>
        <v>4D</v>
      </c>
      <c r="BP61" s="16"/>
      <c r="BQ61" s="16"/>
      <c r="BR61" s="16">
        <f t="shared" ca="1" si="175"/>
        <v>4</v>
      </c>
      <c r="BS61" s="16">
        <f t="shared" ca="1" si="193"/>
        <v>1</v>
      </c>
      <c r="BT61" s="16" t="str">
        <f t="shared" ca="1" si="194"/>
        <v>Pos. 1 (2)</v>
      </c>
      <c r="BU61" s="16">
        <f t="shared" ca="1" si="176"/>
        <v>0</v>
      </c>
      <c r="BV61" s="16">
        <f t="shared" ca="1" si="177"/>
        <v>2</v>
      </c>
      <c r="BW61" s="16" t="str">
        <f t="shared" ca="1" si="178"/>
        <v>-</v>
      </c>
      <c r="BX61" s="16" t="str">
        <f t="shared" ca="1" si="179"/>
        <v>-</v>
      </c>
      <c r="BY61" s="16">
        <f t="shared" ca="1" si="180"/>
        <v>2</v>
      </c>
      <c r="BZ61" s="16" t="str">
        <f t="shared" ca="1" si="181"/>
        <v>-</v>
      </c>
      <c r="CA61" s="16" t="str">
        <f t="shared" ca="1" si="182"/>
        <v>-</v>
      </c>
      <c r="CB61" s="16">
        <f t="shared" ca="1" si="195"/>
        <v>2</v>
      </c>
      <c r="CC61" s="16"/>
      <c r="CD61" s="16">
        <f t="shared" ca="1" si="183"/>
        <v>2</v>
      </c>
      <c r="CE61" s="16" t="str">
        <f t="shared" ca="1" si="196"/>
        <v>-</v>
      </c>
      <c r="CF61" s="16">
        <f t="shared" ca="1" si="197"/>
        <v>2</v>
      </c>
      <c r="DJ61" s="16">
        <f t="shared" ca="1" si="184"/>
        <v>3</v>
      </c>
      <c r="DK61" s="16"/>
      <c r="DL61" s="16">
        <f t="shared" ca="1" si="185"/>
        <v>2</v>
      </c>
      <c r="DM61" s="16" t="str">
        <f t="shared" ca="1" si="186"/>
        <v>3.2</v>
      </c>
      <c r="DN61" s="16" t="e" cm="1" vm="31">
        <f t="array" aca="1" ref="DN61" ca="1">OFFSET(Horarios!$P$3,DJ61-1,0,DL61,1)</f>
        <v>#VALUE!</v>
      </c>
      <c r="DO61" s="16"/>
      <c r="DP61" s="16">
        <v>4</v>
      </c>
      <c r="DQ61" s="16" t="str">
        <f t="shared" ca="1" si="198"/>
        <v>South Korea</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7"/>
      <c r="X62" s="24">
        <f ca="1">Horarios!C62</f>
        <v>46194.75</v>
      </c>
      <c r="Y62" s="25">
        <f ca="1">Horarios!C62</f>
        <v>46194.75</v>
      </c>
      <c r="Z62" s="26" t="str">
        <f>$Z$6</f>
        <v>R2</v>
      </c>
      <c r="AA62" s="27" t="str">
        <f ca="1">A61</f>
        <v>Spain</v>
      </c>
      <c r="AB62" s="49" t="e" cm="1" vm="29">
        <f t="array" aca="1" ref="AB62" ca="1">Ver_flag_local</f>
        <v>#VALUE!</v>
      </c>
      <c r="AC62" s="50">
        <v>3</v>
      </c>
      <c r="AD62" s="51">
        <v>0</v>
      </c>
      <c r="AE62" s="595" t="e" cm="1" vm="32">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9</v>
      </c>
      <c r="AS62" s="36">
        <f t="shared" ca="1" si="215"/>
        <v>1</v>
      </c>
      <c r="AT62" s="41">
        <f t="shared" ca="1" si="215"/>
        <v>8</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5</v>
      </c>
      <c r="BK62" s="16">
        <f t="shared" ca="1" si="173"/>
        <v>3</v>
      </c>
      <c r="BL62" s="16">
        <f t="shared" ca="1" si="190"/>
        <v>2</v>
      </c>
      <c r="BM62" s="16">
        <f t="shared" ca="1" si="191"/>
        <v>1</v>
      </c>
      <c r="BN62" s="16">
        <f t="shared" ca="1" si="192"/>
        <v>1</v>
      </c>
      <c r="BO62" s="16" t="str">
        <f t="shared" si="174"/>
        <v>4E</v>
      </c>
      <c r="BP62" s="16"/>
      <c r="BQ62" s="16"/>
      <c r="BR62" s="16">
        <f t="shared" ca="1" si="175"/>
        <v>4</v>
      </c>
      <c r="BS62" s="16">
        <f t="shared" ca="1" si="193"/>
        <v>1</v>
      </c>
      <c r="BT62" s="16" t="str">
        <f t="shared" ca="1" si="194"/>
        <v>Pos. 1 (2)</v>
      </c>
      <c r="BU62" s="16">
        <f t="shared" ca="1" si="176"/>
        <v>2</v>
      </c>
      <c r="BV62" s="16">
        <f t="shared" ca="1" si="177"/>
        <v>1</v>
      </c>
      <c r="BW62" s="16" t="str">
        <f t="shared" ca="1" si="178"/>
        <v>-</v>
      </c>
      <c r="BX62" s="16" t="str">
        <f t="shared" ca="1" si="179"/>
        <v>-</v>
      </c>
      <c r="BY62" s="16">
        <f t="shared" ca="1" si="180"/>
        <v>1</v>
      </c>
      <c r="BZ62" s="16" t="str">
        <f t="shared" ca="1" si="181"/>
        <v>-</v>
      </c>
      <c r="CA62" s="16" t="str">
        <f t="shared" ca="1" si="182"/>
        <v>-</v>
      </c>
      <c r="CB62" s="16">
        <f t="shared" ca="1" si="195"/>
        <v>1</v>
      </c>
      <c r="CC62" s="16"/>
      <c r="CD62" s="16">
        <f t="shared" ca="1" si="183"/>
        <v>1</v>
      </c>
      <c r="CE62" s="16" t="str">
        <f t="shared" ca="1" si="196"/>
        <v>-</v>
      </c>
      <c r="CF62" s="16">
        <f t="shared" ca="1" si="197"/>
        <v>1</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Scotland</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7"/>
      <c r="X63" s="24">
        <f ca="1">Horarios!C63</f>
        <v>46195</v>
      </c>
      <c r="Y63" s="25">
        <f ca="1">Horarios!C63</f>
        <v>46195</v>
      </c>
      <c r="Z63" s="26" t="str">
        <f>$Z$6</f>
        <v>R2</v>
      </c>
      <c r="AA63" s="27" t="str">
        <f ca="1">A64</f>
        <v>Uruguay</v>
      </c>
      <c r="AB63" s="49" t="e" cm="1" vm="33">
        <f t="array" aca="1" ref="AB63" ca="1">Ver_flag_local</f>
        <v>#VALUE!</v>
      </c>
      <c r="AC63" s="50">
        <v>3</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6</v>
      </c>
      <c r="AS63" s="39">
        <f t="shared" ca="1" si="215"/>
        <v>3</v>
      </c>
      <c r="AT63" s="43">
        <f t="shared" ca="1" si="215"/>
        <v>3</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1</v>
      </c>
      <c r="BF63" s="16">
        <f t="shared" ca="1" si="189"/>
        <v>3</v>
      </c>
      <c r="BG63" s="16">
        <f t="shared" ca="1" si="169"/>
        <v>0</v>
      </c>
      <c r="BH63" s="16">
        <f t="shared" ca="1" si="170"/>
        <v>1</v>
      </c>
      <c r="BI63" s="16">
        <f t="shared" ca="1" si="171"/>
        <v>2</v>
      </c>
      <c r="BJ63" s="16">
        <f t="shared" ca="1" si="172"/>
        <v>3</v>
      </c>
      <c r="BK63" s="16">
        <f t="shared" ca="1" si="173"/>
        <v>5</v>
      </c>
      <c r="BL63" s="16">
        <f t="shared" ca="1" si="190"/>
        <v>-2</v>
      </c>
      <c r="BM63" s="16">
        <f t="shared" ca="1" si="191"/>
        <v>10</v>
      </c>
      <c r="BN63" s="16">
        <f t="shared" ca="1" si="192"/>
        <v>10</v>
      </c>
      <c r="BO63" s="16" t="str">
        <f t="shared" si="174"/>
        <v>4F</v>
      </c>
      <c r="BP63" s="16"/>
      <c r="BQ63" s="16"/>
      <c r="BR63" s="16">
        <f t="shared" ca="1" si="175"/>
        <v>1</v>
      </c>
      <c r="BS63" s="16">
        <f t="shared" ca="1" si="193"/>
        <v>10</v>
      </c>
      <c r="BT63" s="16" t="str">
        <f t="shared" ca="1" si="194"/>
        <v>Pos. 10 (3)</v>
      </c>
      <c r="BU63" s="16">
        <f t="shared" ca="1" si="176"/>
        <v>-2</v>
      </c>
      <c r="BV63" s="16">
        <f t="shared" ca="1" si="177"/>
        <v>10</v>
      </c>
      <c r="BW63" s="16" t="str">
        <f t="shared" ca="1" si="178"/>
        <v>-</v>
      </c>
      <c r="BX63" s="16" t="str">
        <f t="shared" ca="1" si="179"/>
        <v>-</v>
      </c>
      <c r="BY63" s="16">
        <f t="shared" ca="1" si="180"/>
        <v>10</v>
      </c>
      <c r="BZ63" s="16" t="str">
        <f t="shared" ca="1" si="181"/>
        <v>-</v>
      </c>
      <c r="CA63" s="16" t="str">
        <f t="shared" ca="1" si="182"/>
        <v>-</v>
      </c>
      <c r="CB63" s="16">
        <f t="shared" ca="1" si="195"/>
        <v>10</v>
      </c>
      <c r="CC63" s="16"/>
      <c r="CD63" s="16">
        <f t="shared" ca="1" si="183"/>
        <v>10</v>
      </c>
      <c r="CE63" s="16" t="str">
        <f t="shared" ca="1" si="196"/>
        <v>-</v>
      </c>
      <c r="CF63" s="16">
        <f t="shared" ca="1" si="197"/>
        <v>10</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Senegal</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0">
        <f t="array" aca="1" ref="AB64" ca="1">Ver_flag_local</f>
        <v>#VALUE!</v>
      </c>
      <c r="AC64" s="50">
        <v>0</v>
      </c>
      <c r="AD64" s="51">
        <v>2</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3</v>
      </c>
      <c r="AS64" s="39">
        <f t="shared" ca="1" si="215"/>
        <v>5</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New Zealand</v>
      </c>
      <c r="BE64" s="16">
        <f t="shared" ca="1" si="188"/>
        <v>2</v>
      </c>
      <c r="BF64" s="16">
        <f t="shared" ca="1" si="189"/>
        <v>3</v>
      </c>
      <c r="BG64" s="16">
        <f t="shared" ca="1" si="169"/>
        <v>0</v>
      </c>
      <c r="BH64" s="16">
        <f t="shared" ca="1" si="170"/>
        <v>2</v>
      </c>
      <c r="BI64" s="16">
        <f t="shared" ca="1" si="171"/>
        <v>1</v>
      </c>
      <c r="BJ64" s="16">
        <f t="shared" ca="1" si="172"/>
        <v>3</v>
      </c>
      <c r="BK64" s="16">
        <f t="shared" ca="1" si="173"/>
        <v>6</v>
      </c>
      <c r="BL64" s="16">
        <f t="shared" ca="1" si="190"/>
        <v>-3</v>
      </c>
      <c r="BM64" s="16">
        <f t="shared" ca="1" si="191"/>
        <v>9</v>
      </c>
      <c r="BN64" s="16">
        <f t="shared" ca="1" si="192"/>
        <v>9</v>
      </c>
      <c r="BO64" s="16" t="str">
        <f t="shared" si="174"/>
        <v>4G</v>
      </c>
      <c r="BP64" s="16"/>
      <c r="BQ64" s="16"/>
      <c r="BR64" s="16">
        <f t="shared" ca="1" si="175"/>
        <v>2</v>
      </c>
      <c r="BS64" s="16">
        <f t="shared" ca="1" si="193"/>
        <v>9</v>
      </c>
      <c r="BT64" s="16" t="str">
        <f t="shared" ca="1" si="194"/>
        <v>-</v>
      </c>
      <c r="BU64" s="16" t="str">
        <f t="shared" ca="1" si="176"/>
        <v>-</v>
      </c>
      <c r="BV64" s="16">
        <f t="shared" ca="1" si="177"/>
        <v>9</v>
      </c>
      <c r="BW64" s="16" t="str">
        <f t="shared" ca="1" si="178"/>
        <v>-</v>
      </c>
      <c r="BX64" s="16" t="str">
        <f t="shared" ca="1" si="179"/>
        <v>-</v>
      </c>
      <c r="BY64" s="16">
        <f t="shared" ca="1" si="180"/>
        <v>9</v>
      </c>
      <c r="BZ64" s="16" t="str">
        <f t="shared" ca="1" si="181"/>
        <v>-</v>
      </c>
      <c r="CA64" s="16" t="str">
        <f t="shared" ca="1" si="182"/>
        <v>-</v>
      </c>
      <c r="CB64" s="16">
        <f t="shared" ca="1" si="195"/>
        <v>9</v>
      </c>
      <c r="CC64" s="16"/>
      <c r="CD64" s="16">
        <f t="shared" ca="1" si="183"/>
        <v>9</v>
      </c>
      <c r="CE64" s="16" t="str">
        <f t="shared" ca="1" si="196"/>
        <v>-</v>
      </c>
      <c r="CF64" s="16">
        <f t="shared" ca="1" si="197"/>
        <v>9</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Saudi Arabia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1</v>
      </c>
      <c r="AD65" s="54">
        <v>2</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0</v>
      </c>
      <c r="AS65" s="47">
        <f t="shared" ca="1" si="215"/>
        <v>9</v>
      </c>
      <c r="AT65" s="48">
        <f t="shared" ca="1" si="215"/>
        <v>-9</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3</v>
      </c>
      <c r="BK65" s="16">
        <f t="shared" ca="1" si="173"/>
        <v>5</v>
      </c>
      <c r="BL65" s="16">
        <f t="shared" ca="1" si="190"/>
        <v>-2</v>
      </c>
      <c r="BM65" s="16">
        <f t="shared" ca="1" si="191"/>
        <v>7</v>
      </c>
      <c r="BN65" s="16">
        <f t="shared" ca="1" si="192"/>
        <v>7</v>
      </c>
      <c r="BO65" s="16" t="str">
        <f t="shared" si="174"/>
        <v>4H</v>
      </c>
      <c r="BP65" s="16"/>
      <c r="BQ65" s="16"/>
      <c r="BR65" s="16">
        <f t="shared" ca="1" si="175"/>
        <v>3</v>
      </c>
      <c r="BS65" s="16">
        <f t="shared" ca="1" si="193"/>
        <v>3</v>
      </c>
      <c r="BT65" s="16" t="str">
        <f t="shared" ca="1" si="194"/>
        <v>Pos. 3 (6)</v>
      </c>
      <c r="BU65" s="16">
        <f t="shared" ca="1" si="176"/>
        <v>-2</v>
      </c>
      <c r="BV65" s="16">
        <f t="shared" ca="1" si="177"/>
        <v>6</v>
      </c>
      <c r="BW65" s="16" t="str">
        <f t="shared" ca="1" si="178"/>
        <v>Pos. 6 (2)</v>
      </c>
      <c r="BX65" s="16">
        <f t="shared" ca="1" si="179"/>
        <v>3</v>
      </c>
      <c r="BY65" s="16">
        <f t="shared" ca="1" si="180"/>
        <v>7</v>
      </c>
      <c r="BZ65" s="16" t="str">
        <f t="shared" ca="1" si="181"/>
        <v>-</v>
      </c>
      <c r="CA65" s="16" t="str">
        <f t="shared" ca="1" si="182"/>
        <v>-</v>
      </c>
      <c r="CB65" s="16">
        <f t="shared" ca="1" si="195"/>
        <v>7</v>
      </c>
      <c r="CC65" s="16"/>
      <c r="CD65" s="16">
        <f t="shared" ca="1" si="183"/>
        <v>7</v>
      </c>
      <c r="CE65" s="16" t="str">
        <f t="shared" ca="1" si="196"/>
        <v>-</v>
      </c>
      <c r="CF65" s="16">
        <f t="shared" ca="1" si="197"/>
        <v>7</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Uzbekistan</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3</v>
      </c>
      <c r="BF66" s="16">
        <f t="shared" ca="1" si="189"/>
        <v>3</v>
      </c>
      <c r="BG66" s="16">
        <f t="shared" ca="1" si="169"/>
        <v>1</v>
      </c>
      <c r="BH66" s="16">
        <f t="shared" ca="1" si="170"/>
        <v>0</v>
      </c>
      <c r="BI66" s="16">
        <f t="shared" ca="1" si="171"/>
        <v>2</v>
      </c>
      <c r="BJ66" s="16">
        <f t="shared" ca="1" si="172"/>
        <v>4</v>
      </c>
      <c r="BK66" s="16">
        <f t="shared" ca="1" si="173"/>
        <v>6</v>
      </c>
      <c r="BL66" s="16">
        <f t="shared" ca="1" si="190"/>
        <v>-2</v>
      </c>
      <c r="BM66" s="16">
        <f t="shared" ca="1" si="191"/>
        <v>6</v>
      </c>
      <c r="BN66" s="16">
        <f t="shared" ca="1" si="192"/>
        <v>6</v>
      </c>
      <c r="BO66" s="16" t="str">
        <f t="shared" si="174"/>
        <v>4I</v>
      </c>
      <c r="BP66" s="16"/>
      <c r="BQ66" s="16"/>
      <c r="BR66" s="16">
        <f t="shared" ca="1" si="175"/>
        <v>3</v>
      </c>
      <c r="BS66" s="16">
        <f t="shared" ca="1" si="193"/>
        <v>3</v>
      </c>
      <c r="BT66" s="16" t="str">
        <f t="shared" ca="1" si="194"/>
        <v>Pos. 3 (6)</v>
      </c>
      <c r="BU66" s="16">
        <f t="shared" ca="1" si="176"/>
        <v>-2</v>
      </c>
      <c r="BV66" s="16">
        <f t="shared" ca="1" si="177"/>
        <v>6</v>
      </c>
      <c r="BW66" s="16" t="str">
        <f t="shared" ca="1" si="178"/>
        <v>Pos. 6 (2)</v>
      </c>
      <c r="BX66" s="16">
        <f t="shared" ca="1" si="179"/>
        <v>4</v>
      </c>
      <c r="BY66" s="16">
        <f t="shared" ca="1" si="180"/>
        <v>6</v>
      </c>
      <c r="BZ66" s="16" t="str">
        <f t="shared" ca="1" si="181"/>
        <v>-</v>
      </c>
      <c r="CA66" s="16" t="str">
        <f t="shared" ca="1" si="182"/>
        <v>-</v>
      </c>
      <c r="CB66" s="16">
        <f t="shared" ca="1" si="195"/>
        <v>6</v>
      </c>
      <c r="CC66" s="16"/>
      <c r="CD66" s="16">
        <f t="shared" ca="1" si="183"/>
        <v>6</v>
      </c>
      <c r="CE66" s="16" t="str">
        <f t="shared" ca="1" si="196"/>
        <v>-</v>
      </c>
      <c r="CF66" s="16">
        <f t="shared" ca="1" si="197"/>
        <v>6</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New Zealand</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1</v>
      </c>
      <c r="BF67" s="16">
        <f t="shared" ca="1" si="189"/>
        <v>3</v>
      </c>
      <c r="BG67" s="16">
        <f t="shared" ca="1" si="169"/>
        <v>0</v>
      </c>
      <c r="BH67" s="16">
        <f t="shared" ca="1" si="170"/>
        <v>1</v>
      </c>
      <c r="BI67" s="16">
        <f t="shared" ca="1" si="171"/>
        <v>2</v>
      </c>
      <c r="BJ67" s="16">
        <f t="shared" ca="1" si="172"/>
        <v>3</v>
      </c>
      <c r="BK67" s="16">
        <f t="shared" ca="1" si="173"/>
        <v>6</v>
      </c>
      <c r="BL67" s="16">
        <f t="shared" ca="1" si="190"/>
        <v>-3</v>
      </c>
      <c r="BM67" s="16">
        <f t="shared" ca="1" si="191"/>
        <v>11</v>
      </c>
      <c r="BN67" s="16">
        <f t="shared" ca="1" si="192"/>
        <v>11</v>
      </c>
      <c r="BO67" s="16" t="str">
        <f t="shared" si="174"/>
        <v>4J</v>
      </c>
      <c r="BP67" s="16"/>
      <c r="BQ67" s="16"/>
      <c r="BR67" s="16">
        <f t="shared" ca="1" si="175"/>
        <v>1</v>
      </c>
      <c r="BS67" s="16">
        <f t="shared" ca="1" si="193"/>
        <v>10</v>
      </c>
      <c r="BT67" s="16" t="str">
        <f t="shared" ca="1" si="194"/>
        <v>Pos. 10 (3)</v>
      </c>
      <c r="BU67" s="16">
        <f t="shared" ca="1" si="176"/>
        <v>-3</v>
      </c>
      <c r="BV67" s="16">
        <f t="shared" ca="1" si="177"/>
        <v>11</v>
      </c>
      <c r="BW67" s="16" t="str">
        <f t="shared" ca="1" si="178"/>
        <v>Pos. 11 (2)</v>
      </c>
      <c r="BX67" s="16">
        <f t="shared" ca="1" si="179"/>
        <v>3</v>
      </c>
      <c r="BY67" s="16">
        <f t="shared" ca="1" si="180"/>
        <v>11</v>
      </c>
      <c r="BZ67" s="16" t="str">
        <f t="shared" ca="1" si="181"/>
        <v>-</v>
      </c>
      <c r="CA67" s="16" t="str">
        <f t="shared" ca="1" si="182"/>
        <v>-</v>
      </c>
      <c r="CB67" s="16">
        <f t="shared" ca="1" si="195"/>
        <v>11</v>
      </c>
      <c r="CC67" s="16"/>
      <c r="CD67" s="16">
        <f t="shared" ca="1" si="183"/>
        <v>11</v>
      </c>
      <c r="CE67" s="16" t="str">
        <f t="shared" ca="1" si="196"/>
        <v>-</v>
      </c>
      <c r="CF67" s="16">
        <f t="shared" ca="1" si="197"/>
        <v>11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Sweden</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P.1 (2)</v>
      </c>
      <c r="F68" s="16" t="str">
        <f t="shared" ref="F68:F73" ca="1" si="219">IF(D68="Pendiente","-",INDEX($BT$6:$BT$53,MATCH($AF68,$BD$6:$BD$53,0)))</f>
        <v>-</v>
      </c>
      <c r="G68" s="16"/>
      <c r="H68" s="16" t="str">
        <f t="shared" ref="H68:H73" ca="1" si="220">IF(D68="Pendiente","-",INDEX($BZ$6:$BZ$53,MATCH($AA68,$BD$6:$BD$53,0)))</f>
        <v>P.1 (2)</v>
      </c>
      <c r="I68" s="16" t="str">
        <f t="shared" ref="I68:I73" ca="1" si="221">IF(D68="Pendiente","-",INDEX($BZ$6:$BZ$53,MATCH($AF68,$BD$6:$BD$53,0)))</f>
        <v>-</v>
      </c>
      <c r="J68" s="16"/>
      <c r="K68" s="16" t="str">
        <f t="shared" ref="K68:K73" ca="1" si="222">IF(D68="Pendiente","-",INDEX($CE$6:$CE$53,MATCH($AA68,$BD$6:$BD$53,0)))</f>
        <v>P.1 (2)</v>
      </c>
      <c r="L68" s="16" t="str">
        <f t="shared" ref="L68:L73" ca="1" si="223">IF(D68="Pendiente","-",INDEX($CE$6:$CE$53,MATCH($AF68,$BD$6:$BD$53,0)))</f>
        <v>-</v>
      </c>
      <c r="M68" s="16"/>
      <c r="N68" s="16" t="str">
        <f t="shared" ref="N68:N73" ca="1" si="224">IF(D68="Pendiente","-",INDEX($CH$6:$CH$53,MATCH($AA68,$BD$6:$BD$53,0)))</f>
        <v>P.1 (2)</v>
      </c>
      <c r="O68" s="16" t="str">
        <f t="shared" ref="O68:O73" ca="1" si="225">IF(D68="Pendiente","-",INDEX($CH$6:$CH$53,MATCH($AF68,$BD$6:$BD$53,0)))</f>
        <v>-</v>
      </c>
      <c r="P68" s="16"/>
      <c r="Q68" s="16" t="str">
        <f t="shared" ref="Q68:Q73" ca="1" si="226">IF(D68="Pendiente","-",INDEX($CN$6:$CN$53,MATCH($AA68,$BD$6:$BD$53,0)))</f>
        <v>P.1 (2)</v>
      </c>
      <c r="R68" s="16" t="str">
        <f t="shared" ref="R68:R73" ca="1" si="227">IF(D68="Pendiente","-",INDEX($CN$6:$CN$53,MATCH($AF68,$BD$6:$BD$53,0)))</f>
        <v>-</v>
      </c>
      <c r="S68" s="16"/>
      <c r="T68" s="16" t="str">
        <f t="shared" ref="T68:T73" ca="1" si="228">IF(D68="Pendiente","-",INDEX($CS$6:$CS$53,MATCH($AA68,$BD$6:$BD$53,0)))</f>
        <v>P.1 (2)</v>
      </c>
      <c r="U68" s="16" t="str">
        <f t="shared" ref="U68:U73" ca="1" si="229">IF(D68="Pendiente","-",INDEX($CS$6:$CS$53,MATCH($AF68,$BD$6:$BD$53,0)))</f>
        <v>-</v>
      </c>
      <c r="V68" s="17"/>
      <c r="W68" s="663" t="s">
        <v>448</v>
      </c>
      <c r="X68" s="24">
        <f ca="1">Horarios!C68</f>
        <v>46189.875</v>
      </c>
      <c r="Y68" s="25">
        <f ca="1">Horarios!C68</f>
        <v>46189.875</v>
      </c>
      <c r="Z68" s="26" t="str">
        <f>$Z$4</f>
        <v>R1</v>
      </c>
      <c r="AA68" s="27" t="str">
        <f ca="1">A69</f>
        <v>France</v>
      </c>
      <c r="AB68" s="49" t="e" cm="1" vm="34">
        <f t="array" aca="1" ref="AB68" ca="1">Ver_flag_local</f>
        <v>#VALUE!</v>
      </c>
      <c r="AC68" s="50">
        <v>2</v>
      </c>
      <c r="AD68" s="51">
        <v>1</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3</v>
      </c>
      <c r="BF68" s="16">
        <f t="shared" ca="1" si="189"/>
        <v>3</v>
      </c>
      <c r="BG68" s="16">
        <f t="shared" ca="1" si="169"/>
        <v>1</v>
      </c>
      <c r="BH68" s="16">
        <f t="shared" ca="1" si="170"/>
        <v>0</v>
      </c>
      <c r="BI68" s="16">
        <f t="shared" ca="1" si="171"/>
        <v>2</v>
      </c>
      <c r="BJ68" s="16">
        <f t="shared" ca="1" si="172"/>
        <v>3</v>
      </c>
      <c r="BK68" s="16">
        <f t="shared" ca="1" si="173"/>
        <v>7</v>
      </c>
      <c r="BL68" s="16">
        <f t="shared" ca="1" si="190"/>
        <v>-4</v>
      </c>
      <c r="BM68" s="16">
        <f t="shared" ca="1" si="191"/>
        <v>8</v>
      </c>
      <c r="BN68" s="16">
        <f t="shared" ca="1" si="192"/>
        <v>8</v>
      </c>
      <c r="BO68" s="16" t="str">
        <f t="shared" si="174"/>
        <v>4K</v>
      </c>
      <c r="BP68" s="16"/>
      <c r="BQ68" s="16"/>
      <c r="BR68" s="16">
        <f t="shared" ca="1" si="175"/>
        <v>3</v>
      </c>
      <c r="BS68" s="16">
        <f t="shared" ca="1" si="193"/>
        <v>3</v>
      </c>
      <c r="BT68" s="16" t="str">
        <f t="shared" ca="1" si="194"/>
        <v>Pos. 3 (6)</v>
      </c>
      <c r="BU68" s="16">
        <f t="shared" ca="1" si="176"/>
        <v>-4</v>
      </c>
      <c r="BV68" s="16">
        <f t="shared" ca="1" si="177"/>
        <v>8</v>
      </c>
      <c r="BW68" s="16" t="str">
        <f t="shared" ca="1" si="178"/>
        <v>-</v>
      </c>
      <c r="BX68" s="16" t="str">
        <f t="shared" ca="1" si="179"/>
        <v>-</v>
      </c>
      <c r="BY68" s="16">
        <f t="shared" ca="1" si="180"/>
        <v>8</v>
      </c>
      <c r="BZ68" s="16" t="str">
        <f t="shared" ca="1" si="181"/>
        <v>-</v>
      </c>
      <c r="CA68" s="16" t="str">
        <f t="shared" ca="1" si="182"/>
        <v>-</v>
      </c>
      <c r="CB68" s="16">
        <f t="shared" ca="1" si="195"/>
        <v>8</v>
      </c>
      <c r="CC68" s="16"/>
      <c r="CD68" s="16">
        <f t="shared" ca="1" si="183"/>
        <v>8</v>
      </c>
      <c r="CE68" s="16" t="str">
        <f t="shared" ca="1" si="196"/>
        <v>-</v>
      </c>
      <c r="CF68" s="16">
        <f t="shared" ca="1" si="197"/>
        <v>8</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Algeria</v>
      </c>
    </row>
    <row r="69" spans="1:121" ht="15.95" customHeight="1">
      <c r="A69" s="16" t="str">
        <f ca="1">+Equipos!B34</f>
        <v>France</v>
      </c>
      <c r="B69" s="16"/>
      <c r="C69" s="16"/>
      <c r="D69" s="16" t="str">
        <f t="shared" si="217"/>
        <v>Visitante</v>
      </c>
      <c r="E69" s="16" t="str">
        <f t="shared" ca="1" si="218"/>
        <v>-</v>
      </c>
      <c r="F69" s="16" t="str">
        <f t="shared" ca="1" si="219"/>
        <v>P.1 (2)</v>
      </c>
      <c r="G69" s="16"/>
      <c r="H69" s="16" t="str">
        <f t="shared" ca="1" si="220"/>
        <v>-</v>
      </c>
      <c r="I69" s="16" t="str">
        <f t="shared" ca="1" si="221"/>
        <v>P.1 (2)</v>
      </c>
      <c r="J69" s="16"/>
      <c r="K69" s="16" t="str">
        <f t="shared" ca="1" si="222"/>
        <v>-</v>
      </c>
      <c r="L69" s="16" t="str">
        <f t="shared" ca="1" si="223"/>
        <v>P.1 (2)</v>
      </c>
      <c r="M69" s="16"/>
      <c r="N69" s="16" t="str">
        <f t="shared" ca="1" si="224"/>
        <v>-</v>
      </c>
      <c r="O69" s="16" t="str">
        <f t="shared" ca="1" si="225"/>
        <v>P.1 (2)</v>
      </c>
      <c r="P69" s="16"/>
      <c r="Q69" s="16" t="str">
        <f t="shared" ca="1" si="226"/>
        <v>-</v>
      </c>
      <c r="R69" s="16" t="str">
        <f t="shared" ca="1" si="227"/>
        <v>P.1 (2)</v>
      </c>
      <c r="S69" s="16"/>
      <c r="T69" s="16" t="str">
        <f t="shared" ca="1" si="228"/>
        <v>-</v>
      </c>
      <c r="U69" s="16" t="str">
        <f t="shared" ca="1" si="229"/>
        <v>P.1 (2)</v>
      </c>
      <c r="V69" s="17"/>
      <c r="W69" s="663"/>
      <c r="X69" s="24">
        <f ca="1">Horarios!C69</f>
        <v>46190</v>
      </c>
      <c r="Y69" s="25">
        <f ca="1">Horarios!C69</f>
        <v>46190</v>
      </c>
      <c r="Z69" s="26" t="str">
        <f>$Z$4</f>
        <v>R1</v>
      </c>
      <c r="AA69" s="27" t="str">
        <f ca="1">A71</f>
        <v>Iraq</v>
      </c>
      <c r="AB69" s="49" t="e" cm="1" vm="36">
        <f t="array" aca="1" ref="AB69" ca="1">Ver_flag_local</f>
        <v>#VALUE!</v>
      </c>
      <c r="AC69" s="50">
        <v>1</v>
      </c>
      <c r="AD69" s="51">
        <v>3</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5</v>
      </c>
      <c r="BK69" s="16">
        <f t="shared" ca="1" si="173"/>
        <v>5</v>
      </c>
      <c r="BL69" s="16">
        <f t="shared" ca="1" si="190"/>
        <v>0</v>
      </c>
      <c r="BM69" s="16">
        <f t="shared" ca="1" si="191"/>
        <v>3</v>
      </c>
      <c r="BN69" s="16">
        <f t="shared" ca="1" si="192"/>
        <v>3</v>
      </c>
      <c r="BO69" s="16" t="str">
        <f t="shared" si="174"/>
        <v>4L</v>
      </c>
      <c r="BP69" s="16"/>
      <c r="BQ69" s="16"/>
      <c r="BR69" s="16">
        <f t="shared" ca="1" si="175"/>
        <v>3</v>
      </c>
      <c r="BS69" s="16">
        <f t="shared" ca="1" si="193"/>
        <v>3</v>
      </c>
      <c r="BT69" s="16" t="str">
        <f t="shared" ca="1" si="194"/>
        <v>Pos. 3 (6)</v>
      </c>
      <c r="BU69" s="16">
        <f t="shared" ca="1" si="176"/>
        <v>0</v>
      </c>
      <c r="BV69" s="16">
        <f t="shared" ca="1" si="177"/>
        <v>3</v>
      </c>
      <c r="BW69" s="16" t="str">
        <f t="shared" ca="1" si="178"/>
        <v>Pos. 3 (2)</v>
      </c>
      <c r="BX69" s="16">
        <f t="shared" ca="1" si="179"/>
        <v>5</v>
      </c>
      <c r="BY69" s="16">
        <f t="shared" ca="1" si="180"/>
        <v>3</v>
      </c>
      <c r="BZ69" s="16" t="str">
        <f t="shared" ca="1" si="181"/>
        <v>Pos. 3 (2)</v>
      </c>
      <c r="CA69" s="16">
        <f t="shared" ca="1" si="182"/>
        <v>9</v>
      </c>
      <c r="CB69" s="16">
        <f ca="1">BY69+COUNTIFS(BZ$58:BZ$69,BZ69,CA$58:CA$69,"&gt;"&amp;CA69)</f>
        <v>3</v>
      </c>
      <c r="CC69" s="16"/>
      <c r="CD69" s="16">
        <f t="shared" ca="1" si="183"/>
        <v>3</v>
      </c>
      <c r="CE69" s="16">
        <f t="shared" ca="1" si="196"/>
        <v>2</v>
      </c>
      <c r="CF69" s="16">
        <f t="shared" ca="1" si="197"/>
        <v>3</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Canada</v>
      </c>
    </row>
    <row r="70" spans="1:121" ht="15.95" customHeight="1">
      <c r="A70" s="16" t="str">
        <f ca="1">+Equipos!B35</f>
        <v>Senegal</v>
      </c>
      <c r="B70" s="16"/>
      <c r="C70" s="16"/>
      <c r="D70" s="16" t="str">
        <f t="shared" si="217"/>
        <v>Local</v>
      </c>
      <c r="E70" s="16" t="str">
        <f t="shared" ca="1" si="218"/>
        <v>P.1 (2)</v>
      </c>
      <c r="F70" s="16" t="str">
        <f t="shared" ca="1" si="219"/>
        <v>-</v>
      </c>
      <c r="G70" s="16"/>
      <c r="H70" s="16" t="str">
        <f t="shared" ca="1" si="220"/>
        <v>P.1 (2)</v>
      </c>
      <c r="I70" s="16" t="str">
        <f t="shared" ca="1" si="221"/>
        <v>-</v>
      </c>
      <c r="J70" s="16"/>
      <c r="K70" s="16" t="str">
        <f t="shared" ca="1" si="222"/>
        <v>P.1 (2)</v>
      </c>
      <c r="L70" s="16" t="str">
        <f t="shared" ca="1" si="223"/>
        <v>-</v>
      </c>
      <c r="M70" s="16"/>
      <c r="N70" s="16" t="str">
        <f t="shared" ca="1" si="224"/>
        <v>P.1 (2)</v>
      </c>
      <c r="O70" s="16" t="str">
        <f t="shared" ca="1" si="225"/>
        <v>-</v>
      </c>
      <c r="P70" s="16"/>
      <c r="Q70" s="16" t="str">
        <f t="shared" ca="1" si="226"/>
        <v>P.1 (2)</v>
      </c>
      <c r="R70" s="16" t="str">
        <f t="shared" ca="1" si="227"/>
        <v>-</v>
      </c>
      <c r="S70" s="16"/>
      <c r="T70" s="16" t="str">
        <f t="shared" ca="1" si="228"/>
        <v>P.1 (2)</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4</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8</v>
      </c>
      <c r="AS70" s="36">
        <f t="shared" ca="1" si="233"/>
        <v>3</v>
      </c>
      <c r="AT70" s="41">
        <f t="shared" ca="1" si="233"/>
        <v>5</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Local</v>
      </c>
      <c r="E71" s="16" t="str">
        <f t="shared" ca="1" si="218"/>
        <v>P.1 (2)</v>
      </c>
      <c r="F71" s="16" t="str">
        <f t="shared" ca="1" si="219"/>
        <v>-</v>
      </c>
      <c r="G71" s="16"/>
      <c r="H71" s="16" t="str">
        <f t="shared" ca="1" si="220"/>
        <v>P.1 (2)</v>
      </c>
      <c r="I71" s="16" t="str">
        <f t="shared" ca="1" si="221"/>
        <v>-</v>
      </c>
      <c r="J71" s="16"/>
      <c r="K71" s="16" t="str">
        <f t="shared" ca="1" si="222"/>
        <v>P.1 (2)</v>
      </c>
      <c r="L71" s="16" t="str">
        <f t="shared" ca="1" si="223"/>
        <v>-</v>
      </c>
      <c r="M71" s="16"/>
      <c r="N71" s="16" t="str">
        <f t="shared" ca="1" si="224"/>
        <v>P.1 (2)</v>
      </c>
      <c r="O71" s="16" t="str">
        <f t="shared" ca="1" si="225"/>
        <v>-</v>
      </c>
      <c r="P71" s="16"/>
      <c r="Q71" s="16" t="str">
        <f t="shared" ca="1" si="226"/>
        <v>P.1 (2)</v>
      </c>
      <c r="R71" s="16" t="str">
        <f t="shared" ca="1" si="227"/>
        <v>-</v>
      </c>
      <c r="S71" s="16"/>
      <c r="T71" s="16" t="str">
        <f t="shared" ca="1" si="228"/>
        <v>P.1 (2)</v>
      </c>
      <c r="U71" s="16" t="str">
        <f t="shared" ca="1" si="229"/>
        <v>-</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3</v>
      </c>
      <c r="AD71" s="51">
        <v>1</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7</v>
      </c>
      <c r="AN71" s="39">
        <f t="shared" ca="1" si="233"/>
        <v>3</v>
      </c>
      <c r="AO71" s="39">
        <f t="shared" ca="1" si="233"/>
        <v>2</v>
      </c>
      <c r="AP71" s="39">
        <f t="shared" ca="1" si="233"/>
        <v>1</v>
      </c>
      <c r="AQ71" s="39">
        <f t="shared" ca="1" si="233"/>
        <v>0</v>
      </c>
      <c r="AR71" s="39">
        <f t="shared" ca="1" si="233"/>
        <v>8</v>
      </c>
      <c r="AS71" s="39">
        <f t="shared" ca="1" si="233"/>
        <v>4</v>
      </c>
      <c r="AT71" s="43">
        <f t="shared" ca="1" si="233"/>
        <v>4</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Empate</v>
      </c>
      <c r="E72" s="16" t="str">
        <f t="shared" ca="1" si="218"/>
        <v>P.1 (2)</v>
      </c>
      <c r="F72" s="16" t="str">
        <f t="shared" ca="1" si="219"/>
        <v>P.1 (2)</v>
      </c>
      <c r="G72" s="16"/>
      <c r="H72" s="16" t="str">
        <f t="shared" ca="1" si="220"/>
        <v>P.1 (2)</v>
      </c>
      <c r="I72" s="16" t="str">
        <f t="shared" ca="1" si="221"/>
        <v>P.1 (2)</v>
      </c>
      <c r="J72" s="16"/>
      <c r="K72" s="16" t="str">
        <f t="shared" ca="1" si="222"/>
        <v>P.1 (2)</v>
      </c>
      <c r="L72" s="16" t="str">
        <f t="shared" ca="1" si="223"/>
        <v>P.1 (2)</v>
      </c>
      <c r="M72" s="16"/>
      <c r="N72" s="16" t="str">
        <f t="shared" ca="1" si="224"/>
        <v>P.1 (2)</v>
      </c>
      <c r="O72" s="16" t="str">
        <f t="shared" ca="1" si="225"/>
        <v>P.1 (2)</v>
      </c>
      <c r="P72" s="16"/>
      <c r="Q72" s="16" t="str">
        <f t="shared" ca="1" si="226"/>
        <v>P.1 (2)</v>
      </c>
      <c r="R72" s="16" t="str">
        <f t="shared" ca="1" si="227"/>
        <v>P.1 (2)</v>
      </c>
      <c r="S72" s="16"/>
      <c r="T72" s="16" t="str">
        <f t="shared" ca="1" si="228"/>
        <v>P.1 (2)</v>
      </c>
      <c r="U72" s="16" t="str">
        <f t="shared" ca="1" si="229"/>
        <v>P.1 (2)</v>
      </c>
      <c r="V72" s="17"/>
      <c r="W72" s="663"/>
      <c r="X72" s="24">
        <f ca="1">Horarios!C72</f>
        <v>46199.875</v>
      </c>
      <c r="Y72" s="25">
        <f ca="1">Horarios!C72</f>
        <v>46199.875</v>
      </c>
      <c r="Z72" s="26" t="str">
        <f>$Z$8</f>
        <v>R3</v>
      </c>
      <c r="AA72" s="27" t="str">
        <f ca="1">A72</f>
        <v>Norway</v>
      </c>
      <c r="AB72" s="49" t="e" cm="1" vm="37">
        <f t="array" aca="1" ref="AB72" ca="1">Ver_flag_local</f>
        <v>#VALUE!</v>
      </c>
      <c r="AC72" s="50">
        <v>2</v>
      </c>
      <c r="AD72" s="51">
        <v>2</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4</v>
      </c>
      <c r="AS72" s="39">
        <f t="shared" ca="1" si="233"/>
        <v>6</v>
      </c>
      <c r="AT72" s="43">
        <f t="shared" ca="1" si="233"/>
        <v>-2</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2</v>
      </c>
      <c r="AD73" s="54">
        <v>1</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2</v>
      </c>
      <c r="AS73" s="47">
        <f t="shared" ca="1" si="233"/>
        <v>9</v>
      </c>
      <c r="AT73" s="48">
        <f t="shared" ca="1" si="233"/>
        <v>-7</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P.3 (2)</v>
      </c>
      <c r="G76" s="16"/>
      <c r="H76" s="16" t="str">
        <f t="shared" ref="H76:H81" ca="1" si="238">IF(D76="Pendiente","-",INDEX($BZ$6:$BZ$53,MATCH($AA76,$BD$6:$BD$53,0)))</f>
        <v>-</v>
      </c>
      <c r="I76" s="16" t="str">
        <f t="shared" ref="I76:I81" ca="1" si="239">IF(D76="Pendiente","-",INDEX($BZ$6:$BZ$53,MATCH($AF76,$BD$6:$BD$53,0)))</f>
        <v>P.3 (2)</v>
      </c>
      <c r="J76" s="16"/>
      <c r="K76" s="16" t="str">
        <f t="shared" ref="K76:K81" ca="1" si="240">IF(D76="Pendiente","-",INDEX($CE$6:$CE$53,MATCH($AA76,$BD$6:$BD$53,0)))</f>
        <v>-</v>
      </c>
      <c r="L76" s="16" t="str">
        <f t="shared" ref="L76:L81" ca="1" si="241">IF(D76="Pendiente","-",INDEX($CE$6:$CE$53,MATCH($AF76,$BD$6:$BD$53,0)))</f>
        <v>P.3 (2)</v>
      </c>
      <c r="M76" s="16"/>
      <c r="N76" s="16" t="str">
        <f t="shared" ref="N76:N81" ca="1" si="242">IF(D76="Pendiente","-",INDEX($CH$6:$CH$53,MATCH($AA76,$BD$6:$BD$53,0)))</f>
        <v>-</v>
      </c>
      <c r="O76" s="16" t="str">
        <f t="shared" ref="O76:O81" ca="1" si="243">IF(D76="Pendiente","-",INDEX($CH$6:$CH$53,MATCH($AF76,$BD$6:$BD$53,0)))</f>
        <v>P.3 (2)</v>
      </c>
      <c r="P76" s="16"/>
      <c r="Q76" s="16" t="str">
        <f t="shared" ref="Q76:Q81" ca="1" si="244">IF(D76="Pendiente","-",INDEX($CN$6:$CN$53,MATCH($AA76,$BD$6:$BD$53,0)))</f>
        <v>-</v>
      </c>
      <c r="R76" s="16" t="str">
        <f t="shared" ref="R76:R81" ca="1" si="245">IF(D76="Pendiente","-",INDEX($CN$6:$CN$53,MATCH($AF76,$BD$6:$BD$53,0)))</f>
        <v>P.3 (2)</v>
      </c>
      <c r="S76" s="16"/>
      <c r="T76" s="16" t="str">
        <f t="shared" ref="T76:T81" ca="1" si="246">IF(D76="Pendiente","-",INDEX($CS$6:$CS$53,MATCH($AA76,$BD$6:$BD$53,0)))</f>
        <v>-</v>
      </c>
      <c r="U76" s="16" t="str">
        <f t="shared" ref="U76:U81" ca="1" si="247">IF(D76="Pendiente","-",INDEX($CS$6:$CS$53,MATCH($AF76,$BD$6:$BD$53,0)))</f>
        <v>P.3 (2)</v>
      </c>
      <c r="V76" s="17"/>
      <c r="W76" s="659" t="s">
        <v>5</v>
      </c>
      <c r="X76" s="24">
        <f ca="1">Horarios!C76</f>
        <v>46190.125</v>
      </c>
      <c r="Y76" s="25">
        <f ca="1">Horarios!C76</f>
        <v>46190.125</v>
      </c>
      <c r="Z76" s="26" t="str">
        <f>$Z$4</f>
        <v>R1</v>
      </c>
      <c r="AA76" s="27" t="str">
        <f ca="1">A77</f>
        <v>Argentina</v>
      </c>
      <c r="AB76" s="49" t="e" cm="1" vm="38">
        <f t="array" aca="1" ref="AB76" ca="1">Ver_flag_local</f>
        <v>#VALUE!</v>
      </c>
      <c r="AC76" s="50">
        <v>3</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P.3 (2)</v>
      </c>
      <c r="G77" s="16"/>
      <c r="H77" s="16" t="str">
        <f t="shared" ca="1" si="238"/>
        <v>-</v>
      </c>
      <c r="I77" s="16" t="str">
        <f t="shared" ca="1" si="239"/>
        <v>P.3 (2)</v>
      </c>
      <c r="J77" s="16"/>
      <c r="K77" s="16" t="str">
        <f t="shared" ca="1" si="240"/>
        <v>-</v>
      </c>
      <c r="L77" s="16" t="str">
        <f t="shared" ca="1" si="241"/>
        <v>P.3 (2)</v>
      </c>
      <c r="M77" s="16"/>
      <c r="N77" s="16" t="str">
        <f t="shared" ca="1" si="242"/>
        <v>-</v>
      </c>
      <c r="O77" s="16" t="str">
        <f t="shared" ca="1" si="243"/>
        <v>P.3 (2)</v>
      </c>
      <c r="P77" s="16"/>
      <c r="Q77" s="16" t="str">
        <f t="shared" ca="1" si="244"/>
        <v>-</v>
      </c>
      <c r="R77" s="16" t="str">
        <f t="shared" ca="1" si="245"/>
        <v>P.3 (2)</v>
      </c>
      <c r="S77" s="16"/>
      <c r="T77" s="16" t="str">
        <f t="shared" ca="1" si="246"/>
        <v>-</v>
      </c>
      <c r="U77" s="16" t="str">
        <f t="shared" ca="1" si="247"/>
        <v>P.3 (2)</v>
      </c>
      <c r="V77" s="17"/>
      <c r="W77" s="659"/>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3</v>
      </c>
      <c r="AD78" s="51">
        <v>2</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9</v>
      </c>
      <c r="AS78" s="36">
        <f t="shared" ca="1" si="251"/>
        <v>3</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1</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6</v>
      </c>
      <c r="AS79" s="39">
        <f t="shared" ca="1" si="251"/>
        <v>4</v>
      </c>
      <c r="AT79" s="43">
        <f t="shared" ca="1" si="251"/>
        <v>2</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P.3 (2)</v>
      </c>
      <c r="F80" s="16" t="str">
        <f t="shared" ca="1" si="237"/>
        <v>-</v>
      </c>
      <c r="G80" s="16"/>
      <c r="H80" s="16" t="str">
        <f t="shared" ca="1" si="238"/>
        <v>P.3 (2)</v>
      </c>
      <c r="I80" s="16" t="str">
        <f t="shared" ca="1" si="239"/>
        <v>-</v>
      </c>
      <c r="J80" s="16"/>
      <c r="K80" s="16" t="str">
        <f t="shared" ca="1" si="240"/>
        <v>P.3 (2)</v>
      </c>
      <c r="L80" s="16" t="str">
        <f t="shared" ca="1" si="241"/>
        <v>-</v>
      </c>
      <c r="M80" s="16"/>
      <c r="N80" s="16" t="str">
        <f t="shared" ca="1" si="242"/>
        <v>P.3 (2)</v>
      </c>
      <c r="O80" s="16" t="str">
        <f t="shared" ca="1" si="243"/>
        <v>-</v>
      </c>
      <c r="P80" s="16"/>
      <c r="Q80" s="16" t="str">
        <f t="shared" ca="1" si="244"/>
        <v>P.3 (2)</v>
      </c>
      <c r="R80" s="16" t="str">
        <f t="shared" ca="1" si="245"/>
        <v>-</v>
      </c>
      <c r="S80" s="16"/>
      <c r="T80" s="16" t="str">
        <f t="shared" ca="1" si="246"/>
        <v>P.3 (2)</v>
      </c>
      <c r="U80" s="16" t="str">
        <f t="shared" ca="1" si="247"/>
        <v>-</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1</v>
      </c>
      <c r="AD80" s="51">
        <v>2</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1</v>
      </c>
      <c r="AN80" s="39">
        <f t="shared" ca="1" si="251"/>
        <v>3</v>
      </c>
      <c r="AO80" s="39">
        <f t="shared" ca="1" si="251"/>
        <v>0</v>
      </c>
      <c r="AP80" s="39">
        <f t="shared" ca="1" si="251"/>
        <v>1</v>
      </c>
      <c r="AQ80" s="39">
        <f t="shared" ca="1" si="251"/>
        <v>2</v>
      </c>
      <c r="AR80" s="39">
        <f t="shared" ca="1" si="251"/>
        <v>3</v>
      </c>
      <c r="AS80" s="39">
        <f t="shared" ca="1" si="251"/>
        <v>6</v>
      </c>
      <c r="AT80" s="43">
        <f t="shared" ca="1" si="251"/>
        <v>-3</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P.3 (2)</v>
      </c>
      <c r="F81" s="16" t="str">
        <f t="shared" ca="1" si="237"/>
        <v>-</v>
      </c>
      <c r="G81" s="16"/>
      <c r="H81" s="16" t="str">
        <f t="shared" ca="1" si="238"/>
        <v>P.3 (2)</v>
      </c>
      <c r="I81" s="16" t="str">
        <f t="shared" ca="1" si="239"/>
        <v>-</v>
      </c>
      <c r="J81" s="16"/>
      <c r="K81" s="16" t="str">
        <f t="shared" ca="1" si="240"/>
        <v>P.3 (2)</v>
      </c>
      <c r="L81" s="16" t="str">
        <f t="shared" ca="1" si="241"/>
        <v>-</v>
      </c>
      <c r="M81" s="16"/>
      <c r="N81" s="16" t="str">
        <f t="shared" ca="1" si="242"/>
        <v>P.3 (2)</v>
      </c>
      <c r="O81" s="16" t="str">
        <f t="shared" ca="1" si="243"/>
        <v>-</v>
      </c>
      <c r="P81" s="16"/>
      <c r="Q81" s="16" t="str">
        <f t="shared" ca="1" si="244"/>
        <v>P.3 (2)</v>
      </c>
      <c r="R81" s="16" t="str">
        <f t="shared" ca="1" si="245"/>
        <v>-</v>
      </c>
      <c r="S81" s="16"/>
      <c r="T81" s="16" t="str">
        <f t="shared" ca="1" si="246"/>
        <v>P.3 (2)</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0</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1</v>
      </c>
      <c r="AS81" s="47">
        <f t="shared" ca="1" si="251"/>
        <v>6</v>
      </c>
      <c r="AT81" s="48">
        <f t="shared" ca="1" si="251"/>
        <v>-5</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4</v>
      </c>
      <c r="AD86" s="51">
        <v>1</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10</v>
      </c>
      <c r="AS86" s="36">
        <f t="shared" ca="1" si="269"/>
        <v>3</v>
      </c>
      <c r="AT86" s="41">
        <f t="shared" ca="1" si="269"/>
        <v>7</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3</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7</v>
      </c>
      <c r="AS87" s="39">
        <f t="shared" ca="1" si="269"/>
        <v>4</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65"/>
      <c r="X88" s="24">
        <f ca="1">Horarios!C88</f>
        <v>46201.0625</v>
      </c>
      <c r="Y88" s="25">
        <f ca="1">Horarios!C88</f>
        <v>46201.0625</v>
      </c>
      <c r="Z88" s="26" t="str">
        <f>$Z$8</f>
        <v>R3</v>
      </c>
      <c r="AA88" s="27" t="str">
        <f ca="1">A88</f>
        <v>Colombia</v>
      </c>
      <c r="AB88" s="49" t="e" cm="1" vm="45">
        <f t="array" aca="1" ref="AB88" ca="1">Ver_flag_local</f>
        <v>#VALUE!</v>
      </c>
      <c r="AC88" s="50">
        <v>2</v>
      </c>
      <c r="AD88" s="51">
        <v>3</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3</v>
      </c>
      <c r="AN88" s="39">
        <f t="shared" ca="1" si="269"/>
        <v>3</v>
      </c>
      <c r="AO88" s="39">
        <f t="shared" ca="1" si="269"/>
        <v>1</v>
      </c>
      <c r="AP88" s="39">
        <f t="shared" ca="1" si="269"/>
        <v>0</v>
      </c>
      <c r="AQ88" s="39">
        <f t="shared" ca="1" si="269"/>
        <v>2</v>
      </c>
      <c r="AR88" s="39">
        <f t="shared" ca="1" si="269"/>
        <v>3</v>
      </c>
      <c r="AS88" s="39">
        <f t="shared" ca="1" si="269"/>
        <v>7</v>
      </c>
      <c r="AT88" s="43">
        <f t="shared" ca="1" si="269"/>
        <v>-4</v>
      </c>
      <c r="AU88" s="330">
        <f ca="1">INDEX($DL$6:$DL$53,MATCH(AI88,$DP$6:$DP$53,0))</f>
        <v>1</v>
      </c>
      <c r="AV88" s="182" t="str">
        <f ca="1">INDEX($BD$6:$BD$53,MATCH(AI88,$BM$6:$BM$53,0))</f>
        <v>Uzbekistan</v>
      </c>
      <c r="AW88" s="210"/>
      <c r="AX88" s="171"/>
      <c r="AY88" s="201" t="str">
        <f ca="1">+A87</f>
        <v>Uzbekistan</v>
      </c>
      <c r="AZ88" s="202"/>
      <c r="BA88" s="176"/>
    </row>
    <row r="89" spans="1:118" ht="15.95" customHeight="1" thickBot="1">
      <c r="A89" s="16"/>
      <c r="B89" s="16"/>
      <c r="C89" s="16"/>
      <c r="D89" s="16" t="str">
        <f t="shared" si="253"/>
        <v>Visitante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66"/>
      <c r="X89" s="28">
        <f ca="1">Horarios!C89</f>
        <v>46201.0625</v>
      </c>
      <c r="Y89" s="29">
        <f ca="1">Horarios!C89</f>
        <v>46201.0625</v>
      </c>
      <c r="Z89" s="30" t="str">
        <f>$Z$8</f>
        <v>R3</v>
      </c>
      <c r="AA89" s="31" t="str">
        <f ca="1">A86</f>
        <v>DR Congo</v>
      </c>
      <c r="AB89" s="52" t="e" cm="1" vm="43">
        <f t="array" aca="1" ref="AB89" ca="1">Ver_flag_local</f>
        <v>#VALUE!</v>
      </c>
      <c r="AC89" s="53">
        <v>1</v>
      </c>
      <c r="AD89" s="54">
        <v>2</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0</v>
      </c>
      <c r="AN89" s="47">
        <f t="shared" ca="1" si="269"/>
        <v>3</v>
      </c>
      <c r="AO89" s="47">
        <f t="shared" ca="1" si="269"/>
        <v>0</v>
      </c>
      <c r="AP89" s="47">
        <f t="shared" ca="1" si="269"/>
        <v>0</v>
      </c>
      <c r="AQ89" s="47">
        <f t="shared" ca="1" si="269"/>
        <v>3</v>
      </c>
      <c r="AR89" s="47">
        <f t="shared" ca="1" si="269"/>
        <v>2</v>
      </c>
      <c r="AS89" s="47">
        <f t="shared" ca="1" si="269"/>
        <v>8</v>
      </c>
      <c r="AT89" s="48">
        <f t="shared" ca="1" si="269"/>
        <v>-6</v>
      </c>
      <c r="AU89" s="330">
        <f ca="1">INDEX($DL$6:$DL$53,MATCH(AI89,$DP$6:$DP$53,0))</f>
        <v>1</v>
      </c>
      <c r="AV89" s="182" t="str">
        <f ca="1">INDEX($BD$6:$BD$53,MATCH(AI89,$BM$6:$BM$53,0))</f>
        <v>DR Congo</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Empate</v>
      </c>
      <c r="E92" s="16" t="str">
        <f t="shared" ref="E92:E97" ca="1" si="272">IF(D92="Pendiente","-",INDEX($BT$6:$BT$53,MATCH($AA92,$BD$6:$BD$53,0)))</f>
        <v>P.1 (2)</v>
      </c>
      <c r="F92" s="16" t="str">
        <f t="shared" ref="F92:F97" ca="1" si="273">IF(D92="Pendiente","-",INDEX($BT$6:$BT$53,MATCH($AF92,$BD$6:$BD$53,0)))</f>
        <v>P.1 (2)</v>
      </c>
      <c r="G92" s="16"/>
      <c r="H92" s="16" t="str">
        <f t="shared" ref="H92:H97" ca="1" si="274">IF(D92="Pendiente","-",INDEX($BZ$6:$BZ$53,MATCH($AA92,$BD$6:$BD$53,0)))</f>
        <v>P.1 (2)</v>
      </c>
      <c r="I92" s="16" t="str">
        <f t="shared" ref="I92:I97" ca="1" si="275">IF(D92="Pendiente","-",INDEX($BZ$6:$BZ$53,MATCH($AF92,$BD$6:$BD$53,0)))</f>
        <v>P.1 (2)</v>
      </c>
      <c r="J92" s="16"/>
      <c r="K92" s="16" t="str">
        <f t="shared" ref="K92:K97" ca="1" si="276">IF(D92="Pendiente","-",INDEX($CE$6:$CE$53,MATCH($AA92,$BD$6:$BD$53,0)))</f>
        <v>P.1 (2)</v>
      </c>
      <c r="L92" s="16" t="str">
        <f t="shared" ref="L92:L97" ca="1" si="277">IF(D92="Pendiente","-",INDEX($CE$6:$CE$53,MATCH($AF92,$BD$6:$BD$53,0)))</f>
        <v>P.1 (2)</v>
      </c>
      <c r="M92" s="16"/>
      <c r="N92" s="16" t="str">
        <f t="shared" ref="N92:N97" ca="1" si="278">IF(D92="Pendiente","-",INDEX($CH$6:$CH$53,MATCH($AA92,$BD$6:$BD$53,0)))</f>
        <v>P.1 (2)</v>
      </c>
      <c r="O92" s="16" t="str">
        <f t="shared" ref="O92:O97" ca="1" si="279">IF(D92="Pendiente","-",INDEX($CH$6:$CH$53,MATCH($AF92,$BD$6:$BD$53,0)))</f>
        <v>P.1 (2)</v>
      </c>
      <c r="P92" s="16"/>
      <c r="Q92" s="16" t="str">
        <f t="shared" ref="Q92:Q97" ca="1" si="280">IF(D92="Pendiente","-",INDEX($CN$6:$CN$53,MATCH($AA92,$BD$6:$BD$53,0)))</f>
        <v>P.1 (2)</v>
      </c>
      <c r="R92" s="16" t="str">
        <f t="shared" ref="R92:R97" ca="1" si="281">IF(D92="Pendiente","-",INDEX($CN$6:$CN$53,MATCH($AF92,$BD$6:$BD$53,0)))</f>
        <v>P.1 (2)</v>
      </c>
      <c r="S92" s="16"/>
      <c r="T92" s="16" t="str">
        <f t="shared" ref="T92:T97" ca="1" si="282">IF(D92="Pendiente","-",INDEX($CS$6:$CS$53,MATCH($AA92,$BD$6:$BD$53,0)))</f>
        <v>P.1 (2)</v>
      </c>
      <c r="U92" s="16" t="str">
        <f t="shared" ref="U92:U97" ca="1" si="283">IF(D92="Pendiente","-",INDEX($CS$6:$CS$53,MATCH($AF92,$BD$6:$BD$53,0)))</f>
        <v>P.1 (2)</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1</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3</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P.1 (2)</v>
      </c>
      <c r="F94" s="16" t="str">
        <f t="shared" ca="1" si="273"/>
        <v>-</v>
      </c>
      <c r="G94" s="16"/>
      <c r="H94" s="16" t="str">
        <f t="shared" ca="1" si="274"/>
        <v>P.1 (2)</v>
      </c>
      <c r="I94" s="16" t="str">
        <f t="shared" ca="1" si="275"/>
        <v>-</v>
      </c>
      <c r="J94" s="16"/>
      <c r="K94" s="16" t="str">
        <f t="shared" ca="1" si="276"/>
        <v>P.1 (2)</v>
      </c>
      <c r="L94" s="16" t="str">
        <f t="shared" ca="1" si="277"/>
        <v>-</v>
      </c>
      <c r="M94" s="16"/>
      <c r="N94" s="16" t="str">
        <f t="shared" ca="1" si="278"/>
        <v>P.1 (2)</v>
      </c>
      <c r="O94" s="16" t="str">
        <f t="shared" ca="1" si="279"/>
        <v>-</v>
      </c>
      <c r="P94" s="16"/>
      <c r="Q94" s="16" t="str">
        <f t="shared" ca="1" si="280"/>
        <v>P.1 (2)</v>
      </c>
      <c r="R94" s="16" t="str">
        <f t="shared" ca="1" si="281"/>
        <v>-</v>
      </c>
      <c r="S94" s="16"/>
      <c r="T94" s="16" t="str">
        <f t="shared" ca="1" si="282"/>
        <v>P.1 (2)</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2</v>
      </c>
      <c r="AD94" s="51">
        <v>1</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7</v>
      </c>
      <c r="AS94" s="36">
        <f t="shared" ca="1" si="287"/>
        <v>3</v>
      </c>
      <c r="AT94" s="41">
        <f t="shared" ca="1" si="287"/>
        <v>4</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P.1 (2)</v>
      </c>
      <c r="G95" s="16"/>
      <c r="H95" s="16" t="str">
        <f t="shared" ca="1" si="274"/>
        <v>-</v>
      </c>
      <c r="I95" s="16" t="str">
        <f t="shared" ca="1" si="275"/>
        <v>P.1 (2)</v>
      </c>
      <c r="J95" s="16"/>
      <c r="K95" s="16" t="str">
        <f t="shared" ca="1" si="276"/>
        <v>-</v>
      </c>
      <c r="L95" s="16" t="str">
        <f t="shared" ca="1" si="277"/>
        <v>P.1 (2)</v>
      </c>
      <c r="M95" s="16"/>
      <c r="N95" s="16" t="str">
        <f t="shared" ca="1" si="278"/>
        <v>-</v>
      </c>
      <c r="O95" s="16" t="str">
        <f t="shared" ca="1" si="279"/>
        <v>P.1 (2)</v>
      </c>
      <c r="P95" s="16"/>
      <c r="Q95" s="16" t="str">
        <f t="shared" ca="1" si="280"/>
        <v>-</v>
      </c>
      <c r="R95" s="16" t="str">
        <f t="shared" ca="1" si="281"/>
        <v>P.1 (2)</v>
      </c>
      <c r="S95" s="16"/>
      <c r="T95" s="16" t="str">
        <f t="shared" ca="1" si="282"/>
        <v>-</v>
      </c>
      <c r="U95" s="16" t="str">
        <f t="shared" ca="1" si="283"/>
        <v>P.1 (2)</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1</v>
      </c>
      <c r="AD95" s="51">
        <v>3</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7</v>
      </c>
      <c r="AN95" s="39">
        <f t="shared" ca="1" si="287"/>
        <v>3</v>
      </c>
      <c r="AO95" s="39">
        <f t="shared" ca="1" si="287"/>
        <v>2</v>
      </c>
      <c r="AP95" s="39">
        <f t="shared" ca="1" si="287"/>
        <v>1</v>
      </c>
      <c r="AQ95" s="39">
        <f t="shared" ca="1" si="287"/>
        <v>0</v>
      </c>
      <c r="AR95" s="39">
        <f t="shared" ca="1" si="287"/>
        <v>6</v>
      </c>
      <c r="AS95" s="39">
        <f t="shared" ca="1" si="287"/>
        <v>3</v>
      </c>
      <c r="AT95" s="43">
        <f t="shared" ca="1" si="287"/>
        <v>3</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P.1 (2)</v>
      </c>
      <c r="G96" s="16"/>
      <c r="H96" s="16" t="str">
        <f t="shared" ca="1" si="274"/>
        <v>-</v>
      </c>
      <c r="I96" s="16" t="str">
        <f t="shared" ca="1" si="275"/>
        <v>P.1 (2)</v>
      </c>
      <c r="J96" s="16"/>
      <c r="K96" s="16" t="str">
        <f t="shared" ca="1" si="276"/>
        <v>-</v>
      </c>
      <c r="L96" s="16" t="str">
        <f t="shared" ca="1" si="277"/>
        <v>P.1 (2)</v>
      </c>
      <c r="M96" s="16"/>
      <c r="N96" s="16" t="str">
        <f t="shared" ca="1" si="278"/>
        <v>-</v>
      </c>
      <c r="O96" s="16" t="str">
        <f t="shared" ca="1" si="279"/>
        <v>P.1 (2)</v>
      </c>
      <c r="P96" s="16"/>
      <c r="Q96" s="16" t="str">
        <f t="shared" ca="1" si="280"/>
        <v>-</v>
      </c>
      <c r="R96" s="16" t="str">
        <f t="shared" ca="1" si="281"/>
        <v>P.1 (2)</v>
      </c>
      <c r="S96" s="16"/>
      <c r="T96" s="16" t="str">
        <f t="shared" ca="1" si="282"/>
        <v>-</v>
      </c>
      <c r="U96" s="16" t="str">
        <f t="shared" ca="1" si="283"/>
        <v>P.1 (2)</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1</v>
      </c>
      <c r="AD96" s="51">
        <v>4</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5</v>
      </c>
      <c r="AS96" s="39">
        <f t="shared" ca="1" si="287"/>
        <v>5</v>
      </c>
      <c r="AT96" s="43">
        <f t="shared" ca="1" si="287"/>
        <v>0</v>
      </c>
      <c r="AU96" s="330">
        <f ca="1">INDEX($DL$6:$DL$53,MATCH(AI96,$DP$6:$DP$53,0))</f>
        <v>1</v>
      </c>
      <c r="AV96" s="182" t="str">
        <f ca="1">INDEX($BD$6:$BD$53,MATCH(AI96,$BM$6:$BM$53,0))</f>
        <v>Ghana</v>
      </c>
      <c r="AW96" s="210"/>
      <c r="AX96" s="171"/>
      <c r="AY96" s="201" t="str">
        <f ca="1">+A95</f>
        <v>Ghana</v>
      </c>
      <c r="AZ96" s="202"/>
      <c r="BA96" s="176"/>
    </row>
    <row r="97" spans="1:62" ht="15.95" customHeight="1" thickBot="1">
      <c r="A97" s="16"/>
      <c r="B97" s="16"/>
      <c r="C97" s="16"/>
      <c r="D97" s="16" t="str">
        <f t="shared" si="271"/>
        <v>Local</v>
      </c>
      <c r="E97" s="16" t="str">
        <f t="shared" ca="1" si="272"/>
        <v>P.1 (2)</v>
      </c>
      <c r="F97" s="16" t="str">
        <f t="shared" ca="1" si="273"/>
        <v>-</v>
      </c>
      <c r="G97" s="16"/>
      <c r="H97" s="16" t="str">
        <f t="shared" ca="1" si="274"/>
        <v>P.1 (2)</v>
      </c>
      <c r="I97" s="16" t="str">
        <f t="shared" ca="1" si="275"/>
        <v>-</v>
      </c>
      <c r="J97" s="16"/>
      <c r="K97" s="16" t="str">
        <f t="shared" ca="1" si="276"/>
        <v>P.1 (2)</v>
      </c>
      <c r="L97" s="16" t="str">
        <f t="shared" ca="1" si="277"/>
        <v>-</v>
      </c>
      <c r="M97" s="16"/>
      <c r="N97" s="16" t="str">
        <f t="shared" ca="1" si="278"/>
        <v>P.1 (2)</v>
      </c>
      <c r="O97" s="16" t="str">
        <f t="shared" ca="1" si="279"/>
        <v>-</v>
      </c>
      <c r="P97" s="16"/>
      <c r="Q97" s="16" t="str">
        <f t="shared" ca="1" si="280"/>
        <v>P.1 (2)</v>
      </c>
      <c r="R97" s="16" t="str">
        <f t="shared" ca="1" si="281"/>
        <v>-</v>
      </c>
      <c r="S97" s="16"/>
      <c r="T97" s="16" t="str">
        <f t="shared" ca="1" si="282"/>
        <v>P.1 (2)</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2</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3</v>
      </c>
      <c r="AS97" s="47">
        <f t="shared" ca="1" si="287"/>
        <v>10</v>
      </c>
      <c r="AT97" s="48">
        <f t="shared" ca="1" si="287"/>
        <v>-7</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Bosnia and Herzegovina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1</v>
      </c>
      <c r="AD101" s="51">
        <v>2</v>
      </c>
      <c r="AE101" s="90"/>
      <c r="AF101" s="91" t="str">
        <f t="shared" ref="AF101:AF116" ca="1" si="293">+INDEX($N$101:$N$147,MATCH(AH101,$J$101:$J$147,0))</f>
        <v>Bosnia and Herzegovina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ACDEHIKL</v>
      </c>
      <c r="BA101" s="176"/>
    </row>
    <row r="102" spans="1:62" ht="15.95" customHeight="1">
      <c r="A102" s="16" t="s">
        <v>673</v>
      </c>
      <c r="B102" s="16" t="s">
        <v>734</v>
      </c>
      <c r="C102" s="16"/>
      <c r="D102" s="16" t="str">
        <f t="shared" ca="1" si="289"/>
        <v>Netherlands</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Morocco</v>
      </c>
      <c r="AB102" s="89"/>
      <c r="AC102" s="92">
        <v>2</v>
      </c>
      <c r="AD102" s="92">
        <v>3</v>
      </c>
      <c r="AE102" s="89"/>
      <c r="AF102" s="91" t="str">
        <f t="shared" ca="1" si="293"/>
        <v>Netherlands</v>
      </c>
      <c r="AG102" s="327">
        <f t="shared" ca="1" si="294"/>
        <v>1</v>
      </c>
      <c r="AH102" s="195">
        <v>76</v>
      </c>
      <c r="AI102" s="182">
        <v>1</v>
      </c>
      <c r="AJ102" s="80">
        <v>1</v>
      </c>
      <c r="AK102" s="605" t="e" cm="1" vm="19">
        <f t="array" aca="1" ref="AK102" ca="1">Ver_flag_visit</f>
        <v>#VALUE!</v>
      </c>
      <c r="AL102" s="81" t="str">
        <f t="shared" ref="AL102:AL113" ca="1" si="297">+IF($H$113&gt;=48,INDEX($BD$58:$BD$69,MATCH(AI102,$BN$58:$BN$69,0)),BB58)</f>
        <v>Ivory Coast</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5</v>
      </c>
      <c r="AS102" s="83">
        <f t="shared" ca="1" si="298"/>
        <v>3</v>
      </c>
      <c r="AT102" s="84">
        <f t="shared" ca="1" si="298"/>
        <v>2</v>
      </c>
      <c r="AU102" s="330">
        <f t="shared" ref="AU102:AU113" ca="1" si="299">IF($H$113=144,INDEX($DL$58:$DL$69,MATCH(AI102,$DP$58:$DP$69,0)),"")</f>
        <v>1</v>
      </c>
      <c r="AV102" s="182" t="str">
        <f t="shared" ref="AV102:AV113" ca="1" si="300">INDEX($BD$58:$BD$69,MATCH(AI102,$BM$58:$BM$69,0))</f>
        <v>Ivory Coast</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Japan</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Brazil</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Scotland</v>
      </c>
      <c r="AG103" s="327">
        <f t="shared" ca="1" si="294"/>
        <v>1</v>
      </c>
      <c r="AH103" s="195">
        <v>74</v>
      </c>
      <c r="AI103" s="182">
        <v>2</v>
      </c>
      <c r="AJ103" s="42">
        <v>2</v>
      </c>
      <c r="AK103" s="602" t="e" cm="1" vm="13">
        <f t="array" aca="1" ref="AK103" ca="1">Ver_flag_visit</f>
        <v>#VALUE!</v>
      </c>
      <c r="AL103" s="85" t="str">
        <f t="shared" ca="1" si="297"/>
        <v>United States</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4</v>
      </c>
      <c r="AT103" s="87">
        <f t="shared" ca="1" si="302"/>
        <v>0</v>
      </c>
      <c r="AU103" s="330">
        <f t="shared" ca="1" si="299"/>
        <v>1</v>
      </c>
      <c r="AV103" s="182" t="str">
        <f t="shared" ca="1" si="300"/>
        <v>United States</v>
      </c>
      <c r="AW103" s="215"/>
      <c r="AX103" s="170"/>
      <c r="AY103" s="276"/>
      <c r="AZ103" s="279" t="str">
        <f t="shared" ref="AZ103:AZ110" ca="1" si="303">+IF(OR($H$113&gt;=48,$AJ$99=144),BF117&amp;" - "&amp;BG117,"")</f>
        <v>1A - 3H</v>
      </c>
      <c r="BA103" s="176"/>
      <c r="BF103" t="str">
        <f t="shared" ref="BF103:BF110" ca="1" si="304">IFERROR(INDEX($BC$6:$BC$53,MATCH(AL102,$BD$6:$BD$53,0)),"")</f>
        <v>E</v>
      </c>
      <c r="BG103">
        <f t="shared" ref="BG103:BG110" ca="1" si="305">COUNTIF($BF$103:$BF$110,"&lt;="&amp;BF103)</f>
        <v>4</v>
      </c>
      <c r="BI103">
        <v>1</v>
      </c>
      <c r="BJ103" t="str">
        <f t="shared" ref="BJ103:BJ110" ca="1" si="306">IFERROR(INDEX($BF$103:$BF$110,MATCH(BI103,$BG$103:$BG$110,0)),"Grupo")</f>
        <v>A</v>
      </c>
    </row>
    <row r="104" spans="1:62" ht="15.95" customHeight="1">
      <c r="A104" s="16" t="s">
        <v>663</v>
      </c>
      <c r="B104" s="16" t="s">
        <v>677</v>
      </c>
      <c r="C104" s="16"/>
      <c r="D104" s="16" t="str">
        <f t="shared" ca="1" si="289"/>
        <v>Japan</v>
      </c>
      <c r="E104" s="16" t="s">
        <v>2</v>
      </c>
      <c r="F104" s="16" t="s">
        <v>4</v>
      </c>
      <c r="G104" s="16" t="s">
        <v>74</v>
      </c>
      <c r="H104" s="16">
        <f t="shared" ca="1" si="290"/>
        <v>12</v>
      </c>
      <c r="I104" s="16"/>
      <c r="J104" s="16">
        <v>76</v>
      </c>
      <c r="K104" s="16">
        <v>46202.75</v>
      </c>
      <c r="L104" s="16" t="s">
        <v>700</v>
      </c>
      <c r="M104" s="16" t="str">
        <f t="shared" ca="1" si="291"/>
        <v>Morocco</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Netherlands</v>
      </c>
      <c r="O104" s="16"/>
      <c r="P104" s="16"/>
      <c r="Q104" s="16"/>
      <c r="R104" s="16"/>
      <c r="S104" s="16"/>
      <c r="T104" s="16"/>
      <c r="U104" s="16"/>
      <c r="V104" s="17"/>
      <c r="W104" s="667"/>
      <c r="X104" s="24">
        <f ca="1">Horarios!C104</f>
        <v>46203.125</v>
      </c>
      <c r="Y104" s="25">
        <f ca="1">Horarios!C104</f>
        <v>46203.125</v>
      </c>
      <c r="Z104" s="280">
        <f t="shared" si="296"/>
        <v>75</v>
      </c>
      <c r="AA104" s="88" t="str">
        <f t="shared" ca="1" si="292"/>
        <v>Japan</v>
      </c>
      <c r="AB104" s="89"/>
      <c r="AC104" s="92">
        <v>2</v>
      </c>
      <c r="AD104" s="92">
        <v>1</v>
      </c>
      <c r="AE104" s="89"/>
      <c r="AF104" s="91" t="str">
        <f t="shared" ca="1" si="293"/>
        <v>Brazil</v>
      </c>
      <c r="AG104" s="327">
        <f t="shared" ca="1" si="294"/>
        <v>1</v>
      </c>
      <c r="AH104" s="195">
        <v>75</v>
      </c>
      <c r="AI104" s="182">
        <v>3</v>
      </c>
      <c r="AJ104" s="42">
        <v>3</v>
      </c>
      <c r="AK104" s="602" t="e" cm="1" vm="48">
        <f t="array" aca="1" ref="AK104" ca="1">Ver_flag_visit</f>
        <v>#VALUE!</v>
      </c>
      <c r="AL104" s="85" t="str">
        <f t="shared" ca="1" si="297"/>
        <v>Ghana</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5</v>
      </c>
      <c r="AS104" s="86">
        <f t="shared" ca="1" si="307"/>
        <v>5</v>
      </c>
      <c r="AT104" s="87">
        <f t="shared" ca="1" si="307"/>
        <v>0</v>
      </c>
      <c r="AU104" s="330">
        <f t="shared" ca="1" si="299"/>
        <v>2</v>
      </c>
      <c r="AV104" s="182" t="str">
        <f t="shared" ca="1" si="300"/>
        <v>Ghana</v>
      </c>
      <c r="AW104" s="215"/>
      <c r="AX104" s="170"/>
      <c r="AY104" s="276"/>
      <c r="AZ104" s="279" t="str">
        <f t="shared" ca="1" si="303"/>
        <v>1B - 3E</v>
      </c>
      <c r="BA104" s="176"/>
      <c r="BF104" t="str">
        <f t="shared" ca="1" si="304"/>
        <v>D</v>
      </c>
      <c r="BG104">
        <f t="shared" ca="1" si="305"/>
        <v>3</v>
      </c>
      <c r="BI104">
        <v>2</v>
      </c>
      <c r="BJ104" t="str">
        <f t="shared" ca="1" si="306"/>
        <v>C</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United States</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c r="AC105" s="92">
        <v>1</v>
      </c>
      <c r="AD105" s="92">
        <v>3</v>
      </c>
      <c r="AE105" s="89"/>
      <c r="AF105" s="91" t="str">
        <f t="shared" ca="1" si="293"/>
        <v>Norway</v>
      </c>
      <c r="AG105" s="327">
        <f t="shared" ca="1" si="294"/>
        <v>1</v>
      </c>
      <c r="AH105" s="195">
        <v>78</v>
      </c>
      <c r="AI105" s="182">
        <v>4</v>
      </c>
      <c r="AJ105" s="42">
        <v>4</v>
      </c>
      <c r="AK105" s="602" t="e" cm="1" vm="3">
        <f t="array" aca="1" ref="AK105" ca="1">Ver_flag_visit</f>
        <v>#VALUE!</v>
      </c>
      <c r="AL105" s="85" t="str">
        <f t="shared" ca="1" si="297"/>
        <v>South Korea</v>
      </c>
      <c r="AM105" s="589">
        <f t="shared" ca="1" si="301"/>
        <v>3</v>
      </c>
      <c r="AN105" s="86">
        <f t="shared" ref="AN105:AT105" ca="1" si="308">+IF($H$113&gt;=48,INDEX($BE$58:$BN$69,MATCH($AL105,$BD$58:$BD$69,0),MATCH(AN$5,$BE$57:$BN$57,0)),$BB61)</f>
        <v>3</v>
      </c>
      <c r="AO105" s="86">
        <f t="shared" ca="1" si="308"/>
        <v>0</v>
      </c>
      <c r="AP105" s="86">
        <f t="shared" ca="1" si="308"/>
        <v>3</v>
      </c>
      <c r="AQ105" s="86">
        <f t="shared" ca="1" si="308"/>
        <v>0</v>
      </c>
      <c r="AR105" s="86">
        <f t="shared" ca="1" si="308"/>
        <v>5</v>
      </c>
      <c r="AS105" s="86">
        <f t="shared" ca="1" si="308"/>
        <v>5</v>
      </c>
      <c r="AT105" s="87">
        <f t="shared" ca="1" si="308"/>
        <v>0</v>
      </c>
      <c r="AU105" s="330">
        <f t="shared" ca="1" si="299"/>
        <v>2</v>
      </c>
      <c r="AV105" s="182" t="str">
        <f t="shared" ca="1" si="300"/>
        <v>South Korea</v>
      </c>
      <c r="AW105" s="215"/>
      <c r="AX105" s="170"/>
      <c r="AY105" s="276"/>
      <c r="AZ105" s="279" t="str">
        <f t="shared" ca="1" si="303"/>
        <v>1D - 3I</v>
      </c>
      <c r="BA105" s="176"/>
      <c r="BF105" t="str">
        <f t="shared" ca="1" si="304"/>
        <v>L</v>
      </c>
      <c r="BG105">
        <f t="shared" ca="1" si="305"/>
        <v>8</v>
      </c>
      <c r="BI105">
        <v>3</v>
      </c>
      <c r="BJ105" t="str">
        <f t="shared" ca="1" si="306"/>
        <v>D</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United States</v>
      </c>
      <c r="AG106" s="327">
        <f t="shared" ca="1" si="294"/>
        <v>1</v>
      </c>
      <c r="AH106" s="195">
        <v>77</v>
      </c>
      <c r="AI106" s="182">
        <v>5</v>
      </c>
      <c r="AJ106" s="42">
        <v>5</v>
      </c>
      <c r="AK106" s="602" t="e" cm="1" vm="12">
        <f t="array" aca="1" ref="AK106" ca="1">Ver_flag_visit</f>
        <v>#VALUE!</v>
      </c>
      <c r="AL106" s="85" t="str">
        <f t="shared" ca="1" si="297"/>
        <v>Scotland</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5</v>
      </c>
      <c r="AS106" s="86">
        <f t="shared" ca="1" si="309"/>
        <v>6</v>
      </c>
      <c r="AT106" s="87">
        <f t="shared" ca="1" si="309"/>
        <v>-1</v>
      </c>
      <c r="AU106" s="330">
        <f t="shared" ca="1" si="299"/>
        <v>1</v>
      </c>
      <c r="AV106" s="182" t="str">
        <f t="shared" ca="1" si="300"/>
        <v>Scotland</v>
      </c>
      <c r="AW106" s="215"/>
      <c r="AX106" s="170"/>
      <c r="AY106" s="276"/>
      <c r="AZ106" s="279" t="str">
        <f t="shared" ca="1" si="303"/>
        <v>1E - 3C</v>
      </c>
      <c r="BA106" s="176"/>
      <c r="BF106" t="str">
        <f t="shared" ca="1" si="304"/>
        <v>A</v>
      </c>
      <c r="BG106">
        <f t="shared" ca="1" si="305"/>
        <v>1</v>
      </c>
      <c r="BI106">
        <v>4</v>
      </c>
      <c r="BJ106" t="str">
        <f t="shared" ca="1" si="306"/>
        <v>E</v>
      </c>
    </row>
    <row r="107" spans="1:62" ht="15.95"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Saudi Arabia</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2</v>
      </c>
      <c r="AD107" s="92">
        <v>1</v>
      </c>
      <c r="AE107" s="89"/>
      <c r="AF107" s="91" t="str">
        <f t="shared" ca="1" si="293"/>
        <v>Saudi Arabia</v>
      </c>
      <c r="AG107" s="327">
        <f t="shared" ca="1" si="294"/>
        <v>1</v>
      </c>
      <c r="AH107" s="195">
        <v>79</v>
      </c>
      <c r="AI107" s="182">
        <v>6</v>
      </c>
      <c r="AJ107" s="42">
        <v>6</v>
      </c>
      <c r="AK107" s="602" t="e" cm="1" vm="35">
        <f t="array" aca="1" ref="AK107" ca="1">Ver_flag_visit</f>
        <v>#VALUE!</v>
      </c>
      <c r="AL107" s="85" t="str">
        <f t="shared" ca="1" si="297"/>
        <v>Senegal</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6</v>
      </c>
      <c r="AT107" s="87">
        <f t="shared" ca="1" si="310"/>
        <v>-2</v>
      </c>
      <c r="AU107" s="330">
        <f t="shared" ca="1" si="299"/>
        <v>1</v>
      </c>
      <c r="AV107" s="182" t="str">
        <f ca="1">INDEX($BD$58:$BD$69,MATCH(AI107,$BM$58:$BM$69,0))</f>
        <v>Senegal</v>
      </c>
      <c r="AW107" s="215"/>
      <c r="AX107" s="170"/>
      <c r="AY107" s="276"/>
      <c r="AZ107" s="279" t="str">
        <f t="shared" ca="1" si="303"/>
        <v>1G - 3A</v>
      </c>
      <c r="BA107" s="176"/>
      <c r="BF107" t="str">
        <f t="shared" ca="1" si="304"/>
        <v>C</v>
      </c>
      <c r="BG107">
        <f t="shared" ca="1" si="305"/>
        <v>2</v>
      </c>
      <c r="BI107">
        <v>5</v>
      </c>
      <c r="BJ107" t="str">
        <f t="shared" ca="1" si="306"/>
        <v>H</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Uzbekistan</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3</v>
      </c>
      <c r="AD108" s="92">
        <v>1</v>
      </c>
      <c r="AE108" s="89"/>
      <c r="AF108" s="91" t="str">
        <f t="shared" ca="1" si="293"/>
        <v>Uzbekistan</v>
      </c>
      <c r="AG108" s="327">
        <f t="shared" ca="1" si="294"/>
        <v>1</v>
      </c>
      <c r="AH108" s="195">
        <v>80</v>
      </c>
      <c r="AI108" s="182">
        <v>7</v>
      </c>
      <c r="AJ108" s="42">
        <v>7</v>
      </c>
      <c r="AK108" s="602" t="e" cm="1" vm="32">
        <f t="array" aca="1" ref="AK108" ca="1">Ver_flag_visit</f>
        <v>#VALUE!</v>
      </c>
      <c r="AL108" s="85" t="str">
        <f t="shared" ca="1" si="297"/>
        <v>Saudi Arabia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5</v>
      </c>
      <c r="AT108" s="87">
        <f t="shared" ca="1" si="311"/>
        <v>-2</v>
      </c>
      <c r="AU108" s="330">
        <f t="shared" ca="1" si="299"/>
        <v>1</v>
      </c>
      <c r="AV108" s="182" t="str">
        <f t="shared" ca="1" si="300"/>
        <v>Saudi Arabia</v>
      </c>
      <c r="AW108" s="215"/>
      <c r="AX108" s="170"/>
      <c r="AY108" s="276"/>
      <c r="AZ108" s="279" t="str">
        <f t="shared" ca="1" si="303"/>
        <v>1I - 3D</v>
      </c>
      <c r="BA108" s="176"/>
      <c r="BF108" t="str">
        <f t="shared" ca="1" si="304"/>
        <v>I</v>
      </c>
      <c r="BG108">
        <f t="shared" ca="1" si="305"/>
        <v>6</v>
      </c>
      <c r="BI108">
        <v>6</v>
      </c>
      <c r="BJ108" t="str">
        <f t="shared" ca="1" si="306"/>
        <v>I</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Australia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Senegal</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South Korea</v>
      </c>
      <c r="AG109" s="327">
        <f t="shared" ca="1" si="294"/>
        <v>1</v>
      </c>
      <c r="AH109" s="195">
        <v>82</v>
      </c>
      <c r="AI109" s="182">
        <v>8</v>
      </c>
      <c r="AJ109" s="42">
        <v>8</v>
      </c>
      <c r="AK109" s="602" t="e" cm="1" vm="44">
        <f t="array" aca="1" ref="AK109" ca="1">Ver_flag_visit</f>
        <v>#VALUE!</v>
      </c>
      <c r="AL109" s="85" t="str">
        <f t="shared" ca="1" si="297"/>
        <v>Uzbekistan</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3</v>
      </c>
      <c r="AS109" s="86">
        <f t="shared" ca="1" si="312"/>
        <v>7</v>
      </c>
      <c r="AT109" s="87">
        <f t="shared" ca="1" si="312"/>
        <v>-4</v>
      </c>
      <c r="AU109" s="330">
        <f t="shared" ca="1" si="299"/>
        <v>1</v>
      </c>
      <c r="AV109" s="182" t="str">
        <f t="shared" ca="1" si="300"/>
        <v>Uzbekistan</v>
      </c>
      <c r="AW109" s="215"/>
      <c r="AX109" s="170"/>
      <c r="AY109" s="276"/>
      <c r="AZ109" s="279" t="str">
        <f t="shared" ca="1" si="303"/>
        <v>1K - 3L</v>
      </c>
      <c r="BA109" s="176"/>
      <c r="BF109" t="str">
        <f t="shared" ca="1" si="304"/>
        <v>H</v>
      </c>
      <c r="BG109">
        <f t="shared" ca="1" si="305"/>
        <v>5</v>
      </c>
      <c r="BI109">
        <v>7</v>
      </c>
      <c r="BJ109" t="str">
        <f t="shared" ca="1" si="306"/>
        <v>K</v>
      </c>
    </row>
    <row r="110" spans="1:62" ht="15.95" customHeight="1">
      <c r="A110" s="16" t="s">
        <v>679</v>
      </c>
      <c r="B110" s="16" t="s">
        <v>739</v>
      </c>
      <c r="C110" s="16"/>
      <c r="D110" s="16" t="str">
        <f t="shared" ca="1" si="289"/>
        <v>Australia</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Australia</v>
      </c>
      <c r="AB110" s="89"/>
      <c r="AC110" s="92">
        <v>2</v>
      </c>
      <c r="AD110" s="92">
        <v>1</v>
      </c>
      <c r="AE110" s="89"/>
      <c r="AF110" s="91" t="str">
        <f t="shared" ca="1" si="293"/>
        <v>Senegal</v>
      </c>
      <c r="AG110" s="327">
        <f t="shared" ca="1" si="294"/>
        <v>1</v>
      </c>
      <c r="AH110" s="195">
        <v>81</v>
      </c>
      <c r="AI110" s="182">
        <v>9</v>
      </c>
      <c r="AJ110" s="42">
        <v>9</v>
      </c>
      <c r="AK110" s="602" t="e" cm="1" vm="28">
        <f t="array" aca="1" ref="AK110" ca="1">Ver_flag_visit</f>
        <v>#VALUE!</v>
      </c>
      <c r="AL110" s="85" t="str">
        <f t="shared" ca="1" si="297"/>
        <v>New Zealand</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3</v>
      </c>
      <c r="AS110" s="86">
        <f t="shared" ca="1" si="313"/>
        <v>6</v>
      </c>
      <c r="AT110" s="87">
        <f t="shared" ca="1" si="313"/>
        <v>-3</v>
      </c>
      <c r="AU110" s="330">
        <f t="shared" ca="1" si="299"/>
        <v>1</v>
      </c>
      <c r="AV110" s="182" t="str">
        <f t="shared" ca="1" si="300"/>
        <v>New Zealand</v>
      </c>
      <c r="AW110" s="215"/>
      <c r="AX110" s="170"/>
      <c r="AY110" s="276"/>
      <c r="AZ110" s="279" t="str">
        <f t="shared" ca="1" si="303"/>
        <v>1L - 3K</v>
      </c>
      <c r="BA110" s="176"/>
      <c r="BF110" t="str">
        <f t="shared" ca="1" si="304"/>
        <v>K</v>
      </c>
      <c r="BG110">
        <f t="shared" ca="1" si="305"/>
        <v>7</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4</v>
      </c>
      <c r="AD111" s="92">
        <v>2</v>
      </c>
      <c r="AE111" s="89"/>
      <c r="AF111" s="91" t="str">
        <f t="shared" ca="1" si="293"/>
        <v>Austria</v>
      </c>
      <c r="AG111" s="327">
        <f t="shared" ca="1" si="294"/>
        <v>1</v>
      </c>
      <c r="AH111" s="195">
        <v>84</v>
      </c>
      <c r="AI111" s="182">
        <v>10</v>
      </c>
      <c r="AJ111" s="42">
        <v>10</v>
      </c>
      <c r="AK111" s="602" t="e" cm="1" vm="23">
        <f t="array" aca="1" ref="AK111" ca="1">Ver_flag_visit</f>
        <v>#VALUE!</v>
      </c>
      <c r="AL111" s="85" t="str">
        <f t="shared" ca="1" si="297"/>
        <v>Sweden</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3</v>
      </c>
      <c r="AS111" s="86">
        <f t="shared" ca="1" si="314"/>
        <v>5</v>
      </c>
      <c r="AT111" s="87">
        <f t="shared" ca="1" si="314"/>
        <v>-2</v>
      </c>
      <c r="AU111" s="330">
        <f t="shared" ca="1" si="299"/>
        <v>1</v>
      </c>
      <c r="AV111" s="182" t="str">
        <f t="shared" ca="1" si="300"/>
        <v>Sweden</v>
      </c>
      <c r="AW111" s="215"/>
      <c r="AX111" s="170"/>
      <c r="AY111" s="275"/>
      <c r="AZ111" s="275"/>
      <c r="BA111" s="176"/>
      <c r="BI111" t="s">
        <v>87</v>
      </c>
    </row>
    <row r="112" spans="1:62" ht="15.95" customHeight="1">
      <c r="A112" s="16" t="s">
        <v>682</v>
      </c>
      <c r="B112" s="16" t="s">
        <v>689</v>
      </c>
      <c r="C112" s="16"/>
      <c r="D112" s="16" t="str">
        <f t="shared" ca="1" si="289"/>
        <v>Colombia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c r="AC112" s="92">
        <v>2</v>
      </c>
      <c r="AD112" s="92">
        <v>1</v>
      </c>
      <c r="AE112" s="89"/>
      <c r="AF112" s="91" t="str">
        <f t="shared" ca="1" si="293"/>
        <v>Croatia</v>
      </c>
      <c r="AG112" s="327">
        <f t="shared" ca="1" si="294"/>
        <v>1</v>
      </c>
      <c r="AH112" s="195">
        <v>83</v>
      </c>
      <c r="AI112" s="182">
        <v>11</v>
      </c>
      <c r="AJ112" s="42">
        <v>11</v>
      </c>
      <c r="AK112" s="602" t="e" cm="1" vm="39">
        <f t="array" aca="1" ref="AK112" ca="1">Ver_flag_visit</f>
        <v>#VALUE!</v>
      </c>
      <c r="AL112" s="85" t="str">
        <f t="shared" ca="1" si="297"/>
        <v>Algeria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6</v>
      </c>
      <c r="AT112" s="87">
        <f t="shared" ca="1" si="315"/>
        <v>-3</v>
      </c>
      <c r="AU112" s="330">
        <f t="shared" ca="1" si="299"/>
        <v>1</v>
      </c>
      <c r="AV112" s="182" t="str">
        <f t="shared" ca="1" si="300"/>
        <v>Algeria</v>
      </c>
      <c r="AW112" s="215"/>
      <c r="AX112" s="170"/>
      <c r="AY112" s="275"/>
      <c r="AZ112" s="275"/>
      <c r="BA112" s="176"/>
      <c r="BI112" t="str">
        <f ca="1">IFERROR(CONCATENATE(BJ103,BJ104,BJ105,BJ106,BJ107,BJ108,BJ109,BJ110),"¿A/B/C/D/E/F/G/H/I/J/K/L?")</f>
        <v>ACDEHIKL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Ivory Coast</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3</v>
      </c>
      <c r="AD113" s="92">
        <v>2</v>
      </c>
      <c r="AE113" s="90"/>
      <c r="AF113" s="91" t="str">
        <f t="shared" ca="1" si="293"/>
        <v>Ivory Coast</v>
      </c>
      <c r="AG113" s="327">
        <f t="shared" ca="1" si="294"/>
        <v>1</v>
      </c>
      <c r="AH113" s="195">
        <v>85</v>
      </c>
      <c r="AI113" s="182">
        <v>12</v>
      </c>
      <c r="AJ113" s="44">
        <v>12</v>
      </c>
      <c r="AK113" s="604" t="e" cm="1" vm="5">
        <f t="array" aca="1" ref="AK113" ca="1">Ver_flag_visit</f>
        <v>#VALUE!</v>
      </c>
      <c r="AL113" s="45" t="str">
        <f t="shared" ca="1" si="297"/>
        <v>Canada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5</v>
      </c>
      <c r="AT113" s="48">
        <f t="shared" ca="1" si="316"/>
        <v>-3</v>
      </c>
      <c r="AU113" s="330">
        <f t="shared" ca="1" si="299"/>
        <v>1</v>
      </c>
      <c r="AV113" s="182" t="str">
        <f t="shared" ca="1" si="300"/>
        <v>Canada</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3H</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3E</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3I</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Japan</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Bosnia and Herzegovina</v>
      </c>
      <c r="AB120" s="89"/>
      <c r="AC120" s="96">
        <v>1</v>
      </c>
      <c r="AD120" s="96">
        <v>3</v>
      </c>
      <c r="AE120" s="89"/>
      <c r="AF120" s="91" t="str">
        <f t="shared" ref="AF120:AF127" ca="1" si="321">+INDEX($N$101:$N$147,MATCH(AH120,$J$101:$J$147,0))</f>
        <v>Japan</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Bosnia and Herzegovina</v>
      </c>
      <c r="N121" s="16" t="str">
        <f t="shared" ca="1" si="318"/>
        <v>Japan</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1</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Netherlands</v>
      </c>
      <c r="E122" s="16">
        <v>76</v>
      </c>
      <c r="F122" s="16">
        <v>78</v>
      </c>
      <c r="G122" s="16"/>
      <c r="H122" s="16"/>
      <c r="I122" s="16"/>
      <c r="J122" s="16">
        <v>91</v>
      </c>
      <c r="K122" s="16">
        <v>46208.75</v>
      </c>
      <c r="L122" s="16" t="s">
        <v>715</v>
      </c>
      <c r="M122" s="16" t="str">
        <f t="shared" ca="1" si="318"/>
        <v>Netherlands</v>
      </c>
      <c r="N122" s="16" t="str">
        <f t="shared" ca="1" si="318"/>
        <v>Norway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Netherlands</v>
      </c>
      <c r="AB122" s="89"/>
      <c r="AC122" s="97">
        <v>2</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3D</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Colombia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Colombia</v>
      </c>
      <c r="AB124" s="98"/>
      <c r="AC124" s="97">
        <v>1</v>
      </c>
      <c r="AD124" s="97">
        <v>3</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3K</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Australia</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Australia</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3</v>
      </c>
      <c r="AD126" s="99">
        <v>2</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2</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Japan</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Japan</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3</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Netherlands</v>
      </c>
      <c r="E133" s="16">
        <v>91</v>
      </c>
      <c r="F133" s="16">
        <v>92</v>
      </c>
      <c r="G133" s="16"/>
      <c r="H133" s="16"/>
      <c r="I133" s="16"/>
      <c r="J133" s="16">
        <v>99</v>
      </c>
      <c r="K133" s="16">
        <v>46214.75</v>
      </c>
      <c r="L133" s="16" t="s">
        <v>723</v>
      </c>
      <c r="M133" s="16" t="str">
        <f t="shared" ca="1" si="323"/>
        <v>Netherlands</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Netherlands</v>
      </c>
      <c r="AB133" s="89"/>
      <c r="AC133" s="99">
        <v>2</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2</v>
      </c>
      <c r="AD134" s="100">
        <v>1</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France</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3</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Netherlands</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726</v>
      </c>
      <c r="M139" s="16" t="str">
        <f ca="1">+INDEX($D$101:$D$147,MATCH(E139,$AH$101:$AH$147,0))</f>
        <v>Netherlands</v>
      </c>
      <c r="N139" s="16" t="str">
        <f ca="1">+INDEX($D$101:$D$147,MATCH(F139,$AH$101:$AH$147,0))</f>
        <v>Argentina</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Netherlands</v>
      </c>
      <c r="AB139" s="140"/>
      <c r="AC139" s="100">
        <v>3</v>
      </c>
      <c r="AD139" s="100">
        <v>2</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France</v>
      </c>
      <c r="E143" s="16">
        <v>101</v>
      </c>
      <c r="F143" s="16">
        <v>102</v>
      </c>
      <c r="G143" s="16"/>
      <c r="H143" s="16"/>
      <c r="I143" s="16"/>
      <c r="J143" s="16">
        <v>103</v>
      </c>
      <c r="K143" s="16">
        <v>46221.875</v>
      </c>
      <c r="L143" s="16" t="s">
        <v>727</v>
      </c>
      <c r="M143" s="16" t="str">
        <f ca="1">+INDEX($D$101:$D$147,MATCH(E143,$AH$101:$AH$147,0))</f>
        <v>Spain</v>
      </c>
      <c r="N143" s="16" t="str">
        <f ca="1">+INDEX($D$101:$D$147,MATCH(F143,$AH$101:$AH$147,0))</f>
        <v>Netherlands</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France</v>
      </c>
      <c r="AB143" s="216"/>
      <c r="AC143" s="105">
        <v>2</v>
      </c>
      <c r="AD143" s="105">
        <v>1</v>
      </c>
      <c r="AE143" s="216"/>
      <c r="AF143" s="106" t="str">
        <f ca="1">IF(AND(OR(AC139="",AD139="")),"L102",IF(AC139&gt;AD139,AF139,IF(AC139&lt;AD139,AA139,IF(AND(AC139=AD139,AB139=AE139),"L102",IF(AND(AC139=AD139,OR(AB139="",AE139="")),"L102",IF(AND(AC139=AD139,AB139&gt;AE139),AF139,AA139))))))</f>
        <v>Argentina</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Netherlands</v>
      </c>
      <c r="E147" s="16">
        <v>101</v>
      </c>
      <c r="F147" s="16">
        <v>102</v>
      </c>
      <c r="G147" s="16"/>
      <c r="H147" s="16" t="str">
        <f ca="1">IF(AND(OR(AC147="",AD147="")),"LF",IF(AC147&gt;AD147,AF147,IF(AC147&lt;AD147,AA147,IF(AND(AC147=AD147,AB147=AE147),"LF",IF(AND(AC147=AD147,OR(AB147="",AE147="")),"LF",IF(AND(AC147=AD147,AB147&gt;AE147),AF147,AA147))))))</f>
        <v>Spain</v>
      </c>
      <c r="I147" s="16"/>
      <c r="J147" s="16">
        <v>104</v>
      </c>
      <c r="K147" s="16">
        <v>46222.875</v>
      </c>
      <c r="L147" s="16" t="s">
        <v>728</v>
      </c>
      <c r="M147" s="16" t="str">
        <f ca="1">+INDEX($D$101:$D$147,MATCH(E147,$AH$101:$AH$147,0))</f>
        <v>Spain</v>
      </c>
      <c r="N147" s="16" t="str">
        <f ca="1">+INDEX($D$101:$D$147,MATCH(F147,$AH$101:$AH$147,0))</f>
        <v>Netherlands</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1</v>
      </c>
      <c r="AD147" s="105">
        <v>2</v>
      </c>
      <c r="AE147" s="216"/>
      <c r="AF147" s="106" t="str">
        <f ca="1">IF(AND(OR(AC139="",AD139="")),"W"&amp;AH139,IF(AC139&gt;AD139,AA139,IF(AC139&lt;AD139,AF139,IF(AND(AC139=AD139,AB139=AE139),"W"&amp;AH139,IF(AND(AC139=AD139,OR(AB139="",AE139="")),"W"&amp;AH139,IF(AND(AC139=AD139,AB139&gt;AE139),AA139,AF139))))))</f>
        <v>Netherlands</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Netherlands</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Spain</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France</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1518</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1519</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1520</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Herald Hessing</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X|2-2</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X|2-2</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2|1-2</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2|0-4</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X|2-2</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2|1-2</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X|2-2</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1|4-0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X|1-1</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X|2-2</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X|1-1</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X|1-1</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2|1-2</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1|2-1</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2|1-3</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1|3-1</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X|1-1</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1|3-1</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1|1-0</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X|1-1</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1|3-1</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X|1-1</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2|2-3</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1|3-0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X|2-2</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X|1-1</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1|2-1</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2|1-3</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1|3-1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X|1-1</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1|3-0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1|3-0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1|3-1</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1|3-2</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X|1-1</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1|4-1</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1|3-1</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1|2-1</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2|1-3</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2|2-3</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X|2-2</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1|2-1</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1|4-0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1|1-0</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2|1-2</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2|0-3</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X|2-2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1|2-1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2|1-2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1|2-0</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2|1-4</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2|0-2</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X|2-2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1|2-1</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2|1-2</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2|2-3</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2|1-2</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2|1-4</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1|2-1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Bosnia and Herzegovina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Canada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Morocco</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Brazil</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Australia</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United States</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Japan</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Netherlands</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New Zealand</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Iran</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Uzbekistan</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DR Congo</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Morocco</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Japan</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Australia</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Bosnia and Herzegovina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Netherlands</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Scotland</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Brazil</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United States</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Saudi Arabia</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Uzbekistan</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South Korea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Senegal</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Ivory Coast</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Republic-Bosnia and Herzegovina</v>
      </c>
      <c r="C164" s="349" t="str">
        <f ca="1">CONCATENATE(WORLDCUP!AA101,"-",WORLDCUP!AF101,"·",IF(WORLDCUP!AC101&gt;WORLDCUP!AD101,1,IF(WORLDCUP!AC101&lt;WORLDCUP!AD101,2,IF(AND(WORLDCUP!AC101=WORLDCUP!AD101,WORLDCUP!AC101&lt;&gt;"",WORLDCUP!AD101&lt;&gt;""),"X",0))),"|",WORLDCUP!AC101,"-",WORLDCUP!AD101)</f>
        <v>Czech Republic-Bosnia and Herzegovina·2|1-2</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Morocco-Netherlands</v>
      </c>
      <c r="C165" s="349" t="str">
        <f ca="1">CONCATENATE(WORLDCUP!AA102,"-",WORLDCUP!AF102,"·",IF(WORLDCUP!AC102&gt;WORLDCUP!AD102,1,IF(WORLDCUP!AC102&lt;WORLDCUP!AD102,2,IF(AND(WORLDCUP!AC102=WORLDCUP!AD102,WORLDCUP!AC102&lt;&gt;"",WORLDCUP!AD102&lt;&gt;""),"X",0))),"|",WORLDCUP!AC102,"-",WORLDCUP!AD102)</f>
        <v>Morocco-Netherlands·2|2-3</v>
      </c>
      <c r="D165" s="706"/>
      <c r="E165" s="692"/>
      <c r="F165" s="692"/>
      <c r="G165" s="692"/>
      <c r="H165" s="692"/>
      <c r="I165" s="352"/>
      <c r="J165" s="370"/>
      <c r="K165" s="370"/>
      <c r="L165" s="370"/>
      <c r="M165" s="386"/>
      <c r="N165" s="377"/>
    </row>
    <row r="166" spans="1:14" ht="15" customHeight="1">
      <c r="A166" s="703"/>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Germany-Scotland·1|3-1</v>
      </c>
      <c r="D166" s="706"/>
      <c r="E166" s="692"/>
      <c r="F166" s="692"/>
      <c r="G166" s="692"/>
      <c r="H166" s="692"/>
      <c r="I166" s="352"/>
      <c r="J166" s="370"/>
      <c r="K166" s="370"/>
      <c r="L166" s="370"/>
      <c r="M166" s="386"/>
      <c r="N166" s="377"/>
    </row>
    <row r="167" spans="1:14" ht="15" customHeight="1">
      <c r="A167" s="703"/>
      <c r="B167" s="360" t="str">
        <f ca="1">CONCATENATE(WORLDCUP!AA104,"-",WORLDCUP!AF104)</f>
        <v>Japan-Brazil</v>
      </c>
      <c r="C167" s="349" t="str">
        <f ca="1">CONCATENATE(WORLDCUP!AA104,"-",WORLDCUP!AF104,"·",IF(WORLDCUP!AC104&gt;WORLDCUP!AD104,1,IF(WORLDCUP!AC104&lt;WORLDCUP!AD104,2,IF(AND(WORLDCUP!AC104=WORLDCUP!AD104,WORLDCUP!AC104&lt;&gt;"",WORLDCUP!AD104&lt;&gt;""),"X",0))),"|",WORLDCUP!AC104,"-",WORLDCUP!AD104)</f>
        <v>Japan-Brazil·1|2-1</v>
      </c>
      <c r="D167" s="706"/>
      <c r="E167" s="692"/>
      <c r="F167" s="692"/>
      <c r="G167" s="692"/>
      <c r="H167" s="692"/>
      <c r="I167" s="352"/>
      <c r="J167" s="370"/>
      <c r="K167" s="370"/>
      <c r="L167" s="370"/>
      <c r="M167" s="386"/>
      <c r="N167" s="377"/>
    </row>
    <row r="168" spans="1:14" ht="15" customHeight="1">
      <c r="A168" s="703"/>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Ecuador-Norway·2|1-3</v>
      </c>
      <c r="D168" s="706"/>
      <c r="E168" s="370"/>
      <c r="F168" s="370"/>
      <c r="G168" s="370"/>
      <c r="H168" s="370"/>
      <c r="I168" s="352"/>
      <c r="J168" s="370"/>
      <c r="K168" s="370"/>
      <c r="L168" s="370"/>
      <c r="M168" s="386"/>
      <c r="N168" s="377"/>
    </row>
    <row r="169" spans="1:14" ht="15" customHeight="1">
      <c r="A169" s="703"/>
      <c r="B169" s="360" t="str">
        <f ca="1">CONCATENATE(WORLDCUP!AA106,"-",WORLDCUP!AF106)</f>
        <v>France-United States</v>
      </c>
      <c r="C169" s="349" t="str">
        <f ca="1">CONCATENATE(WORLDCUP!AA106,"-",WORLDCUP!AF106,"·",IF(WORLDCUP!AC106&gt;WORLDCUP!AD106,1,IF(WORLDCUP!AC106&lt;WORLDCUP!AD106,2,IF(AND(WORLDCUP!AC106=WORLDCUP!AD106,WORLDCUP!AC106&lt;&gt;"",WORLDCUP!AD106&lt;&gt;""),"X",0))),"|",WORLDCUP!AC106,"-",WORLDCUP!AD106)</f>
        <v>France-United States·1|3-1</v>
      </c>
      <c r="D169" s="706"/>
      <c r="E169" s="370"/>
      <c r="F169" s="370"/>
      <c r="G169" s="370"/>
      <c r="H169" s="370"/>
      <c r="I169" s="352"/>
      <c r="J169" s="370"/>
      <c r="K169" s="370"/>
      <c r="L169" s="370"/>
      <c r="M169" s="386"/>
      <c r="N169" s="377"/>
    </row>
    <row r="170" spans="1:14" ht="15" customHeight="1">
      <c r="A170" s="703"/>
      <c r="B170" s="360" t="str">
        <f ca="1">CONCATENATE(WORLDCUP!AA107,"-",WORLDCUP!AF107)</f>
        <v>Mexico-Saudi Arabia</v>
      </c>
      <c r="C170" s="349" t="str">
        <f ca="1">CONCATENATE(WORLDCUP!AA107,"-",WORLDCUP!AF107,"·",IF(WORLDCUP!AC107&gt;WORLDCUP!AD107,1,IF(WORLDCUP!AC107&lt;WORLDCUP!AD107,2,IF(AND(WORLDCUP!AC107=WORLDCUP!AD107,WORLDCUP!AC107&lt;&gt;"",WORLDCUP!AD107&lt;&gt;""),"X",0))),"|",WORLDCUP!AC107,"-",WORLDCUP!AD107)</f>
        <v>Mexico-Saudi Arabia·1|2-1</v>
      </c>
      <c r="D170" s="706"/>
      <c r="E170" s="370"/>
      <c r="F170" s="370"/>
      <c r="G170" s="370"/>
      <c r="H170" s="370"/>
      <c r="I170" s="352"/>
      <c r="J170" s="370"/>
      <c r="K170" s="370"/>
      <c r="L170" s="370"/>
      <c r="M170" s="386"/>
      <c r="N170" s="377"/>
    </row>
    <row r="171" spans="1:14" ht="15" customHeight="1">
      <c r="A171" s="703"/>
      <c r="B171" s="360" t="str">
        <f ca="1">CONCATENATE(WORLDCUP!AA108,"-",WORLDCUP!AF108)</f>
        <v>England-Uzbekistan</v>
      </c>
      <c r="C171" s="349" t="str">
        <f ca="1">CONCATENATE(WORLDCUP!AA108,"-",WORLDCUP!AF108,"·",IF(WORLDCUP!AC108&gt;WORLDCUP!AD108,1,IF(WORLDCUP!AC108&lt;WORLDCUP!AD108,2,IF(AND(WORLDCUP!AC108=WORLDCUP!AD108,WORLDCUP!AC108&lt;&gt;"",WORLDCUP!AD108&lt;&gt;""),"X",0))),"|",WORLDCUP!AC108,"-",WORLDCUP!AD108)</f>
        <v>England-Uzbekistan·1|3-1</v>
      </c>
      <c r="D171" s="706"/>
      <c r="E171" s="370"/>
      <c r="F171" s="370"/>
      <c r="G171" s="370"/>
      <c r="H171" s="370"/>
      <c r="I171" s="352"/>
      <c r="J171" s="370"/>
      <c r="K171" s="370"/>
      <c r="L171" s="370"/>
      <c r="M171" s="386"/>
      <c r="N171" s="377"/>
    </row>
    <row r="172" spans="1:14" ht="15" customHeight="1">
      <c r="A172" s="703"/>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Korea·1|2-1</v>
      </c>
      <c r="D172" s="706"/>
      <c r="E172" s="370"/>
      <c r="F172" s="370"/>
      <c r="G172" s="370"/>
      <c r="H172" s="370"/>
      <c r="I172" s="352"/>
      <c r="J172" s="370"/>
      <c r="K172" s="370"/>
      <c r="L172" s="370"/>
      <c r="M172" s="386"/>
      <c r="N172" s="377"/>
    </row>
    <row r="173" spans="1:14" ht="15" customHeight="1">
      <c r="A173" s="703"/>
      <c r="B173" s="360" t="str">
        <f ca="1">CONCATENATE(WORLDCUP!AA110,"-",WORLDCUP!AF110)</f>
        <v>Australia-Senegal</v>
      </c>
      <c r="C173" s="349" t="str">
        <f ca="1">CONCATENATE(WORLDCUP!AA110,"-",WORLDCUP!AF110,"·",IF(WORLDCUP!AC110&gt;WORLDCUP!AD110,1,IF(WORLDCUP!AC110&lt;WORLDCUP!AD110,2,IF(AND(WORLDCUP!AC110=WORLDCUP!AD110,WORLDCUP!AC110&lt;&gt;"",WORLDCUP!AD110&lt;&gt;""),"X",0))),"|",WORLDCUP!AC110,"-",WORLDCUP!AD110)</f>
        <v>Australia-Senegal·1|2-1</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Spain-Austria·1|4-2</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Colombia-Croatia·1|2-1</v>
      </c>
      <c r="D175" s="706"/>
      <c r="E175" s="370"/>
      <c r="F175" s="370"/>
      <c r="G175" s="370"/>
      <c r="H175" s="370"/>
      <c r="I175" s="352"/>
      <c r="J175" s="370"/>
      <c r="K175" s="370"/>
      <c r="L175" s="370"/>
      <c r="M175" s="386"/>
      <c r="N175" s="377"/>
    </row>
    <row r="176" spans="1:14" ht="15" customHeight="1">
      <c r="A176" s="703"/>
      <c r="B176" s="360" t="str">
        <f ca="1">CONCATENATE(WORLDCUP!AA113,"-",WORLDCUP!AF113)</f>
        <v>Switzerland-Ivory Coast</v>
      </c>
      <c r="C176" s="349" t="str">
        <f ca="1">CONCATENATE(WORLDCUP!AA113,"-",WORLDCUP!AF113,"·",IF(WORLDCUP!AC113&gt;WORLDCUP!AD113,1,IF(WORLDCUP!AC113&lt;WORLDCUP!AD113,2,IF(AND(WORLDCUP!AC113=WORLDCUP!AD113,WORLDCUP!AC113&lt;&gt;"",WORLDCUP!AD113&lt;&gt;""),"X",0))),"|",WORLDCUP!AC113,"-",WORLDCUP!AD113)</f>
        <v>Switzerland-Ivory Coast·1|3-2</v>
      </c>
      <c r="D176" s="706"/>
      <c r="E176" s="370"/>
      <c r="F176" s="370"/>
      <c r="G176" s="370"/>
      <c r="H176" s="370"/>
      <c r="I176" s="352"/>
      <c r="J176" s="370"/>
      <c r="K176" s="370"/>
      <c r="L176" s="370"/>
      <c r="M176" s="386"/>
      <c r="N176" s="377"/>
    </row>
    <row r="177" spans="1:14" ht="15" customHeight="1">
      <c r="A177" s="703"/>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Bosnia and Herzegovina</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Netherlands</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Colombia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Australia</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Japan</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Bosnia and Herzegovina-Japan</v>
      </c>
      <c r="C200" s="351" t="str">
        <f ca="1">CONCATENATE(WORLDCUP!AA120,"-",WORLDCUP!AF120,"·",IF(WORLDCUP!AC120&gt;WORLDCUP!AD120,1,IF(WORLDCUP!AC120&lt;WORLDCUP!AD120,2,IF(AND(WORLDCUP!AC120=WORLDCUP!AD120,WORLDCUP!AC120&lt;&gt;"",WORLDCUP!AD120&lt;&gt;""),"X",0))),"|",WORLDCUP!AC120,"-",WORLDCUP!AD120)</f>
        <v>Bosnia and Herzegovina-Japan·2|1-3</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Germany-France·2|1-2</v>
      </c>
      <c r="D201" s="686"/>
      <c r="E201" s="685"/>
      <c r="F201" s="685"/>
      <c r="G201" s="685"/>
      <c r="H201" s="685"/>
      <c r="I201" s="352"/>
      <c r="J201" s="370"/>
      <c r="K201" s="370"/>
      <c r="L201" s="370"/>
      <c r="M201" s="386"/>
      <c r="N201" s="377"/>
    </row>
    <row r="202" spans="1:14" ht="15" customHeight="1">
      <c r="A202" s="703"/>
      <c r="B202" s="361" t="str">
        <f ca="1">CONCATENATE(WORLDCUP!AA122,"-",WORLDCUP!AF122)</f>
        <v>Netherlands-Norway</v>
      </c>
      <c r="C202" s="351" t="str">
        <f ca="1">CONCATENATE(WORLDCUP!AA122,"-",WORLDCUP!AF122,"·",IF(WORLDCUP!AC122&gt;WORLDCUP!AD122,1,IF(WORLDCUP!AC122&lt;WORLDCUP!AD122,2,IF(AND(WORLDCUP!AC122=WORLDCUP!AD122,WORLDCUP!AC122&lt;&gt;"",WORLDCUP!AD122&lt;&gt;""),"X",0))),"|",WORLDCUP!AC122,"-",WORLDCUP!AD122)</f>
        <v>Netherlands-Norway·1|2-1</v>
      </c>
      <c r="D202" s="686"/>
      <c r="E202" s="685"/>
      <c r="F202" s="685"/>
      <c r="G202" s="685"/>
      <c r="H202" s="685"/>
      <c r="I202" s="352"/>
      <c r="J202" s="370"/>
      <c r="K202" s="370"/>
      <c r="L202" s="370"/>
      <c r="M202" s="386"/>
      <c r="N202" s="377"/>
    </row>
    <row r="203" spans="1:14" ht="15" customHeight="1">
      <c r="A203" s="703"/>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86"/>
      <c r="E203" s="685"/>
      <c r="F203" s="685"/>
      <c r="G203" s="685"/>
      <c r="H203" s="685"/>
      <c r="I203" s="352"/>
      <c r="J203" s="370"/>
      <c r="K203" s="370"/>
      <c r="L203" s="370"/>
      <c r="M203" s="386"/>
      <c r="N203" s="377"/>
    </row>
    <row r="204" spans="1:14" ht="15" customHeight="1">
      <c r="A204" s="703"/>
      <c r="B204" s="361" t="str">
        <f ca="1">CONCATENATE(WORLDCUP!AA124,"-",WORLDCUP!AF124)</f>
        <v>Colombia-Spain</v>
      </c>
      <c r="C204" s="351" t="str">
        <f ca="1">CONCATENATE(WORLDCUP!AA124,"-",WORLDCUP!AF124,"·",IF(WORLDCUP!AC124&gt;WORLDCUP!AD124,1,IF(WORLDCUP!AC124&lt;WORLDCUP!AD124,2,IF(AND(WORLDCUP!AC124=WORLDCUP!AD124,WORLDCUP!AC124&lt;&gt;"",WORLDCUP!AD124&lt;&gt;""),"X",0))),"|",WORLDCUP!AC124,"-",WORLDCUP!AD124)</f>
        <v>Colombia-Spain·2|1-3</v>
      </c>
      <c r="D204" s="686"/>
      <c r="E204" s="352"/>
      <c r="F204" s="352"/>
      <c r="G204" s="352"/>
      <c r="H204" s="352"/>
      <c r="I204" s="352"/>
      <c r="J204" s="370"/>
      <c r="K204" s="370"/>
      <c r="L204" s="370"/>
      <c r="M204" s="386"/>
      <c r="N204" s="377"/>
    </row>
    <row r="205" spans="1:14" ht="15" customHeight="1">
      <c r="A205" s="703"/>
      <c r="B205" s="361" t="str">
        <f ca="1">CONCATENATE(WORLDCUP!AA125,"-",WORLDCUP!AF125)</f>
        <v>Australia-Belgium</v>
      </c>
      <c r="C205" s="351" t="str">
        <f ca="1">CONCATENATE(WORLDCUP!AA125,"-",WORLDCUP!AF125,"·",IF(WORLDCUP!AC125&gt;WORLDCUP!AD125,1,IF(WORLDCUP!AC125&lt;WORLDCUP!AD125,2,IF(AND(WORLDCUP!AC125=WORLDCUP!AD125,WORLDCUP!AC125&lt;&gt;"",WORLDCUP!AD125&lt;&gt;""),"X",0))),"|",WORLDCUP!AC125,"-",WORLDCUP!AD125)</f>
        <v>Australia-Belgium·2|1-2</v>
      </c>
      <c r="D205" s="686"/>
      <c r="E205" s="352"/>
      <c r="F205" s="352"/>
      <c r="G205" s="352"/>
      <c r="H205" s="352"/>
      <c r="I205" s="352"/>
      <c r="J205" s="370"/>
      <c r="K205" s="370"/>
      <c r="L205" s="370"/>
      <c r="M205" s="386"/>
      <c r="N205" s="377"/>
    </row>
    <row r="206" spans="1:14" ht="15" customHeight="1">
      <c r="A206" s="703"/>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Argentina-Turkey·1|3-2</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Switzerland-Portugal·2|2-3</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Netherlands</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Japan</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France-Japan</v>
      </c>
      <c r="C220" s="349" t="str">
        <f ca="1">CONCATENATE(WORLDCUP!AA131,"-",WORLDCUP!AF131,"·",IF(WORLDCUP!AC131&gt;WORLDCUP!AD131,1,IF(WORLDCUP!AC131&lt;WORLDCUP!AD131,2,IF(AND(WORLDCUP!AC131=WORLDCUP!AD131,WORLDCUP!AC131&lt;&gt;"",WORLDCUP!AD131&lt;&gt;""),"X",0))),"|",WORLDCUP!AC131,"-",WORLDCUP!AD131)</f>
        <v>France-Japan·1|2-1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Spain-Belgium·1|3-1</v>
      </c>
      <c r="D221" s="706"/>
      <c r="E221" s="685"/>
      <c r="F221" s="685"/>
      <c r="G221" s="685"/>
      <c r="H221" s="685"/>
      <c r="I221" s="352"/>
      <c r="J221" s="370"/>
      <c r="K221" s="370"/>
      <c r="L221" s="370"/>
      <c r="M221" s="386"/>
      <c r="N221" s="377"/>
    </row>
    <row r="222" spans="1:14" ht="15" customHeight="1">
      <c r="A222" s="703"/>
      <c r="B222" s="360" t="str">
        <f ca="1">CONCATENATE(WORLDCUP!AA133,"-",WORLDCUP!AF133)</f>
        <v>Netherlands-England</v>
      </c>
      <c r="C222" s="349" t="str">
        <f ca="1">CONCATENATE(WORLDCUP!AA133,"-",WORLDCUP!AF133,"·",IF(WORLDCUP!AC133&gt;WORLDCUP!AD133,1,IF(WORLDCUP!AC133&lt;WORLDCUP!AD133,2,IF(AND(WORLDCUP!AC133=WORLDCUP!AD133,WORLDCUP!AC133&lt;&gt;"",WORLDCUP!AD133&lt;&gt;""),"X",0))),"|",WORLDCUP!AC133,"-",WORLDCUP!AD133)</f>
        <v>Netherlands-England·1|2-1</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Argentina-Portugal·1|2-1</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Netherlands</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Argentina</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France-Spain·2|2-3</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Netherlands-Argentina</v>
      </c>
      <c r="C233" s="351" t="str">
        <f ca="1">CONCATENATE(WORLDCUP!AA139,"-",WORLDCUP!AF139,"·",IF(WORLDCUP!AC139&gt;WORLDCUP!AD139,1,IF(WORLDCUP!AC139&lt;WORLDCUP!AD139,2,IF(AND(WORLDCUP!AC139=WORLDCUP!AD139,WORLDCUP!AC139&lt;&gt;"",WORLDCUP!AD139&lt;&gt;""),"X",0))),"|",WORLDCUP!AC139,"-",WORLDCUP!AD139)</f>
        <v>Netherlands-Argentina·1|3-2</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France</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Argentina</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Netherlands</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France-Argentina</v>
      </c>
      <c r="C244" s="349" t="str">
        <f ca="1">CONCATENATE(WORLDCUP!AA143,"-",WORLDCUP!AF143,"·",IF(WORLDCUP!AC143&gt;WORLDCUP!AD143,1,IF(WORLDCUP!AC143&lt;WORLDCUP!AD143,2,IF(AND(WORLDCUP!AC143=WORLDCUP!AD143,WORLDCUP!AC143&lt;&gt;"",WORLDCUP!AD143&lt;&gt;""),"X",0))),"|",WORLDCUP!AC143,"-",WORLDCUP!AD143)</f>
        <v>France-Argentina·1|2-1</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Spain-Netherlands</v>
      </c>
      <c r="C247" s="351" t="str">
        <f ca="1">CONCATENATE(WORLDCUP!AA147,"-",WORLDCUP!AF147,"·",IF(WORLDCUP!AC147&gt;WORLDCUP!AD147,1,IF(WORLDCUP!AC147&lt;WORLDCUP!AD147,2,IF(AND(WORLDCUP!AC147=WORLDCUP!AD147,WORLDCUP!AC147&lt;&gt;"",WORLDCUP!AD147&lt;&gt;""),"X",0))),"|",WORLDCUP!AC147,"-",WORLDCUP!AD147)</f>
        <v>Spain-Netherlands·2|1-2</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Netherlands</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Spain</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France</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Harry Kane</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Cody Gakpo</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Haaland</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Haaland</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Jurriën Timber</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Nico Williams</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2</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2</v>
      </c>
      <c r="E4" s="445">
        <f>IF(ISBLANK(INDEX(WORLDCUP!$AD$4:$AD$147,MATCH(A4,WORLDCUP!$AH$4:$AH$147,0))),"",INDEX(WORLDCUP!$AD$4:$AD$147,MATCH(A4,WORLDCUP!$AH$4:$AH$147,0)))</f>
        <v>2</v>
      </c>
      <c r="F4" s="446" t="str">
        <f ca="1">+MID(INDEX(WORLDCUP!$AF$4:$AF$147,MATCH(A4,WORLDCUP!$AH$4:$AH$147,0)),1,3)</f>
        <v>Cze</v>
      </c>
      <c r="G4" s="447">
        <v>1</v>
      </c>
      <c r="H4" s="448" t="str">
        <f ca="1">+MID(INDEX(WORLDCUP!$AL$6:$AL$97,MATCH(L4,WORLDCUP!$AI$6:$AI$97,0)),1,3)</f>
        <v>Mex</v>
      </c>
      <c r="I4" s="449">
        <f ca="1">+INDEX(WORLDCUP!$AM$6:$AM$97,MATCH(L4,WORLDCUP!$AI$6:$AI$97,0))</f>
        <v>5</v>
      </c>
      <c r="J4" s="450">
        <f ca="1">+INDEX(WORLDCUP!$AT$6:$AT$97,MATCH(L4,WORLDCUP!$AI$6:$AI$97,0))</f>
        <v>1</v>
      </c>
      <c r="K4" s="451" t="str">
        <f ca="1">+INDEX(WORLDCUP!$AR$6:$AR$97,MATCH(L4,WORLDCUP!$AI$6:$AI$97,0))&amp;"-"&amp;INDEX(WORLDCUP!$AS$6:$AS$97,MATCH(L4,WORLDCUP!$AI$6:$AI$97,0))</f>
        <v>6-5</v>
      </c>
      <c r="L4" s="181" t="s">
        <v>657</v>
      </c>
      <c r="M4" s="181">
        <v>15</v>
      </c>
      <c r="N4" s="452"/>
      <c r="O4" s="444" t="str">
        <f ca="1">+MID(INDEX(WORLDCUP!$AA$4:$AA$147,MATCH(M4,WORLDCUP!$AH$4:$AH$147,0)),1,3)</f>
        <v>Ira</v>
      </c>
      <c r="P4" s="445">
        <f>IF(ISBLANK(INDEX(WORLDCUP!$AC$4:$AC$147,MATCH(M4,WORLDCUP!$AH$4:$AH$147,0))),"",INDEX(WORLDCUP!$AC$4:$AC$147,MATCH(M4,WORLDCUP!$AH$4:$AH$147,0)))</f>
        <v>1</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9-3</v>
      </c>
      <c r="X4" s="181" t="s">
        <v>679</v>
      </c>
      <c r="Y4" s="181">
        <v>74</v>
      </c>
      <c r="Z4" s="425" t="s">
        <v>734</v>
      </c>
      <c r="AA4" s="426" t="str">
        <f ca="1">+MID(INDEX(WORLDCUP!$AF$101:$AF$147,MATCH(Y4,WORLDCUP!$Z$101:$Z$147,0)),1,IF(WORLDCUP!$H$113&lt;144,6,3))</f>
        <v>Sco</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4</v>
      </c>
      <c r="J5" s="39">
        <f ca="1">+INDEX(WORLDCUP!$AT$6:$AT$97,MATCH(L5,WORLDCUP!$AI$6:$AI$97,0))</f>
        <v>0</v>
      </c>
      <c r="K5" s="43" t="str">
        <f ca="1">+INDEX(WORLDCUP!$AR$6:$AR$97,MATCH(L5,WORLDCUP!$AI$6:$AI$97,0))&amp;"-"&amp;INDEX(WORLDCUP!$AS$6:$AS$97,MATCH(L5,WORLDCUP!$AI$6:$AI$97,0))</f>
        <v>5-5</v>
      </c>
      <c r="L5" s="181" t="s">
        <v>658</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1</v>
      </c>
      <c r="W5" s="43" t="str">
        <f ca="1">+INDEX(WORLDCUP!$AR$6:$AR$97,MATCH(X5,WORLDCUP!$AI$6:$AI$97,0))&amp;"-"&amp;INDEX(WORLDCUP!$AS$6:$AS$97,MATCH(X5,WORLDCUP!$AI$6:$AI$97,0))</f>
        <v>4-3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1</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0</v>
      </c>
      <c r="K6" s="43" t="str">
        <f ca="1">+INDEX(WORLDCUP!$AR$6:$AR$97,MATCH(L6,WORLDCUP!$AI$6:$AI$97,0))&amp;"-"&amp;INDEX(WORLDCUP!$AS$6:$AS$97,MATCH(L6,WORLDCUP!$AI$6:$AI$97,0))</f>
        <v>5-5</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New</v>
      </c>
      <c r="U6" s="38">
        <f ca="1">+INDEX(WORLDCUP!$AM$6:$AM$97,MATCH(X6,WORLDCUP!$AI$6:$AI$97,0))</f>
        <v>2</v>
      </c>
      <c r="V6" s="39">
        <f ca="1">+INDEX(WORLDCUP!$AT$6:$AT$97,MATCH(X6,WORLDCUP!$AI$6:$AI$97,0))</f>
        <v>-3</v>
      </c>
      <c r="W6" s="43" t="str">
        <f ca="1">+INDEX(WORLDCUP!$AR$6:$AR$97,MATCH(X6,WORLDCUP!$AI$6:$AI$97,0))&amp;"-"&amp;INDEX(WORLDCUP!$AS$6:$AS$97,MATCH(X6,WORLDCUP!$AI$6:$AI$97,0))</f>
        <v>3-6</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0</v>
      </c>
      <c r="BJ6" s="464">
        <f ca="1">COUNTIF(Pool!$C$182:$C$197,Fixture!BG6)-BK6-BL6-BM6-BN6-BO6</f>
        <v>1</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2</v>
      </c>
      <c r="E7" s="445">
        <f>IF(ISBLANK(INDEX(WORLDCUP!$AD$4:$AD$147,MATCH(A7,WORLDCUP!$AH$4:$AH$147,0))),"",INDEX(WORLDCUP!$AD$4:$AD$147,MATCH(A7,WORLDCUP!$AH$4:$AH$147,0)))</f>
        <v>3</v>
      </c>
      <c r="F7" s="446" t="str">
        <f ca="1">+MID(INDEX(WORLDCUP!$AF$4:$AF$147,MATCH(A7,WORLDCUP!$AH$4:$AH$147,0)),1,3)</f>
        <v>Mex</v>
      </c>
      <c r="G7" s="467">
        <v>4</v>
      </c>
      <c r="H7" s="476" t="str">
        <f ca="1">+MID(INDEX(WORLDCUP!$AL$6:$AL$97,MATCH(L7,WORLDCUP!$AI$6:$AI$97,0)),1,3)</f>
        <v>Sou</v>
      </c>
      <c r="I7" s="477">
        <f ca="1">+INDEX(WORLDCUP!$AM$6:$AM$97,MATCH(L7,WORLDCUP!$AI$6:$AI$97,0))</f>
        <v>2</v>
      </c>
      <c r="J7" s="478">
        <f ca="1">+INDEX(WORLDCUP!$AT$6:$AT$97,MATCH(L7,WORLDCUP!$AI$6:$AI$97,0))</f>
        <v>-1</v>
      </c>
      <c r="K7" s="479" t="str">
        <f ca="1">+INDEX(WORLDCUP!$AR$6:$AR$97,MATCH(L7,WORLDCUP!$AI$6:$AI$97,0))&amp;"-"&amp;INDEX(WORLDCUP!$AS$6:$AS$97,MATCH(L7,WORLDCUP!$AI$6:$AI$97,0))</f>
        <v>4-5</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1</v>
      </c>
      <c r="V7" s="478">
        <f ca="1">+INDEX(WORLDCUP!$AT$6:$AT$97,MATCH(X7,WORLDCUP!$AI$6:$AI$97,0))</f>
        <v>-4</v>
      </c>
      <c r="W7" s="479" t="str">
        <f ca="1">+INDEX(WORLDCUP!$AR$6:$AR$97,MATCH(X7,WORLDCUP!$AI$6:$AI$97,0))&amp;"-"&amp;INDEX(WORLDCUP!$AS$6:$AS$97,MATCH(X7,WORLDCUP!$AI$6:$AI$97,0))</f>
        <v>2-6</v>
      </c>
      <c r="X7" s="181" t="s">
        <v>681</v>
      </c>
      <c r="Y7" s="181">
        <v>77</v>
      </c>
      <c r="Z7" s="425" t="s">
        <v>735</v>
      </c>
      <c r="AA7" s="480" t="str">
        <f ca="1">+MID(INDEX(WORLDCUP!$AF$101:$AF$147,MATCH(Y7,WORLDCUP!$Z$101:$Z$147,0)),1,IF(WORLDCUP!$H$113&lt;144,6,3))</f>
        <v>Uni</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2</v>
      </c>
      <c r="E8" s="488">
        <f>IF(ISBLANK(INDEX(WORLDCUP!$AD$4:$AD$147,MATCH(A8,WORLDCUP!$AH$4:$AH$147,0))),"",INDEX(WORLDCUP!$AD$4:$AD$147,MATCH(A8,WORLDCUP!$AH$4:$AH$147,0)))</f>
        <v>2</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4</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Jap</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0</v>
      </c>
      <c r="BJ9" s="464">
        <f ca="1">COUNTIF(Pool!$C$182:$C$197,Fixture!BG9)-BK9-BL9-BM9-BN9-BO9</f>
        <v>1</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Bos</v>
      </c>
      <c r="AB10" s="453">
        <f>+IF(ISBLANK(INDEX(WORLDCUP!$AD$101:$AD$147,MATCH(Y10,WORLDCUP!$Z$101:$Z$147,0))),"",INDEX(WORLDCUP!$AD$101:$AD$147,MATCH(Y10,WORLDCUP!$Z$101:$Z$147,0)))</f>
        <v>2</v>
      </c>
      <c r="AC10" s="454" t="str">
        <f>+IF(ISBLANK(INDEX(WORLDCUP!$AE$101:$AE$147,MATCH(Y10,WORLDCUP!$Z$101:$Z$147,0))),"","( "&amp;INDEX(WORLDCUP!$AE$101:$AE$147,MATCH(Y10,WORLDCUP!$Z$101:$Z$147,0))&amp;" )")</f>
        <v/>
      </c>
      <c r="AD10" s="500">
        <v>90</v>
      </c>
      <c r="AE10" s="456" t="str">
        <f ca="1">+MID(INDEX(WORLDCUP!$AA$101:$AA$147,MATCH(AD10,WORLDCUP!$Z$101:$Z$147,0)),1,3)</f>
        <v>Bos</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1</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2</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Jap</v>
      </c>
      <c r="AF11" s="457">
        <f>+IF(ISBLANK(INDEX(WORLDCUP!$AD$101:$AD$147,MATCH(AD11,WORLDCUP!$Z$101:$Z$147,0))),"",INDEX(WORLDCUP!$AD$101:$AD$147,MATCH(AD11,WORLDCUP!$Z$101:$Z$147,0)))</f>
        <v>3</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1</v>
      </c>
      <c r="BI11" s="463">
        <f ca="1">COUNTIF(Pool!$C$130:$C$161,Fixture!BG11)-BJ11-BK11-BL11-BM11-BN11-BO11</f>
        <v>0</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4</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8</v>
      </c>
      <c r="K12" s="451" t="str">
        <f ca="1">+INDEX(WORLDCUP!$AR$6:$AR$97,MATCH(L12,WORLDCUP!$AI$6:$AI$97,0))&amp;"-"&amp;INDEX(WORLDCUP!$AS$6:$AS$97,MATCH(L12,WORLDCUP!$AI$6:$AI$97,0))</f>
        <v>9-1</v>
      </c>
      <c r="L12" s="181" t="s">
        <v>660</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8</v>
      </c>
      <c r="W12" s="451" t="str">
        <f ca="1">+INDEX(WORLDCUP!$AR$6:$AR$97,MATCH(X12,WORLDCUP!$AI$6:$AI$97,0))&amp;"-"&amp;INDEX(WORLDCUP!$AS$6:$AS$97,MATCH(X12,WORLDCUP!$AI$6:$AI$97,0))</f>
        <v>9-1</v>
      </c>
      <c r="X12" s="181" t="s">
        <v>682</v>
      </c>
      <c r="Y12" s="181">
        <v>75</v>
      </c>
      <c r="Z12" s="425" t="s">
        <v>676</v>
      </c>
      <c r="AA12" s="426" t="str">
        <f ca="1">+MID(INDEX(WORLDCUP!$AA$101:$AA$147,MATCH(Y12,WORLDCUP!$Z$101:$Z$147,0)),1,3)</f>
        <v>Jap</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3</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Bos</v>
      </c>
      <c r="I13" s="38">
        <f ca="1">+INDEX(WORLDCUP!$AM$6:$AM$97,MATCH(L13,WORLDCUP!$AI$6:$AI$97,0))</f>
        <v>6</v>
      </c>
      <c r="J13" s="39">
        <f ca="1">+INDEX(WORLDCUP!$AT$6:$AT$97,MATCH(L13,WORLDCUP!$AI$6:$AI$97,0))</f>
        <v>0</v>
      </c>
      <c r="K13" s="43" t="str">
        <f ca="1">+INDEX(WORLDCUP!$AR$6:$AR$97,MATCH(L13,WORLDCUP!$AI$6:$AI$97,0))&amp;"-"&amp;INDEX(WORLDCUP!$AS$6:$AS$97,MATCH(L13,WORLDCUP!$AI$6:$AI$97,0))</f>
        <v>5-5</v>
      </c>
      <c r="L13" s="181" t="s">
        <v>661</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3</v>
      </c>
      <c r="W13" s="43" t="str">
        <f ca="1">+INDEX(WORLDCUP!$AR$6:$AR$97,MATCH(X13,WORLDCUP!$AI$6:$AI$97,0))&amp;"-"&amp;INDEX(WORLDCUP!$AS$6:$AS$97,MATCH(X13,WORLDCUP!$AI$6:$AI$97,0))</f>
        <v>6-3</v>
      </c>
      <c r="X13" s="181" t="s">
        <v>683</v>
      </c>
      <c r="Y13" s="181">
        <v>75</v>
      </c>
      <c r="Z13" s="425" t="s">
        <v>668</v>
      </c>
      <c r="AA13" s="480" t="str">
        <f ca="1">+MID(INDEX(WORLDCUP!$AF$101:$AF$147,MATCH(Y13,WORLDCUP!$Z$101:$Z$147,0)),1,3)</f>
        <v>Bra</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0</v>
      </c>
      <c r="BJ13" s="464">
        <f ca="1">COUNTIF(Pool!$C$182:$C$197,Fixture!BG13)-BK13-BL13-BM13-BN13-BO13</f>
        <v>1</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1</v>
      </c>
      <c r="F14" s="446" t="str">
        <f ca="1">+MID(INDEX(WORLDCUP!$AF$4:$AF$147,MATCH(A14,WORLDCUP!$AH$4:$AH$147,0)),1,3)</f>
        <v>Qat</v>
      </c>
      <c r="G14" s="467">
        <v>3</v>
      </c>
      <c r="H14" s="468" t="str">
        <f ca="1">+MID(INDEX(WORLDCUP!$AL$6:$AL$97,MATCH(L14,WORLDCUP!$AI$6:$AI$97,0)),1,3)</f>
        <v>Can</v>
      </c>
      <c r="I14" s="38">
        <f ca="1">+INDEX(WORLDCUP!$AM$6:$AM$97,MATCH(L14,WORLDCUP!$AI$6:$AI$97,0))</f>
        <v>1</v>
      </c>
      <c r="J14" s="39">
        <f ca="1">+INDEX(WORLDCUP!$AT$6:$AT$97,MATCH(L14,WORLDCUP!$AI$6:$AI$97,0))</f>
        <v>-3</v>
      </c>
      <c r="K14" s="43" t="str">
        <f ca="1">+INDEX(WORLDCUP!$AR$6:$AR$97,MATCH(L14,WORLDCUP!$AI$6:$AI$97,0))&amp;"-"&amp;INDEX(WORLDCUP!$AS$6:$AS$97,MATCH(L14,WORLDCUP!$AI$6:$AI$97,0))</f>
        <v>2-5</v>
      </c>
      <c r="L14" s="181" t="s">
        <v>91</v>
      </c>
      <c r="M14" s="181">
        <v>37</v>
      </c>
      <c r="N14" s="505"/>
      <c r="O14" s="444" t="str">
        <f ca="1">+MID(INDEX(WORLDCUP!$AA$4:$AA$147,MATCH(M14,WORLDCUP!$AH$4:$AH$147,0)),1,3)</f>
        <v>Uru</v>
      </c>
      <c r="P14" s="445">
        <f>IF(ISBLANK(INDEX(WORLDCUP!$AC$4:$AC$147,MATCH(M14,WORLDCUP!$AH$4:$AH$147,0))),"",INDEX(WORLDCUP!$AC$4:$AC$147,MATCH(M14,WORLDCUP!$AH$4:$AH$147,0)))</f>
        <v>3</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-2</v>
      </c>
      <c r="W14" s="43" t="str">
        <f ca="1">+INDEX(WORLDCUP!$AR$6:$AR$97,MATCH(X14,WORLDCUP!$AI$6:$AI$97,0))&amp;"-"&amp;INDEX(WORLDCUP!$AS$6:$AS$97,MATCH(X14,WORLDCUP!$AI$6:$AI$97,0))</f>
        <v>3-5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3</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-5</v>
      </c>
      <c r="K15" s="479" t="str">
        <f ca="1">+INDEX(WORLDCUP!$AR$6:$AR$97,MATCH(L15,WORLDCUP!$AI$6:$AI$97,0))&amp;"-"&amp;INDEX(WORLDCUP!$AS$6:$AS$97,MATCH(L15,WORLDCUP!$AI$6:$AI$97,0))</f>
        <v>2-7</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-9</v>
      </c>
      <c r="W15" s="479" t="str">
        <f ca="1">+INDEX(WORLDCUP!$AR$6:$AR$97,MATCH(X15,WORLDCUP!$AI$6:$AI$97,0))&amp;"-"&amp;INDEX(WORLDCUP!$AS$6:$AS$97,MATCH(X15,WORLDCUP!$AI$6:$AI$97,0))</f>
        <v>0-9</v>
      </c>
      <c r="X15" s="181" t="s">
        <v>684</v>
      </c>
      <c r="Y15" s="181">
        <v>83</v>
      </c>
      <c r="Z15" s="425" t="s">
        <v>692</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Col</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3</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4</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2</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2</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3</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1</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Mor</v>
      </c>
      <c r="I20" s="449">
        <f ca="1">+INDEX(WORLDCUP!$AM$6:$AM$97,MATCH(L20,WORLDCUP!$AI$6:$AI$97,0))</f>
        <v>7</v>
      </c>
      <c r="J20" s="450">
        <f ca="1">+INDEX(WORLDCUP!$AT$6:$AT$97,MATCH(L20,WORLDCUP!$AI$6:$AI$97,0))</f>
        <v>5</v>
      </c>
      <c r="K20" s="451" t="str">
        <f ca="1">+INDEX(WORLDCUP!$AR$6:$AR$97,MATCH(L20,WORLDCUP!$AI$6:$AI$97,0))&amp;"-"&amp;INDEX(WORLDCUP!$AS$6:$AS$97,MATCH(L20,WORLDCUP!$AI$6:$AI$97,0))</f>
        <v>9-4</v>
      </c>
      <c r="L20" s="181" t="s">
        <v>663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7</v>
      </c>
      <c r="V20" s="450">
        <f ca="1">+INDEX(WORLDCUP!$AT$6:$AT$97,MATCH(X20,WORLDCUP!$AI$6:$AI$97,0))</f>
        <v>5</v>
      </c>
      <c r="W20" s="451" t="str">
        <f ca="1">+INDEX(WORLDCUP!$AR$6:$AR$97,MATCH(X20,WORLDCUP!$AI$6:$AI$97,0))&amp;"-"&amp;INDEX(WORLDCUP!$AS$6:$AS$97,MATCH(X20,WORLDCUP!$AI$6:$AI$97,0))</f>
        <v>8-3</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1</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2</v>
      </c>
      <c r="E21" s="445">
        <f>IF(ISBLANK(INDEX(WORLDCUP!$AD$4:$AD$147,MATCH(A21,WORLDCUP!$AH$4:$AH$147,0))),"",INDEX(WORLDCUP!$AD$4:$AD$147,MATCH(A21,WORLDCUP!$AH$4:$AH$147,0)))</f>
        <v>3</v>
      </c>
      <c r="F21" s="446" t="str">
        <f ca="1">+MID(INDEX(WORLDCUP!$AF$4:$AF$147,MATCH(A21,WORLDCUP!$AH$4:$AH$147,0)),1,3)</f>
        <v>Mor</v>
      </c>
      <c r="G21" s="467">
        <v>2</v>
      </c>
      <c r="H21" s="468" t="str">
        <f ca="1">+MID(INDEX(WORLDCUP!$AL$6:$AL$97,MATCH(L21,WORLDCUP!$AI$6:$AI$97,0)),1,3)</f>
        <v>Bra</v>
      </c>
      <c r="I21" s="38">
        <f ca="1">+INDEX(WORLDCUP!$AM$6:$AM$97,MATCH(L21,WORLDCUP!$AI$6:$AI$97,0))</f>
        <v>7</v>
      </c>
      <c r="J21" s="39">
        <f ca="1">+INDEX(WORLDCUP!$AT$6:$AT$97,MATCH(L21,WORLDCUP!$AI$6:$AI$97,0))</f>
        <v>4</v>
      </c>
      <c r="K21" s="43" t="str">
        <f ca="1">+INDEX(WORLDCUP!$AR$6:$AR$97,MATCH(L21,WORLDCUP!$AI$6:$AI$97,0))&amp;"-"&amp;INDEX(WORLDCUP!$AS$6:$AS$97,MATCH(L21,WORLDCUP!$AI$6:$AI$97,0))</f>
        <v>7-3</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7</v>
      </c>
      <c r="V21" s="39">
        <f ca="1">+INDEX(WORLDCUP!$AT$6:$AT$97,MATCH(X21,WORLDCUP!$AI$6:$AI$97,0))</f>
        <v>4</v>
      </c>
      <c r="W21" s="43" t="str">
        <f ca="1">+INDEX(WORLDCUP!$AR$6:$AR$97,MATCH(X21,WORLDCUP!$AI$6:$AI$97,0))&amp;"-"&amp;INDEX(WORLDCUP!$AS$6:$AS$97,MATCH(X21,WORLDCUP!$AI$6:$AI$97,0))</f>
        <v>8-4</v>
      </c>
      <c r="X21" s="181" t="s">
        <v>686</v>
      </c>
      <c r="Y21" s="181">
        <v>81</v>
      </c>
      <c r="Z21" s="425" t="s">
        <v>670</v>
      </c>
      <c r="AA21" s="426" t="str">
        <f ca="1">+MID(INDEX(WORLDCUP!$AA$101:$AA$147,MATCH(Y21,WORLDCUP!$Z$101:$Z$147,0)),1,3)</f>
        <v>Aus</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Netherlands</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1</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3</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-1</v>
      </c>
      <c r="K22" s="43" t="str">
        <f ca="1">+INDEX(WORLDCUP!$AR$6:$AR$97,MATCH(L22,WORLDCUP!$AI$6:$AI$97,0))&amp;"-"&amp;INDEX(WORLDCUP!$AS$6:$AS$97,MATCH(L22,WORLDCUP!$AI$6:$AI$97,0))</f>
        <v>5-6</v>
      </c>
      <c r="L22" s="181" t="s">
        <v>92</v>
      </c>
      <c r="M22" s="181">
        <v>41</v>
      </c>
      <c r="N22" s="522"/>
      <c r="O22" s="444" t="str">
        <f ca="1">+MID(INDEX(WORLDCUP!$AA$4:$AA$147,MATCH(M22,WORLDCUP!$AH$4:$AH$147,0)),1,3)</f>
        <v>Nor</v>
      </c>
      <c r="P22" s="445">
        <f>IF(ISBLANK(INDEX(WORLDCUP!$AC$4:$AC$147,MATCH(M22,WORLDCUP!$AH$4:$AH$147,0))),"",INDEX(WORLDCUP!$AC$4:$AC$147,MATCH(M22,WORLDCUP!$AH$4:$AH$147,0)))</f>
        <v>3</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-2</v>
      </c>
      <c r="W22" s="43" t="str">
        <f ca="1">+INDEX(WORLDCUP!$AR$6:$AR$97,MATCH(X22,WORLDCUP!$AI$6:$AI$97,0))&amp;"-"&amp;INDEX(WORLDCUP!$AS$6:$AS$97,MATCH(X22,WORLDCUP!$AI$6:$AI$97,0))</f>
        <v>4-6</v>
      </c>
      <c r="X22" s="181" t="s">
        <v>450</v>
      </c>
      <c r="Y22" s="181">
        <v>81</v>
      </c>
      <c r="Z22" s="425" t="s">
        <v>738</v>
      </c>
      <c r="AA22" s="426" t="str">
        <f ca="1">+MID(INDEX(WORLDCUP!$AF$101:$AF$147,MATCH(Y22,WORLDCUP!$Z$101:$Z$147,0)),1,IF(WORLDCUP!$H$113&lt;144,6,3))</f>
        <v>Sen</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Aus</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-8</v>
      </c>
      <c r="K23" s="479" t="str">
        <f ca="1">+INDEX(WORLDCUP!$AR$6:$AR$97,MATCH(L23,WORLDCUP!$AI$6:$AI$97,0))&amp;"-"&amp;INDEX(WORLDCUP!$AS$6:$AS$97,MATCH(L23,WORLDCUP!$AI$6:$AI$97,0))</f>
        <v>1-9</v>
      </c>
      <c r="L23" s="181" t="s">
        <v>669</v>
      </c>
      <c r="M23" s="181">
        <v>61</v>
      </c>
      <c r="N23" s="522"/>
      <c r="O23" s="444" t="str">
        <f ca="1">+MID(INDEX(WORLDCUP!$AA$4:$AA$147,MATCH(M23,WORLDCUP!$AH$4:$AH$147,0)),1,3)</f>
        <v>Nor</v>
      </c>
      <c r="P23" s="445">
        <f>IF(ISBLANK(INDEX(WORLDCUP!$AC$4:$AC$147,MATCH(M23,WORLDCUP!$AH$4:$AH$147,0))),"",INDEX(WORLDCUP!$AC$4:$AC$147,MATCH(M23,WORLDCUP!$AH$4:$AH$147,0)))</f>
        <v>2</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-7</v>
      </c>
      <c r="W23" s="479" t="str">
        <f ca="1">+INDEX(WORLDCUP!$AR$6:$AR$97,MATCH(X23,WORLDCUP!$AI$6:$AI$97,0))&amp;"-"&amp;INDEX(WORLDCUP!$AS$6:$AS$97,MATCH(X23,WORLDCUP!$AI$6:$AI$97,0))</f>
        <v>2-9</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Spain</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4</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France</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Neth</v>
      </c>
      <c r="AV26" s="538">
        <f>+IF(ISBLANK(INDEX(WORLDCUP!$AD$101:$AD$147,MATCH(AT26,WORLDCUP!$Z$101:$Z$147,0))),"",INDEX(WORLDCUP!$AD$101:$AD$147,MATCH(AT26,WORLDCUP!$Z$101:$Z$147,0)))</f>
        <v>2</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Mor</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2</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Aus</v>
      </c>
      <c r="I28" s="449">
        <f ca="1">+INDEX(WORLDCUP!$AM$6:$AM$97,MATCH(L28,WORLDCUP!$AI$6:$AI$97,0))</f>
        <v>5</v>
      </c>
      <c r="J28" s="450">
        <f ca="1">+INDEX(WORLDCUP!$AT$6:$AT$97,MATCH(L28,WORLDCUP!$AI$6:$AI$97,0))</f>
        <v>1</v>
      </c>
      <c r="K28" s="451" t="str">
        <f ca="1">+INDEX(WORLDCUP!$AR$6:$AR$97,MATCH(L28,WORLDCUP!$AI$6:$AI$97,0))&amp;"-"&amp;INDEX(WORLDCUP!$AS$6:$AS$97,MATCH(L28,WORLDCUP!$AI$6:$AI$97,0))</f>
        <v>6-5</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9-3</v>
      </c>
      <c r="X28" s="181" t="s">
        <v>688</v>
      </c>
      <c r="Y28" s="181">
        <v>76</v>
      </c>
      <c r="Z28" s="425" t="s">
        <v>677</v>
      </c>
      <c r="AA28" s="426" t="str">
        <f ca="1">+MID(INDEX(WORLDCUP!$AF$101:$AF$147,MATCH(Y28,WORLDCUP!$Z$101:$Z$147,0)),1,3)</f>
        <v>Net</v>
      </c>
      <c r="AB28" s="453">
        <f>+IF(ISBLANK(INDEX(WORLDCUP!$AD$101:$AD$147,MATCH(Y28,WORLDCUP!$Z$101:$Z$147,0))),"",INDEX(WORLDCUP!$AD$101:$AD$147,MATCH(Y28,WORLDCUP!$Z$101:$Z$147,0)))</f>
        <v>3</v>
      </c>
      <c r="AC28" s="454" t="str">
        <f>+IF(ISBLANK(INDEX(WORLDCUP!$AE$101:$AE$147,MATCH(Y28,WORLDCUP!$Z$101:$Z$147,0))),"","( "&amp;INDEX(WORLDCUP!$AE$101:$AE$147,MATCH(Y28,WORLDCUP!$Z$101:$Z$147,0))&amp;" )")</f>
        <v/>
      </c>
      <c r="AD28" s="455">
        <v>91</v>
      </c>
      <c r="AE28" s="456" t="str">
        <f ca="1">+MID(INDEX(WORLDCUP!$AA$101:$AA$147,MATCH(AD28,WORLDCUP!$Z$101:$Z$147,0)),1,3)</f>
        <v>Net</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0</v>
      </c>
      <c r="BJ28" s="464">
        <f ca="1">COUNTIF(Pool!$C$182:$C$197,Fixture!BG28)-BK28-BL28-BM28-BN28-BO28</f>
        <v>0</v>
      </c>
      <c r="BK28" s="465">
        <f ca="1">COUNTIF(Pool!$C$210:$C$217,Fixture!BG28)-BL28-BM28-BN28-BO28</f>
        <v>1</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2</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4-3</v>
      </c>
      <c r="L29" s="181" t="s">
        <v>671</v>
      </c>
      <c r="M29" s="181">
        <v>43</v>
      </c>
      <c r="N29" s="545"/>
      <c r="O29" s="444" t="str">
        <f ca="1">+MID(INDEX(WORLDCUP!$AA$4:$AA$147,MATCH(M29,WORLDCUP!$AH$4:$AH$147,0)),1,3)</f>
        <v>Arg</v>
      </c>
      <c r="P29" s="445">
        <f>IF(ISBLANK(INDEX(WORLDCUP!$AC$4:$AC$147,MATCH(M29,WORLDCUP!$AH$4:$AH$147,0))),"",INDEX(WORLDCUP!$AC$4:$AC$147,MATCH(M29,WORLDCUP!$AH$4:$AH$147,0)))</f>
        <v>3</v>
      </c>
      <c r="Q29" s="445">
        <f>IF(ISBLANK(INDEX(WORLDCUP!$AD$4:$AD$147,MATCH(M29,WORLDCUP!$AH$4:$AH$147,0))),"",INDEX(WORLDCUP!$AD$4:$AD$147,MATCH(M29,WORLDCUP!$AH$4:$AH$147,0)))</f>
        <v>2</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2</v>
      </c>
      <c r="W29" s="43" t="str">
        <f ca="1">+INDEX(WORLDCUP!$AR$6:$AR$97,MATCH(X29,WORLDCUP!$AI$6:$AI$97,0))&amp;"-"&amp;INDEX(WORLDCUP!$AS$6:$AS$97,MATCH(X29,WORLDCUP!$AI$6:$AI$97,0))</f>
        <v>6-4</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1</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Uni</v>
      </c>
      <c r="I30" s="38">
        <f ca="1">+INDEX(WORLDCUP!$AM$6:$AM$97,MATCH(L30,WORLDCUP!$AI$6:$AI$97,0))</f>
        <v>4</v>
      </c>
      <c r="J30" s="39">
        <f ca="1">+INDEX(WORLDCUP!$AT$6:$AT$97,MATCH(L30,WORLDCUP!$AI$6:$AI$97,0))</f>
        <v>0</v>
      </c>
      <c r="K30" s="43" t="str">
        <f ca="1">+INDEX(WORLDCUP!$AR$6:$AR$97,MATCH(L30,WORLDCUP!$AI$6:$AI$97,0))&amp;"-"&amp;INDEX(WORLDCUP!$AS$6:$AS$97,MATCH(L30,WORLDCUP!$AI$6:$AI$97,0))</f>
        <v>4-4</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1</v>
      </c>
      <c r="V30" s="39">
        <f ca="1">+INDEX(WORLDCUP!$AT$6:$AT$97,MATCH(X30,WORLDCUP!$AI$6:$AI$97,0))</f>
        <v>-3</v>
      </c>
      <c r="W30" s="43" t="str">
        <f ca="1">+INDEX(WORLDCUP!$AR$6:$AR$97,MATCH(X30,WORLDCUP!$AI$6:$AI$97,0))&amp;"-"&amp;INDEX(WORLDCUP!$AS$6:$AS$97,MATCH(X30,WORLDCUP!$AI$6:$AI$97,0))</f>
        <v>3-6</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-2</v>
      </c>
      <c r="K31" s="479" t="str">
        <f ca="1">+INDEX(WORLDCUP!$AR$6:$AR$97,MATCH(L31,WORLDCUP!$AI$6:$AI$97,0))&amp;"-"&amp;INDEX(WORLDCUP!$AS$6:$AS$97,MATCH(L31,WORLDCUP!$AI$6:$AI$97,0))</f>
        <v>3-5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-5</v>
      </c>
      <c r="W31" s="479" t="str">
        <f ca="1">+INDEX(WORLDCUP!$AR$6:$AR$97,MATCH(X31,WORLDCUP!$AI$6:$AI$97,0))&amp;"-"&amp;INDEX(WORLDCUP!$AS$6:$AS$97,MATCH(X31,WORLDCUP!$AI$6:$AI$97,0))</f>
        <v>1-6</v>
      </c>
      <c r="X31" s="181" t="s">
        <v>690</v>
      </c>
      <c r="Y31" s="181">
        <v>78</v>
      </c>
      <c r="Z31" s="425" t="s">
        <v>686</v>
      </c>
      <c r="AA31" s="480" t="str">
        <f ca="1">+MID(INDEX(WORLDCUP!$AF$101:$AF$147,MATCH(Y31,WORLDCUP!$Z$101:$Z$147,0)),1,3)</f>
        <v>Nor</v>
      </c>
      <c r="AB31" s="481">
        <f>+IF(ISBLANK(INDEX(WORLDCUP!$AD$101:$AD$147,MATCH(Y31,WORLDCUP!$Z$101:$Z$147,0))),"",INDEX(WORLDCUP!$AD$101:$AD$147,MATCH(Y31,WORLDCUP!$Z$101:$Z$147,0)))</f>
        <v>3</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Net</v>
      </c>
      <c r="AJ31" s="484">
        <f>+IF(ISBLANK(INDEX(WORLDCUP!$AC$101:$AC$147,MATCH(AH31,WORLDCUP!$Z$101:$Z$147,0))),"",INDEX(WORLDCUP!$AC$101:$AC$147,MATCH(AH31,WORLDCUP!$Z$101:$Z$147,0)))</f>
        <v>2</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Fran</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Arge</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1</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Sau</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7</v>
      </c>
      <c r="J36" s="450">
        <f ca="1">+INDEX(WORLDCUP!$AT$6:$AT$97,MATCH(L36,WORLDCUP!$AI$6:$AI$97,0))</f>
        <v>5</v>
      </c>
      <c r="K36" s="451" t="str">
        <f ca="1">+INDEX(WORLDCUP!$AR$6:$AR$97,MATCH(L36,WORLDCUP!$AI$6:$AI$97,0))&amp;"-"&amp;INDEX(WORLDCUP!$AS$6:$AS$97,MATCH(L36,WORLDCUP!$AI$6:$AI$97,0))</f>
        <v>8-3</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7</v>
      </c>
      <c r="W36" s="451" t="str">
        <f ca="1">+INDEX(WORLDCUP!$AR$6:$AR$97,MATCH(X36,WORLDCUP!$AI$6:$AI$97,0))&amp;"-"&amp;INDEX(WORLDCUP!$AS$6:$AS$97,MATCH(X36,WORLDCUP!$AI$6:$AI$97,0))</f>
        <v>10-3</v>
      </c>
      <c r="X36" s="181" t="s">
        <v>691</v>
      </c>
      <c r="Y36" s="181">
        <v>80</v>
      </c>
      <c r="Z36" s="425" t="s">
        <v>694</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5</v>
      </c>
      <c r="J37" s="39">
        <f ca="1">+INDEX(WORLDCUP!$AT$6:$AT$97,MATCH(L37,WORLDCUP!$AI$6:$AI$97,0))</f>
        <v>1</v>
      </c>
      <c r="K37" s="43" t="str">
        <f ca="1">+INDEX(WORLDCUP!$AR$6:$AR$97,MATCH(L37,WORLDCUP!$AI$6:$AI$97,0))&amp;"-"&amp;INDEX(WORLDCUP!$AS$6:$AS$97,MATCH(L37,WORLDCUP!$AI$6:$AI$97,0))</f>
        <v>5-4</v>
      </c>
      <c r="L37" s="181" t="s">
        <v>674</v>
      </c>
      <c r="M37" s="181">
        <v>47</v>
      </c>
      <c r="N37" s="561"/>
      <c r="O37" s="444" t="str">
        <f ca="1">+MID(INDEX(WORLDCUP!$AA$4:$AA$147,MATCH(M37,WORLDCUP!$AH$4:$AH$147,0)),1,3)</f>
        <v>Por</v>
      </c>
      <c r="P37" s="445">
        <f>IF(ISBLANK(INDEX(WORLDCUP!$AC$4:$AC$147,MATCH(M37,WORLDCUP!$AH$4:$AH$147,0))),"",INDEX(WORLDCUP!$AC$4:$AC$147,MATCH(M37,WORLDCUP!$AH$4:$AH$147,0)))</f>
        <v>4</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3</v>
      </c>
      <c r="W37" s="43" t="str">
        <f ca="1">+INDEX(WORLDCUP!$AR$6:$AR$97,MATCH(X37,WORLDCUP!$AI$6:$AI$97,0))&amp;"-"&amp;INDEX(WORLDCUP!$AS$6:$AS$97,MATCH(X37,WORLDCUP!$AI$6:$AI$97,0))</f>
        <v>7-4</v>
      </c>
      <c r="X37" s="181" t="s">
        <v>692</v>
      </c>
      <c r="Y37" s="181">
        <v>80</v>
      </c>
      <c r="Z37" s="425" t="s">
        <v>737</v>
      </c>
      <c r="AA37" s="480" t="str">
        <f ca="1">+MID(INDEX(WORLDCUP!$AF$101:$AF$147,MATCH(Y37,WORLDCUP!$Z$101:$Z$147,0)),1,IF(WORLDCUP!$H$113&lt;144,6,3))</f>
        <v>Uzb</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Net</v>
      </c>
      <c r="AN37" s="509">
        <f>+IF(ISBLANK(INDEX(WORLDCUP!$AC$101:$AC$147,MATCH(AL37,WORLDCUP!$Z$101:$Z$147,0))),"",INDEX(WORLDCUP!$AC$101:$AC$147,MATCH(AL37,WORLDCUP!$Z$101:$Z$147,0)))</f>
        <v>3</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2</v>
      </c>
      <c r="K38" s="43" t="str">
        <f ca="1">+INDEX(WORLDCUP!$AR$6:$AR$97,MATCH(L38,WORLDCUP!$AI$6:$AI$97,0))&amp;"-"&amp;INDEX(WORLDCUP!$AS$6:$AS$97,MATCH(L38,WORLDCUP!$AI$6:$AI$97,0))</f>
        <v>5-3</v>
      </c>
      <c r="L38" s="181" t="s">
        <v>94</v>
      </c>
      <c r="M38" s="181">
        <v>48</v>
      </c>
      <c r="N38" s="561"/>
      <c r="O38" s="444" t="str">
        <f ca="1">+MID(INDEX(WORLDCUP!$AA$4:$AA$147,MATCH(M38,WORLDCUP!$AH$4:$AH$147,0)),1,3)</f>
        <v>Col</v>
      </c>
      <c r="P38" s="445">
        <f>IF(ISBLANK(INDEX(WORLDCUP!$AC$4:$AC$147,MATCH(M38,WORLDCUP!$AH$4:$AH$147,0))),"",INDEX(WORLDCUP!$AC$4:$AC$147,MATCH(M38,WORLDCUP!$AH$4:$AH$147,0)))</f>
        <v>3</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Uzb</v>
      </c>
      <c r="U38" s="38">
        <f ca="1">+INDEX(WORLDCUP!$AM$6:$AM$97,MATCH(X38,WORLDCUP!$AI$6:$AI$97,0))</f>
        <v>3</v>
      </c>
      <c r="V38" s="39">
        <f ca="1">+INDEX(WORLDCUP!$AT$6:$AT$97,MATCH(X38,WORLDCUP!$AI$6:$AI$97,0))</f>
        <v>-4</v>
      </c>
      <c r="W38" s="43" t="str">
        <f ca="1">+INDEX(WORLDCUP!$AR$6:$AR$97,MATCH(X38,WORLDCUP!$AI$6:$AI$97,0))&amp;"-"&amp;INDEX(WORLDCUP!$AS$6:$AS$97,MATCH(X38,WORLDCUP!$AI$6:$AI$97,0))</f>
        <v>3-7</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2</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3</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-8</v>
      </c>
      <c r="K39" s="479" t="str">
        <f ca="1">+INDEX(WORLDCUP!$AR$6:$AR$97,MATCH(L39,WORLDCUP!$AI$6:$AI$97,0))&amp;"-"&amp;INDEX(WORLDCUP!$AS$6:$AS$97,MATCH(L39,WORLDCUP!$AI$6:$AI$97,0))</f>
        <v>1-9</v>
      </c>
      <c r="L39" s="181" t="s">
        <v>675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 xml:space="preserve">DR </v>
      </c>
      <c r="U39" s="477">
        <f ca="1">+INDEX(WORLDCUP!$AM$6:$AM$97,MATCH(X39,WORLDCUP!$AI$6:$AI$97,0))</f>
        <v>0</v>
      </c>
      <c r="V39" s="478">
        <f ca="1">+INDEX(WORLDCUP!$AT$6:$AT$97,MATCH(X39,WORLDCUP!$AI$6:$AI$97,0))</f>
        <v>-6</v>
      </c>
      <c r="W39" s="479" t="str">
        <f ca="1">+INDEX(WORLDCUP!$AR$6:$AR$97,MATCH(X39,WORLDCUP!$AI$6:$AI$97,0))&amp;"-"&amp;INDEX(WORLDCUP!$AS$6:$AS$97,MATCH(X39,WORLDCUP!$AI$6:$AI$97,0))</f>
        <v>2-8</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0</v>
      </c>
      <c r="BI39" s="463">
        <f ca="1">COUNTIF(Pool!$C$130:$C$161,Fixture!BG39)-BJ39-BK39-BL39-BM39-BN39-BO39</f>
        <v>1</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2</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2</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2</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2</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1</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Egy</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1</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Jap</v>
      </c>
      <c r="I44" s="449">
        <f ca="1">+INDEX(WORLDCUP!$AM$6:$AM$97,MATCH(L44,WORLDCUP!$AI$6:$AI$97,0))</f>
        <v>7</v>
      </c>
      <c r="J44" s="450">
        <f ca="1">+INDEX(WORLDCUP!$AT$6:$AT$97,MATCH(L44,WORLDCUP!$AI$6:$AI$97,0))</f>
        <v>3</v>
      </c>
      <c r="K44" s="451" t="str">
        <f ca="1">+INDEX(WORLDCUP!$AR$6:$AR$97,MATCH(L44,WORLDCUP!$AI$6:$AI$97,0))&amp;"-"&amp;INDEX(WORLDCUP!$AS$6:$AS$97,MATCH(L44,WORLDCUP!$AI$6:$AI$97,0))</f>
        <v>7-4</v>
      </c>
      <c r="L44" s="181" t="s">
        <v>676</v>
      </c>
      <c r="M44" s="181">
        <v>21</v>
      </c>
      <c r="N44" s="568"/>
      <c r="O44" s="444" t="str">
        <f ca="1">+MID(INDEX(WORLDCUP!$AA$4:$AA$147,MATCH(M44,WORLDCUP!$AH$4:$AH$147,0)),1,3)</f>
        <v>Gha</v>
      </c>
      <c r="P44" s="445">
        <f>IF(ISBLANK(INDEX(WORLDCUP!$AC$4:$AC$147,MATCH(M44,WORLDCUP!$AH$4:$AH$147,0))),"",INDEX(WORLDCUP!$AC$4:$AC$147,MATCH(M44,WORLDCUP!$AH$4:$AH$147,0)))</f>
        <v>3</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4</v>
      </c>
      <c r="W44" s="451" t="str">
        <f ca="1">+INDEX(WORLDCUP!$AR$6:$AR$97,MATCH(X44,WORLDCUP!$AI$6:$AI$97,0))&amp;"-"&amp;INDEX(WORLDCUP!$AS$6:$AS$97,MATCH(X44,WORLDCUP!$AI$6:$AI$97,0))</f>
        <v>7-3</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1</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Net</v>
      </c>
      <c r="I45" s="38">
        <f ca="1">+INDEX(WORLDCUP!$AM$6:$AM$97,MATCH(L45,WORLDCUP!$AI$6:$AI$97,0))</f>
        <v>7</v>
      </c>
      <c r="J45" s="39">
        <f ca="1">+INDEX(WORLDCUP!$AT$6:$AT$97,MATCH(L45,WORLDCUP!$AI$6:$AI$97,0))</f>
        <v>2</v>
      </c>
      <c r="K45" s="43" t="str">
        <f ca="1">+INDEX(WORLDCUP!$AR$6:$AR$97,MATCH(L45,WORLDCUP!$AI$6:$AI$97,0))&amp;"-"&amp;INDEX(WORLDCUP!$AS$6:$AS$97,MATCH(L45,WORLDCUP!$AI$6:$AI$97,0))</f>
        <v>6-4</v>
      </c>
      <c r="L45" s="181" t="s">
        <v>677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Cro</v>
      </c>
      <c r="U45" s="38">
        <f ca="1">+INDEX(WORLDCUP!$AM$6:$AM$97,MATCH(X45,WORLDCUP!$AI$6:$AI$97,0))</f>
        <v>7</v>
      </c>
      <c r="V45" s="39">
        <f ca="1">+INDEX(WORLDCUP!$AT$6:$AT$97,MATCH(X45,WORLDCUP!$AI$6:$AI$97,0))</f>
        <v>3</v>
      </c>
      <c r="W45" s="43" t="str">
        <f ca="1">+INDEX(WORLDCUP!$AR$6:$AR$97,MATCH(X45,WORLDCUP!$AI$6:$AI$97,0))&amp;"-"&amp;INDEX(WORLDCUP!$AS$6:$AS$97,MATCH(X45,WORLDCUP!$AI$6:$AI$97,0))</f>
        <v>6-3</v>
      </c>
      <c r="X45" s="181" t="s">
        <v>695</v>
      </c>
      <c r="Y45" s="181">
        <v>85</v>
      </c>
      <c r="Z45" s="425" t="s">
        <v>660</v>
      </c>
      <c r="AA45" s="426" t="str">
        <f ca="1">+MID(INDEX(WORLDCUP!$AA$101:$AA$147,MATCH(Y45,WORLDCUP!$Z$101:$Z$147,0)),1,3)</f>
        <v>Swi</v>
      </c>
      <c r="AB45" s="427">
        <f>+IF(ISBLANK(INDEX(WORLDCUP!$AC$101:$AC$147,MATCH(Y45,WORLDCUP!$Z$101:$Z$147,0))),"",INDEX(WORLDCUP!$AC$101:$AC$147,MATCH(Y45,WORLDCUP!$Z$101:$Z$147,0)))</f>
        <v>3</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1</v>
      </c>
      <c r="BI45" s="463">
        <f ca="1">COUNTIF(Pool!$C$130:$C$161,Fixture!BG45)-BJ45-BK45-BL45-BM45-BN45-BO45</f>
        <v>0</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3</v>
      </c>
      <c r="F46" s="446" t="str">
        <f ca="1">+MID(INDEX(WORLDCUP!$AF$4:$AF$147,MATCH(A46,WORLDCUP!$AH$4:$AH$147,0)),1,3)</f>
        <v>Jap</v>
      </c>
      <c r="G46" s="467">
        <v>3</v>
      </c>
      <c r="H46" s="468" t="str">
        <f ca="1">+MID(INDEX(WORLDCUP!$AL$6:$AL$97,MATCH(L46,WORLDCUP!$AI$6:$AI$97,0)),1,3)</f>
        <v>Swe</v>
      </c>
      <c r="I46" s="38">
        <f ca="1">+INDEX(WORLDCUP!$AM$6:$AM$97,MATCH(L46,WORLDCUP!$AI$6:$AI$97,0))</f>
        <v>1</v>
      </c>
      <c r="J46" s="39">
        <f ca="1">+INDEX(WORLDCUP!$AT$6:$AT$97,MATCH(L46,WORLDCUP!$AI$6:$AI$97,0))</f>
        <v>-2</v>
      </c>
      <c r="K46" s="43" t="str">
        <f ca="1">+INDEX(WORLDCUP!$AR$6:$AR$97,MATCH(L46,WORLDCUP!$AI$6:$AI$97,0))&amp;"-"&amp;INDEX(WORLDCUP!$AS$6:$AS$97,MATCH(L46,WORLDCUP!$AI$6:$AI$97,0))</f>
        <v>3-5</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3</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0</v>
      </c>
      <c r="W46" s="43" t="str">
        <f ca="1">+INDEX(WORLDCUP!$AR$6:$AR$97,MATCH(X46,WORLDCUP!$AI$6:$AI$97,0))&amp;"-"&amp;INDEX(WORLDCUP!$AS$6:$AS$97,MATCH(X46,WORLDCUP!$AI$6:$AI$97,0))</f>
        <v>5-5</v>
      </c>
      <c r="X46" s="181" t="s">
        <v>453</v>
      </c>
      <c r="Y46" s="181">
        <v>85</v>
      </c>
      <c r="Z46" s="425" t="s">
        <v>740</v>
      </c>
      <c r="AA46" s="426" t="str">
        <f ca="1">+MID(INDEX(WORLDCUP!$AF$101:$AF$147,MATCH(Y46,WORLDCUP!$Z$101:$Z$147,0)),1,IF(WORLDCUP!$H$113&lt;144,6,3))</f>
        <v>Ivo</v>
      </c>
      <c r="AB46" s="453">
        <f>+IF(ISBLANK(INDEX(WORLDCUP!$AD$101:$AD$147,MATCH(Y46,WORLDCUP!$Z$101:$Z$147,0))),"",INDEX(WORLDCUP!$AD$101:$AD$147,MATCH(Y46,WORLDCUP!$Z$101:$Z$147,0)))</f>
        <v>2</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2</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1</v>
      </c>
      <c r="J47" s="478">
        <f ca="1">+INDEX(WORLDCUP!$AT$6:$AT$97,MATCH(L47,WORLDCUP!$AI$6:$AI$97,0))</f>
        <v>-3</v>
      </c>
      <c r="K47" s="479" t="str">
        <f ca="1">+INDEX(WORLDCUP!$AR$6:$AR$97,MATCH(L47,WORLDCUP!$AI$6:$AI$97,0))&amp;"-"&amp;INDEX(WORLDCUP!$AS$6:$AS$97,MATCH(L47,WORLDCUP!$AI$6:$AI$97,0))</f>
        <v>3-6</v>
      </c>
      <c r="L47" s="181" t="s">
        <v>678</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4</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3-10</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0</v>
      </c>
      <c r="BI51" s="575">
        <f ca="1">COUNTIF(Pool!$C$130:$C$161,Fixture!BG51)-BJ51-BK51-BL51-BM51-BN51-BO51</f>
        <v>1</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Senegal</v>
      </c>
      <c r="F2" s="9" t="str">
        <f ca="1">+WORLDCUP!BD63</f>
        <v>Sweden</v>
      </c>
      <c r="G2" s="9" t="str">
        <f ca="1">+WORLDCUP!BD65</f>
        <v>Saudi Arabia</v>
      </c>
      <c r="H2" s="9" t="str">
        <f ca="1">+WORLDCUP!BD64</f>
        <v>New Zealand</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New Zealand</v>
      </c>
      <c r="E3" s="9" t="str">
        <f ca="1">+WORLDCUP!BD66</f>
        <v>Senegal</v>
      </c>
      <c r="F3" s="9" t="str">
        <f ca="1">+WORLDCUP!BD61</f>
        <v>United States</v>
      </c>
      <c r="G3" s="9" t="str">
        <f ca="1">+WORLDCUP!BD67</f>
        <v>Algeria</v>
      </c>
      <c r="H3" s="9" t="str">
        <f ca="1">+WORLDCUP!BD63</f>
        <v>Sweden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Senegal</v>
      </c>
      <c r="F4" s="9" t="str">
        <f ca="1">+WORLDCUP!BD61</f>
        <v>United States</v>
      </c>
      <c r="G4" s="9" t="str">
        <f ca="1">+WORLDCUP!BD65</f>
        <v>Saudi Arabia</v>
      </c>
      <c r="H4" s="9" t="str">
        <f ca="1">+WORLDCUP!BD64</f>
        <v>New Zealand</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Senegal</v>
      </c>
      <c r="F5" s="9" t="str">
        <f ca="1">+WORLDCUP!BD61</f>
        <v>United States</v>
      </c>
      <c r="G5" s="9" t="str">
        <f ca="1">+WORLDCUP!BD65</f>
        <v>Saudi Arabia</v>
      </c>
      <c r="H5" s="9" t="str">
        <f ca="1">+WORLDCUP!BD63</f>
        <v>Sweden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New Zealand</v>
      </c>
      <c r="E6" s="9" t="str">
        <f ca="1">+WORLDCUP!BD66</f>
        <v>Senegal</v>
      </c>
      <c r="F6" s="9" t="str">
        <f ca="1">+WORLDCUP!BD61</f>
        <v>United States</v>
      </c>
      <c r="G6" s="9" t="str">
        <f ca="1">+WORLDCUP!BD67</f>
        <v>Algeria</v>
      </c>
      <c r="H6" s="9" t="str">
        <f ca="1">+WORLDCUP!BD63</f>
        <v>Sweden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New Zealand</v>
      </c>
      <c r="E7" s="9" t="str">
        <f ca="1">+WORLDCUP!BD67</f>
        <v>Algeria</v>
      </c>
      <c r="F7" s="9" t="str">
        <f ca="1">+WORLDCUP!BD61</f>
        <v>United States</v>
      </c>
      <c r="G7" s="9" t="str">
        <f ca="1">+WORLDCUP!BD65</f>
        <v>Saudi Arabia</v>
      </c>
      <c r="H7" s="9" t="str">
        <f ca="1">+WORLDCUP!BD63</f>
        <v>Sweden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New Zealand</v>
      </c>
      <c r="E8" s="9" t="str">
        <f ca="1">+WORLDCUP!BD66</f>
        <v>Senegal</v>
      </c>
      <c r="F8" s="9" t="str">
        <f ca="1">+WORLDCUP!BD61</f>
        <v>United States</v>
      </c>
      <c r="G8" s="9" t="str">
        <f ca="1">+WORLDCUP!BD65</f>
        <v>Saudi Arabia</v>
      </c>
      <c r="H8" s="9" t="str">
        <f ca="1">+WORLDCUP!BD63</f>
        <v>Sweden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New Zealand</v>
      </c>
      <c r="E9" s="9" t="str">
        <f ca="1">+WORLDCUP!BD67</f>
        <v>Algeria</v>
      </c>
      <c r="F9" s="9" t="str">
        <f ca="1">+WORLDCUP!BD61</f>
        <v>United States</v>
      </c>
      <c r="G9" s="9" t="str">
        <f ca="1">+WORLDCUP!BD65</f>
        <v>Saudi Arabia</v>
      </c>
      <c r="H9" s="9" t="str">
        <f ca="1">+WORLDCUP!BD63</f>
        <v>Sweden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New Zealand</v>
      </c>
      <c r="E10" s="9" t="str">
        <f ca="1">+WORLDCUP!BD67</f>
        <v>Algeria</v>
      </c>
      <c r="F10" s="9" t="str">
        <f ca="1">+WORLDCUP!BD61</f>
        <v>United States</v>
      </c>
      <c r="G10" s="9" t="str">
        <f ca="1">+WORLDCUP!BD65</f>
        <v>Saudi Arabia</v>
      </c>
      <c r="H10" s="9" t="str">
        <f ca="1">+WORLDCUP!BD63</f>
        <v>Sweden</v>
      </c>
      <c r="I10" s="9" t="str">
        <f ca="1">+WORLDCUP!BD66</f>
        <v>Senegal</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New Zealand</v>
      </c>
      <c r="E11" s="9" t="str">
        <f ca="1">+WORLDCUP!BD66</f>
        <v>Senegal</v>
      </c>
      <c r="F11" s="9" t="str">
        <f ca="1">+WORLDCUP!BD60</f>
        <v>Scotland</v>
      </c>
      <c r="G11" s="9" t="str">
        <f ca="1">+WORLDCUP!BD67</f>
        <v>Algeria</v>
      </c>
      <c r="H11" s="9" t="str">
        <f ca="1">+WORLDCUP!BD63</f>
        <v>Sweden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New Zealand</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Sweden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New Zealand</v>
      </c>
      <c r="E14" s="9" t="str">
        <f ca="1">+WORLDCUP!BD66</f>
        <v>Senegal</v>
      </c>
      <c r="F14" s="9" t="str">
        <f ca="1">+WORLDCUP!BD60</f>
        <v>Scotland</v>
      </c>
      <c r="G14" s="9" t="str">
        <f ca="1">+WORLDCUP!BD67</f>
        <v>Algeria</v>
      </c>
      <c r="H14" s="9" t="str">
        <f ca="1">+WORLDCUP!BD63</f>
        <v>Sweden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New Zealand</v>
      </c>
      <c r="E15" s="9" t="str">
        <f ca="1">+WORLDCUP!BD67</f>
        <v>Algeria</v>
      </c>
      <c r="F15" s="9" t="str">
        <f ca="1">+WORLDCUP!BD60</f>
        <v>Scotland</v>
      </c>
      <c r="G15" s="9" t="str">
        <f ca="1">+WORLDCUP!BD65</f>
        <v>Saudi Arabia</v>
      </c>
      <c r="H15" s="9" t="str">
        <f ca="1">+WORLDCUP!BD63</f>
        <v>Sweden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New Zealand</v>
      </c>
      <c r="E16" s="9" t="str">
        <f ca="1">+WORLDCUP!BD66</f>
        <v>Senegal</v>
      </c>
      <c r="F16" s="9" t="str">
        <f ca="1">+WORLDCUP!BD60</f>
        <v>Scotland</v>
      </c>
      <c r="G16" s="9" t="str">
        <f ca="1">+WORLDCUP!BD65</f>
        <v>Saudi Arabia</v>
      </c>
      <c r="H16" s="9" t="str">
        <f ca="1">+WORLDCUP!BD63</f>
        <v>Sweden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New Zealand</v>
      </c>
      <c r="E17" s="9" t="str">
        <f ca="1">+WORLDCUP!BD67</f>
        <v>Algeria</v>
      </c>
      <c r="F17" s="9" t="str">
        <f ca="1">+WORLDCUP!BD60</f>
        <v>Scotland</v>
      </c>
      <c r="G17" s="9" t="str">
        <f ca="1">+WORLDCUP!BD65</f>
        <v>Saudi Arabia</v>
      </c>
      <c r="H17" s="9" t="str">
        <f ca="1">+WORLDCUP!BD63</f>
        <v>Sweden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New Zealand</v>
      </c>
      <c r="E18" s="9" t="str">
        <f ca="1">+WORLDCUP!BD67</f>
        <v>Algeria</v>
      </c>
      <c r="F18" s="9" t="str">
        <f ca="1">+WORLDCUP!BD60</f>
        <v>Scotland</v>
      </c>
      <c r="G18" s="9" t="str">
        <f ca="1">+WORLDCUP!BD65</f>
        <v>Saudi Arabia</v>
      </c>
      <c r="H18" s="9" t="str">
        <f ca="1">+WORLDCUP!BD63</f>
        <v>Sweden</v>
      </c>
      <c r="I18" s="9" t="str">
        <f ca="1">+WORLDCUP!BD66</f>
        <v>Senegal</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New Zealand</v>
      </c>
      <c r="E19" s="9" t="str">
        <f ca="1">+WORLDCUP!BD66</f>
        <v>Senegal</v>
      </c>
      <c r="F19" s="9" t="str">
        <f ca="1">+WORLDCUP!BD60</f>
        <v>Scotland</v>
      </c>
      <c r="G19" s="9" t="str">
        <f ca="1">+WORLDCUP!BD67</f>
        <v>Algeria</v>
      </c>
      <c r="H19" s="9" t="str">
        <f ca="1">+WORLDCUP!BD61</f>
        <v>United States</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Senegal</v>
      </c>
      <c r="F20" s="9" t="str">
        <f ca="1">+WORLDCUP!BD61</f>
        <v>United States</v>
      </c>
      <c r="G20" s="9" t="str">
        <f ca="1">+WORLDCUP!BD65</f>
        <v>Saudi Arabia</v>
      </c>
      <c r="H20" s="9" t="str">
        <f ca="1">+WORLDCUP!BD63</f>
        <v>Sweden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New Zealand</v>
      </c>
      <c r="E21" s="9" t="str">
        <f ca="1">+WORLDCUP!BD66</f>
        <v>Senegal</v>
      </c>
      <c r="F21" s="9" t="str">
        <f ca="1">+WORLDCUP!BD61</f>
        <v>United States</v>
      </c>
      <c r="G21" s="9" t="str">
        <f ca="1">+WORLDCUP!BD67</f>
        <v>Algeria</v>
      </c>
      <c r="H21" s="9" t="str">
        <f ca="1">+WORLDCUP!BD63</f>
        <v>Sweden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New Zealand</v>
      </c>
      <c r="E22" s="9" t="str">
        <f ca="1">+WORLDCUP!BD67</f>
        <v>Algeria</v>
      </c>
      <c r="F22" s="9" t="str">
        <f ca="1">+WORLDCUP!BD61</f>
        <v>United States</v>
      </c>
      <c r="G22" s="9" t="str">
        <f ca="1">+WORLDCUP!BD65</f>
        <v>Saudi Arabia</v>
      </c>
      <c r="H22" s="9" t="str">
        <f ca="1">+WORLDCUP!BD63</f>
        <v>Sweden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New Zealand</v>
      </c>
      <c r="E23" s="9" t="str">
        <f ca="1">+WORLDCUP!BD66</f>
        <v>Senegal</v>
      </c>
      <c r="F23" s="9" t="str">
        <f ca="1">+WORLDCUP!BD61</f>
        <v>United States</v>
      </c>
      <c r="G23" s="9" t="str">
        <f ca="1">+WORLDCUP!BD65</f>
        <v>Saudi Arabia</v>
      </c>
      <c r="H23" s="9" t="str">
        <f ca="1">+WORLDCUP!BD63</f>
        <v>Sweden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New Zealand</v>
      </c>
      <c r="E24" s="9" t="str">
        <f ca="1">+WORLDCUP!BD67</f>
        <v>Algeria</v>
      </c>
      <c r="F24" s="9" t="str">
        <f ca="1">+WORLDCUP!BD61</f>
        <v>United States</v>
      </c>
      <c r="G24" s="9" t="str">
        <f ca="1">+WORLDCUP!BD65</f>
        <v>Saudi Arabia</v>
      </c>
      <c r="H24" s="9" t="str">
        <f ca="1">+WORLDCUP!BD63</f>
        <v>Sweden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New Zealand</v>
      </c>
      <c r="E25" s="9" t="str">
        <f ca="1">+WORLDCUP!BD67</f>
        <v>Algeria</v>
      </c>
      <c r="F25" s="9" t="str">
        <f ca="1">+WORLDCUP!BD61</f>
        <v>United States</v>
      </c>
      <c r="G25" s="9" t="str">
        <f ca="1">+WORLDCUP!BD65</f>
        <v>Saudi Arabia</v>
      </c>
      <c r="H25" s="9" t="str">
        <f ca="1">+WORLDCUP!BD63</f>
        <v>Sweden</v>
      </c>
      <c r="I25" s="9" t="str">
        <f ca="1">+WORLDCUP!BD66</f>
        <v>Senegal</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United States</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New Zealand</v>
      </c>
      <c r="E27" s="9" t="str">
        <f ca="1">+WORLDCUP!BD66</f>
        <v>Senegal</v>
      </c>
      <c r="F27" s="9" t="str">
        <f ca="1">+WORLDCUP!BD60</f>
        <v>Scotland</v>
      </c>
      <c r="G27" s="9" t="str">
        <f ca="1">+WORLDCUP!BD67</f>
        <v>Algeria</v>
      </c>
      <c r="H27" s="9" t="str">
        <f ca="1">+WORLDCUP!BD61</f>
        <v>United States</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New Zealand</v>
      </c>
      <c r="E28" s="9" t="str">
        <f ca="1">+WORLDCUP!BD67</f>
        <v>Algeria</v>
      </c>
      <c r="F28" s="9" t="str">
        <f ca="1">+WORLDCUP!BD60</f>
        <v>Scotland</v>
      </c>
      <c r="G28" s="9" t="str">
        <f ca="1">+WORLDCUP!BD65</f>
        <v>Saudi Arabia</v>
      </c>
      <c r="H28" s="9" t="str">
        <f ca="1">+WORLDCUP!BD61</f>
        <v>United States</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New Zealand</v>
      </c>
      <c r="E29" s="9" t="str">
        <f ca="1">+WORLDCUP!BD66</f>
        <v>Senegal</v>
      </c>
      <c r="F29" s="9" t="str">
        <f ca="1">+WORLDCUP!BD60</f>
        <v>Scotland</v>
      </c>
      <c r="G29" s="9" t="str">
        <f ca="1">+WORLDCUP!BD65</f>
        <v>Saudi Arabia</v>
      </c>
      <c r="H29" s="9" t="str">
        <f ca="1">+WORLDCUP!BD61</f>
        <v>United States</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New Zealand</v>
      </c>
      <c r="E30" s="9" t="str">
        <f ca="1">+WORLDCUP!BD67</f>
        <v>Algeria</v>
      </c>
      <c r="F30" s="9" t="str">
        <f ca="1">+WORLDCUP!BD60</f>
        <v>Scotland</v>
      </c>
      <c r="G30" s="9" t="str">
        <f ca="1">+WORLDCUP!BD65</f>
        <v>Saudi Arabia</v>
      </c>
      <c r="H30" s="9" t="str">
        <f ca="1">+WORLDCUP!BD61</f>
        <v>United States</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New Zealand</v>
      </c>
      <c r="E31" s="9" t="str">
        <f ca="1">+WORLDCUP!BD67</f>
        <v>Algeria</v>
      </c>
      <c r="F31" s="9" t="str">
        <f ca="1">+WORLDCUP!BD60</f>
        <v>Scotland</v>
      </c>
      <c r="G31" s="9" t="str">
        <f ca="1">+WORLDCUP!BD65</f>
        <v>Saudi Arabia</v>
      </c>
      <c r="H31" s="9" t="str">
        <f ca="1">+WORLDCUP!BD61</f>
        <v>United States</v>
      </c>
      <c r="I31" s="9" t="str">
        <f ca="1">+WORLDCUP!BD66</f>
        <v>Senegal</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United States</v>
      </c>
      <c r="G32" s="9" t="str">
        <f ca="1">+WORLDCUP!BD66</f>
        <v>Senegal</v>
      </c>
      <c r="H32" s="9" t="str">
        <f ca="1">+WORLDCUP!BD63</f>
        <v>Sweden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United States</v>
      </c>
      <c r="G33" s="9" t="str">
        <f ca="1">+WORLDCUP!BD65</f>
        <v>Saudi Arabia</v>
      </c>
      <c r="H33" s="9" t="str">
        <f ca="1">+WORLDCUP!BD63</f>
        <v>Sweden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Senegal</v>
      </c>
      <c r="F34" s="9" t="str">
        <f ca="1">+WORLDCUP!BD61</f>
        <v>United States</v>
      </c>
      <c r="G34" s="9" t="str">
        <f ca="1">+WORLDCUP!BD65</f>
        <v>Saudi Arabia</v>
      </c>
      <c r="H34" s="9" t="str">
        <f ca="1">+WORLDCUP!BD63</f>
        <v>Sweden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United States</v>
      </c>
      <c r="G35" s="9" t="str">
        <f ca="1">+WORLDCUP!BD65</f>
        <v>Saudi Arabia</v>
      </c>
      <c r="H35" s="9" t="str">
        <f ca="1">+WORLDCUP!BD63</f>
        <v>Sweden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United States</v>
      </c>
      <c r="G36" s="9" t="str">
        <f ca="1">+WORLDCUP!BD65</f>
        <v>Saudi Arabia</v>
      </c>
      <c r="H36" s="9" t="str">
        <f ca="1">+WORLDCUP!BD63</f>
        <v>Sweden</v>
      </c>
      <c r="I36" s="9" t="str">
        <f ca="1">+WORLDCUP!BD66</f>
        <v>Senegal</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New Zealand</v>
      </c>
      <c r="E37" s="9" t="str">
        <f ca="1">+WORLDCUP!BD62</f>
        <v>Ivory Coast</v>
      </c>
      <c r="F37" s="9" t="str">
        <f ca="1">+WORLDCUP!BD61</f>
        <v>United States</v>
      </c>
      <c r="G37" s="9" t="str">
        <f ca="1">+WORLDCUP!BD67</f>
        <v>Algeria</v>
      </c>
      <c r="H37" s="9" t="str">
        <f ca="1">+WORLDCUP!BD63</f>
        <v>Sweden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New Zealand</v>
      </c>
      <c r="E38" s="9" t="str">
        <f ca="1">+WORLDCUP!BD62</f>
        <v>Ivory Coast</v>
      </c>
      <c r="F38" s="9" t="str">
        <f ca="1">+WORLDCUP!BD61</f>
        <v>United States</v>
      </c>
      <c r="G38" s="9" t="str">
        <f ca="1">+WORLDCUP!BD66</f>
        <v>Senegal</v>
      </c>
      <c r="H38" s="9" t="str">
        <f ca="1">+WORLDCUP!BD63</f>
        <v>Sweden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New Zealand</v>
      </c>
      <c r="E39" s="9" t="str">
        <f ca="1">+WORLDCUP!BD62</f>
        <v>Ivory Coast</v>
      </c>
      <c r="F39" s="9" t="str">
        <f ca="1">+WORLDCUP!BD61</f>
        <v>United States</v>
      </c>
      <c r="G39" s="9" t="str">
        <f ca="1">+WORLDCUP!BD67</f>
        <v>Algeria</v>
      </c>
      <c r="H39" s="9" t="str">
        <f ca="1">+WORLDCUP!BD63</f>
        <v>Sweden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New Zealand</v>
      </c>
      <c r="E40" s="9" t="str">
        <f ca="1">+WORLDCUP!BD62</f>
        <v>Ivory Coast</v>
      </c>
      <c r="F40" s="9" t="str">
        <f ca="1">+WORLDCUP!BD61</f>
        <v>United States</v>
      </c>
      <c r="G40" s="9" t="str">
        <f ca="1">+WORLDCUP!BD67</f>
        <v>Algeria</v>
      </c>
      <c r="H40" s="9" t="str">
        <f ca="1">+WORLDCUP!BD63</f>
        <v>Sweden</v>
      </c>
      <c r="I40" s="9" t="str">
        <f ca="1">+WORLDCUP!BD66</f>
        <v>Senegal</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New Zealand</v>
      </c>
      <c r="E41" s="9" t="str">
        <f ca="1">+WORLDCUP!BD62</f>
        <v>Ivory Coast</v>
      </c>
      <c r="F41" s="9" t="str">
        <f ca="1">+WORLDCUP!BD61</f>
        <v>United States</v>
      </c>
      <c r="G41" s="9" t="str">
        <f ca="1">+WORLDCUP!BD65</f>
        <v>Saudi Arabia</v>
      </c>
      <c r="H41" s="9" t="str">
        <f ca="1">+WORLDCUP!BD63</f>
        <v>Sweden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New Zealand</v>
      </c>
      <c r="E42" s="9" t="str">
        <f ca="1">+WORLDCUP!BD67</f>
        <v>Algeria</v>
      </c>
      <c r="F42" s="9" t="str">
        <f ca="1">+WORLDCUP!BD61</f>
        <v>United States</v>
      </c>
      <c r="G42" s="9" t="str">
        <f ca="1">+WORLDCUP!BD65</f>
        <v>Saudi Arabia</v>
      </c>
      <c r="H42" s="9" t="str">
        <f ca="1">+WORLDCUP!BD63</f>
        <v>Sweden</v>
      </c>
      <c r="I42" s="9" t="str">
        <f ca="1">+WORLDCUP!BD69</f>
        <v>Ghana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New Zealand</v>
      </c>
      <c r="E43" s="9" t="str">
        <f ca="1">+WORLDCUP!BD67</f>
        <v>Algeria</v>
      </c>
      <c r="F43" s="9" t="str">
        <f ca="1">+WORLDCUP!BD61</f>
        <v>United States</v>
      </c>
      <c r="G43" s="9" t="str">
        <f ca="1">+WORLDCUP!BD65</f>
        <v>Saudi Arabia</v>
      </c>
      <c r="H43" s="9" t="str">
        <f ca="1">+WORLDCUP!BD63</f>
        <v>Sweden</v>
      </c>
      <c r="I43" s="9" t="str">
        <f ca="1">+WORLDCUP!BD62</f>
        <v>Ivory Coast</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New Zealand</v>
      </c>
      <c r="E44" s="9" t="str">
        <f ca="1">+WORLDCUP!BD62</f>
        <v>Ivory Coast</v>
      </c>
      <c r="F44" s="9" t="str">
        <f ca="1">+WORLDCUP!BD61</f>
        <v>United States</v>
      </c>
      <c r="G44" s="9" t="str">
        <f ca="1">+WORLDCUP!BD65</f>
        <v>Saudi Arabia</v>
      </c>
      <c r="H44" s="9" t="str">
        <f ca="1">+WORLDCUP!BD63</f>
        <v>Sweden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New Zealand</v>
      </c>
      <c r="E45" s="9" t="str">
        <f ca="1">+WORLDCUP!BD62</f>
        <v>Ivory Coast</v>
      </c>
      <c r="F45" s="9" t="str">
        <f ca="1">+WORLDCUP!BD61</f>
        <v>United States</v>
      </c>
      <c r="G45" s="9" t="str">
        <f ca="1">+WORLDCUP!BD65</f>
        <v>Saudi Arabia</v>
      </c>
      <c r="H45" s="9" t="str">
        <f ca="1">+WORLDCUP!BD63</f>
        <v>Sweden</v>
      </c>
      <c r="I45" s="9" t="str">
        <f ca="1">+WORLDCUP!BD66</f>
        <v>Senegal</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New Zealand</v>
      </c>
      <c r="E46" s="9" t="str">
        <f ca="1">+WORLDCUP!BD67</f>
        <v>Algeria</v>
      </c>
      <c r="F46" s="9" t="str">
        <f ca="1">+WORLDCUP!BD61</f>
        <v>United States</v>
      </c>
      <c r="G46" s="9" t="str">
        <f ca="1">+WORLDCUP!BD65</f>
        <v>Saudi Arabia</v>
      </c>
      <c r="H46" s="9" t="str">
        <f ca="1">+WORLDCUP!BD63</f>
        <v>Sweden</v>
      </c>
      <c r="I46" s="9" t="str">
        <f ca="1">+WORLDCUP!BD62</f>
        <v>Ivory Coast</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Canada</v>
      </c>
      <c r="F47" s="9" t="str">
        <f ca="1">+WORLDCUP!BD63</f>
        <v>Sweden</v>
      </c>
      <c r="G47" s="9" t="str">
        <f ca="1">+WORLDCUP!BD66</f>
        <v>Senegal</v>
      </c>
      <c r="H47" s="9" t="str">
        <f ca="1">+WORLDCUP!BD64</f>
        <v>New Zealand</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Senegal</v>
      </c>
      <c r="F48" s="9" t="str">
        <f ca="1">+WORLDCUP!BD59</f>
        <v>Canada</v>
      </c>
      <c r="G48" s="9" t="str">
        <f ca="1">+WORLDCUP!BD65</f>
        <v>Saudi Arabia</v>
      </c>
      <c r="H48" s="9" t="str">
        <f ca="1">+WORLDCUP!BD64</f>
        <v>New Zealand</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Canada</v>
      </c>
      <c r="F49" s="9" t="str">
        <f ca="1">+WORLDCUP!BD63</f>
        <v>Sweden</v>
      </c>
      <c r="G49" s="9" t="str">
        <f ca="1">+WORLDCUP!BD66</f>
        <v>Senegal</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Canada</v>
      </c>
      <c r="F50" s="9" t="str">
        <f ca="1">+WORLDCUP!BD63</f>
        <v>Sweden</v>
      </c>
      <c r="G50" s="9" t="str">
        <f ca="1">+WORLDCUP!BD66</f>
        <v>Senegal</v>
      </c>
      <c r="H50" s="9" t="str">
        <f ca="1">+WORLDCUP!BD64</f>
        <v>New Zealand</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Canada</v>
      </c>
      <c r="F51" s="9" t="str">
        <f ca="1">+WORLDCUP!BD63</f>
        <v>Sweden</v>
      </c>
      <c r="G51" s="9" t="str">
        <f ca="1">+WORLDCUP!BD65</f>
        <v>Saudi Arabia</v>
      </c>
      <c r="H51" s="9" t="str">
        <f ca="1">+WORLDCUP!BD64</f>
        <v>New Zealand</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New Zealand</v>
      </c>
      <c r="E52" s="9" t="str">
        <f ca="1">+WORLDCUP!BD59</f>
        <v>Canada</v>
      </c>
      <c r="F52" s="9" t="str">
        <f ca="1">+WORLDCUP!BD63</f>
        <v>Sweden</v>
      </c>
      <c r="G52" s="9" t="str">
        <f ca="1">+WORLDCUP!BD66</f>
        <v>Senegal</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Canada</v>
      </c>
      <c r="F53" s="9" t="str">
        <f ca="1">+WORLDCUP!BD63</f>
        <v>Sweden</v>
      </c>
      <c r="G53" s="9" t="str">
        <f ca="1">+WORLDCUP!BD65</f>
        <v>Saudi Arabia</v>
      </c>
      <c r="H53" s="9" t="str">
        <f ca="1">+WORLDCUP!BD64</f>
        <v>New Zealand</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Canada</v>
      </c>
      <c r="F54" s="9" t="str">
        <f ca="1">+WORLDCUP!BD63</f>
        <v>Sweden</v>
      </c>
      <c r="G54" s="9" t="str">
        <f ca="1">+WORLDCUP!BD65</f>
        <v>Saudi Arabia</v>
      </c>
      <c r="H54" s="9" t="str">
        <f ca="1">+WORLDCUP!BD64</f>
        <v>New Zealand</v>
      </c>
      <c r="I54" s="9" t="str">
        <f ca="1">+WORLDCUP!BD66</f>
        <v>Senegal</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Canada</v>
      </c>
      <c r="F55" s="9" t="str">
        <f ca="1">+WORLDCUP!BD61</f>
        <v>United States</v>
      </c>
      <c r="G55" s="9" t="str">
        <f ca="1">+WORLDCUP!BD66</f>
        <v>Senegal</v>
      </c>
      <c r="H55" s="9" t="str">
        <f ca="1">+WORLDCUP!BD64</f>
        <v>New Zealand</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Canada</v>
      </c>
      <c r="F56" s="9" t="str">
        <f ca="1">+WORLDCUP!BD61</f>
        <v>United States</v>
      </c>
      <c r="G56" s="9" t="str">
        <f ca="1">+WORLDCUP!BD66</f>
        <v>Senegal</v>
      </c>
      <c r="H56" s="9" t="str">
        <f ca="1">+WORLDCUP!BD63</f>
        <v>Sweden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New Zealand</v>
      </c>
      <c r="E57" s="9" t="str">
        <f ca="1">+WORLDCUP!BD59</f>
        <v>Canada</v>
      </c>
      <c r="F57" s="9" t="str">
        <f ca="1">+WORLDCUP!BD61</f>
        <v>United States</v>
      </c>
      <c r="G57" s="9" t="str">
        <f ca="1">+WORLDCUP!BD67</f>
        <v>Algeria</v>
      </c>
      <c r="H57" s="9" t="str">
        <f ca="1">+WORLDCUP!BD63</f>
        <v>Sweden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New Zealand</v>
      </c>
      <c r="E58" s="9" t="str">
        <f ca="1">+WORLDCUP!BD59</f>
        <v>Canada</v>
      </c>
      <c r="F58" s="9" t="str">
        <f ca="1">+WORLDCUP!BD61</f>
        <v>United States</v>
      </c>
      <c r="G58" s="9" t="str">
        <f ca="1">+WORLDCUP!BD67</f>
        <v>Algeria</v>
      </c>
      <c r="H58" s="9" t="str">
        <f ca="1">+WORLDCUP!BD63</f>
        <v>Sweden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New Zealand</v>
      </c>
      <c r="E59" s="9" t="str">
        <f ca="1">+WORLDCUP!BD59</f>
        <v>Canada</v>
      </c>
      <c r="F59" s="9" t="str">
        <f ca="1">+WORLDCUP!BD61</f>
        <v>United States</v>
      </c>
      <c r="G59" s="9" t="str">
        <f ca="1">+WORLDCUP!BD66</f>
        <v>Senegal</v>
      </c>
      <c r="H59" s="9" t="str">
        <f ca="1">+WORLDCUP!BD63</f>
        <v>Sweden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New Zealand</v>
      </c>
      <c r="E60" s="9" t="str">
        <f ca="1">+WORLDCUP!BD59</f>
        <v>Canada</v>
      </c>
      <c r="F60" s="9" t="str">
        <f ca="1">+WORLDCUP!BD61</f>
        <v>United States</v>
      </c>
      <c r="G60" s="9" t="str">
        <f ca="1">+WORLDCUP!BD67</f>
        <v>Algeria</v>
      </c>
      <c r="H60" s="9" t="str">
        <f ca="1">+WORLDCUP!BD63</f>
        <v>Sweden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New Zealand</v>
      </c>
      <c r="E61" s="9" t="str">
        <f ca="1">+WORLDCUP!BD59</f>
        <v>Canada</v>
      </c>
      <c r="F61" s="9" t="str">
        <f ca="1">+WORLDCUP!BD61</f>
        <v>United States</v>
      </c>
      <c r="G61" s="9" t="str">
        <f ca="1">+WORLDCUP!BD67</f>
        <v>Algeria</v>
      </c>
      <c r="H61" s="9" t="str">
        <f ca="1">+WORLDCUP!BD63</f>
        <v>Sweden</v>
      </c>
      <c r="I61" s="9" t="str">
        <f ca="1">+WORLDCUP!BD66</f>
        <v>Senegal</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Canada</v>
      </c>
      <c r="F62" s="9" t="str">
        <f ca="1">+WORLDCUP!BD61</f>
        <v>United States</v>
      </c>
      <c r="G62" s="9" t="str">
        <f ca="1">+WORLDCUP!BD66</f>
        <v>Senegal</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Canada</v>
      </c>
      <c r="F63" s="9" t="str">
        <f ca="1">+WORLDCUP!BD61</f>
        <v>United States</v>
      </c>
      <c r="G63" s="9" t="str">
        <f ca="1">+WORLDCUP!BD66</f>
        <v>Senegal</v>
      </c>
      <c r="H63" s="9" t="str">
        <f ca="1">+WORLDCUP!BD64</f>
        <v>New Zealand</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Canada</v>
      </c>
      <c r="F64" s="9" t="str">
        <f ca="1">+WORLDCUP!BD61</f>
        <v>United States</v>
      </c>
      <c r="G64" s="9" t="str">
        <f ca="1">+WORLDCUP!BD65</f>
        <v>Saudi Arabia</v>
      </c>
      <c r="H64" s="9" t="str">
        <f ca="1">+WORLDCUP!BD64</f>
        <v>New Zealand</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New Zealand</v>
      </c>
      <c r="E65" s="9" t="str">
        <f ca="1">+WORLDCUP!BD59</f>
        <v>Canada</v>
      </c>
      <c r="F65" s="9" t="str">
        <f ca="1">+WORLDCUP!BD61</f>
        <v>United States</v>
      </c>
      <c r="G65" s="9" t="str">
        <f ca="1">+WORLDCUP!BD66</f>
        <v>Senegal</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Canada</v>
      </c>
      <c r="F66" s="9" t="str">
        <f ca="1">+WORLDCUP!BD61</f>
        <v>United States</v>
      </c>
      <c r="G66" s="9" t="str">
        <f ca="1">+WORLDCUP!BD65</f>
        <v>Saudi Arabia</v>
      </c>
      <c r="H66" s="9" t="str">
        <f ca="1">+WORLDCUP!BD64</f>
        <v>New Zealand</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Canada</v>
      </c>
      <c r="F67" s="9" t="str">
        <f ca="1">+WORLDCUP!BD61</f>
        <v>United States</v>
      </c>
      <c r="G67" s="9" t="str">
        <f ca="1">+WORLDCUP!BD65</f>
        <v>Saudi Arabia</v>
      </c>
      <c r="H67" s="9" t="str">
        <f ca="1">+WORLDCUP!BD64</f>
        <v>New Zealand</v>
      </c>
      <c r="I67" s="9" t="str">
        <f ca="1">+WORLDCUP!BD66</f>
        <v>Senegal</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Canada</v>
      </c>
      <c r="F68" s="9" t="str">
        <f ca="1">+WORLDCUP!BD61</f>
        <v>United States</v>
      </c>
      <c r="G68" s="9" t="str">
        <f ca="1">+WORLDCUP!BD66</f>
        <v>Senegal</v>
      </c>
      <c r="H68" s="9" t="str">
        <f ca="1">+WORLDCUP!BD63</f>
        <v>Sweden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Canada</v>
      </c>
      <c r="F69" s="9" t="str">
        <f ca="1">+WORLDCUP!BD61</f>
        <v>United States</v>
      </c>
      <c r="G69" s="9" t="str">
        <f ca="1">+WORLDCUP!BD65</f>
        <v>Saudi Arabia</v>
      </c>
      <c r="H69" s="9" t="str">
        <f ca="1">+WORLDCUP!BD63</f>
        <v>Sweden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Senegal</v>
      </c>
      <c r="E70" s="9" t="str">
        <f ca="1">+WORLDCUP!BD59</f>
        <v>Canada</v>
      </c>
      <c r="F70" s="9" t="str">
        <f ca="1">+WORLDCUP!BD61</f>
        <v>United States</v>
      </c>
      <c r="G70" s="9" t="str">
        <f ca="1">+WORLDCUP!BD65</f>
        <v>Saudi Arabia</v>
      </c>
      <c r="H70" s="9" t="str">
        <f ca="1">+WORLDCUP!BD63</f>
        <v>Sweden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Canada</v>
      </c>
      <c r="F71" s="9" t="str">
        <f ca="1">+WORLDCUP!BD61</f>
        <v>United States</v>
      </c>
      <c r="G71" s="9" t="str">
        <f ca="1">+WORLDCUP!BD65</f>
        <v>Saudi Arabia</v>
      </c>
      <c r="H71" s="9" t="str">
        <f ca="1">+WORLDCUP!BD63</f>
        <v>Sweden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Canada</v>
      </c>
      <c r="F72" s="9" t="str">
        <f ca="1">+WORLDCUP!BD61</f>
        <v>United States</v>
      </c>
      <c r="G72" s="9" t="str">
        <f ca="1">+WORLDCUP!BD65</f>
        <v>Saudi Arabia</v>
      </c>
      <c r="H72" s="9" t="str">
        <f ca="1">+WORLDCUP!BD63</f>
        <v>Sweden</v>
      </c>
      <c r="I72" s="9" t="str">
        <f ca="1">+WORLDCUP!BD66</f>
        <v>Senegal</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New Zealand</v>
      </c>
      <c r="E73" s="9" t="str">
        <f ca="1">+WORLDCUP!BD59</f>
        <v>Canada</v>
      </c>
      <c r="F73" s="9" t="str">
        <f ca="1">+WORLDCUP!BD61</f>
        <v>United States</v>
      </c>
      <c r="G73" s="9" t="str">
        <f ca="1">+WORLDCUP!BD67</f>
        <v>Algeria</v>
      </c>
      <c r="H73" s="9" t="str">
        <f ca="1">+WORLDCUP!BD63</f>
        <v>Sweden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New Zealand</v>
      </c>
      <c r="E74" s="9" t="str">
        <f ca="1">+WORLDCUP!BD59</f>
        <v>Canada</v>
      </c>
      <c r="F74" s="9" t="str">
        <f ca="1">+WORLDCUP!BD61</f>
        <v>United States</v>
      </c>
      <c r="G74" s="9" t="str">
        <f ca="1">+WORLDCUP!BD66</f>
        <v>Senegal</v>
      </c>
      <c r="H74" s="9" t="str">
        <f ca="1">+WORLDCUP!BD63</f>
        <v>Sweden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New Zealand</v>
      </c>
      <c r="E75" s="9" t="str">
        <f ca="1">+WORLDCUP!BD59</f>
        <v>Canada</v>
      </c>
      <c r="F75" s="9" t="str">
        <f ca="1">+WORLDCUP!BD61</f>
        <v>United States</v>
      </c>
      <c r="G75" s="9" t="str">
        <f ca="1">+WORLDCUP!BD67</f>
        <v>Algeria</v>
      </c>
      <c r="H75" s="9" t="str">
        <f ca="1">+WORLDCUP!BD63</f>
        <v>Sweden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New Zealand</v>
      </c>
      <c r="E76" s="9" t="str">
        <f ca="1">+WORLDCUP!BD59</f>
        <v>Canada</v>
      </c>
      <c r="F76" s="9" t="str">
        <f ca="1">+WORLDCUP!BD61</f>
        <v>United States</v>
      </c>
      <c r="G76" s="9" t="str">
        <f ca="1">+WORLDCUP!BD67</f>
        <v>Algeria</v>
      </c>
      <c r="H76" s="9" t="str">
        <f ca="1">+WORLDCUP!BD63</f>
        <v>Sweden</v>
      </c>
      <c r="I76" s="9" t="str">
        <f ca="1">+WORLDCUP!BD66</f>
        <v>Senegal</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New Zealand</v>
      </c>
      <c r="E77" s="9" t="str">
        <f ca="1">+WORLDCUP!BD59</f>
        <v>Canada</v>
      </c>
      <c r="F77" s="9" t="str">
        <f ca="1">+WORLDCUP!BD61</f>
        <v>United States</v>
      </c>
      <c r="G77" s="9" t="str">
        <f ca="1">+WORLDCUP!BD65</f>
        <v>Saudi Arabia</v>
      </c>
      <c r="H77" s="9" t="str">
        <f ca="1">+WORLDCUP!BD63</f>
        <v>Sweden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New Zealand</v>
      </c>
      <c r="E78" s="9" t="str">
        <f ca="1">+WORLDCUP!BD59</f>
        <v>Canada</v>
      </c>
      <c r="F78" s="9" t="str">
        <f ca="1">+WORLDCUP!BD61</f>
        <v>United States</v>
      </c>
      <c r="G78" s="9" t="str">
        <f ca="1">+WORLDCUP!BD67</f>
        <v>Algeria</v>
      </c>
      <c r="H78" s="9" t="str">
        <f ca="1">+WORLDCUP!BD63</f>
        <v>Sweden</v>
      </c>
      <c r="I78" s="9" t="str">
        <f ca="1">+WORLDCUP!BD69</f>
        <v>Ghana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New Zealand</v>
      </c>
      <c r="E79" s="9" t="str">
        <f ca="1">+WORLDCUP!BD59</f>
        <v>Canada</v>
      </c>
      <c r="F79" s="9" t="str">
        <f ca="1">+WORLDCUP!BD61</f>
        <v>United States</v>
      </c>
      <c r="G79" s="9" t="str">
        <f ca="1">+WORLDCUP!BD67</f>
        <v>Algeria</v>
      </c>
      <c r="H79" s="9" t="str">
        <f ca="1">+WORLDCUP!BD63</f>
        <v>Sweden</v>
      </c>
      <c r="I79" s="9" t="str">
        <f ca="1">+WORLDCUP!BD62</f>
        <v>Ivory Coast</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New Zealand</v>
      </c>
      <c r="E80" s="9" t="str">
        <f ca="1">+WORLDCUP!BD59</f>
        <v>Canada</v>
      </c>
      <c r="F80" s="9" t="str">
        <f ca="1">+WORLDCUP!BD61</f>
        <v>United States</v>
      </c>
      <c r="G80" s="9" t="str">
        <f ca="1">+WORLDCUP!BD65</f>
        <v>Saudi Arabia</v>
      </c>
      <c r="H80" s="9" t="str">
        <f ca="1">+WORLDCUP!BD63</f>
        <v>Sweden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New Zealand</v>
      </c>
      <c r="E81" s="9" t="str">
        <f ca="1">+WORLDCUP!BD59</f>
        <v>Canada</v>
      </c>
      <c r="F81" s="9" t="str">
        <f ca="1">+WORLDCUP!BD61</f>
        <v>United States</v>
      </c>
      <c r="G81" s="9" t="str">
        <f ca="1">+WORLDCUP!BD65</f>
        <v>Saudi Arabia</v>
      </c>
      <c r="H81" s="9" t="str">
        <f ca="1">+WORLDCUP!BD63</f>
        <v>Sweden</v>
      </c>
      <c r="I81" s="9" t="str">
        <f ca="1">+WORLDCUP!BD66</f>
        <v>Senegal</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New Zealand</v>
      </c>
      <c r="E82" s="9" t="str">
        <f ca="1">+WORLDCUP!BD59</f>
        <v>Canada</v>
      </c>
      <c r="F82" s="9" t="str">
        <f ca="1">+WORLDCUP!BD61</f>
        <v>United States</v>
      </c>
      <c r="G82" s="9" t="str">
        <f ca="1">+WORLDCUP!BD67</f>
        <v>Algeria</v>
      </c>
      <c r="H82" s="9" t="str">
        <f ca="1">+WORLDCUP!BD63</f>
        <v>Sweden</v>
      </c>
      <c r="I82" s="9" t="str">
        <f ca="1">+WORLDCUP!BD62</f>
        <v>Ivory Coast</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Canada</v>
      </c>
      <c r="F83" s="9" t="str">
        <f ca="1">+WORLDCUP!BD60</f>
        <v>Scotland</v>
      </c>
      <c r="G83" s="9" t="str">
        <f ca="1">+WORLDCUP!BD66</f>
        <v>Senegal</v>
      </c>
      <c r="H83" s="9" t="str">
        <f ca="1">+WORLDCUP!BD64</f>
        <v>New Zealand</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Canada</v>
      </c>
      <c r="F84" s="9" t="str">
        <f ca="1">+WORLDCUP!BD60</f>
        <v>Scotland</v>
      </c>
      <c r="G84" s="9" t="str">
        <f ca="1">+WORLDCUP!BD66</f>
        <v>Senegal</v>
      </c>
      <c r="H84" s="9" t="str">
        <f ca="1">+WORLDCUP!BD63</f>
        <v>Sweden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New Zealand</v>
      </c>
      <c r="E85" s="9" t="str">
        <f ca="1">+WORLDCUP!BD59</f>
        <v>Canada</v>
      </c>
      <c r="F85" s="9" t="str">
        <f ca="1">+WORLDCUP!BD60</f>
        <v>Scotland</v>
      </c>
      <c r="G85" s="9" t="str">
        <f ca="1">+WORLDCUP!BD67</f>
        <v>Algeria</v>
      </c>
      <c r="H85" s="9" t="str">
        <f ca="1">+WORLDCUP!BD63</f>
        <v>Sweden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New Zealand</v>
      </c>
      <c r="E86" s="9" t="str">
        <f ca="1">+WORLDCUP!BD59</f>
        <v>Canada</v>
      </c>
      <c r="F86" s="9" t="str">
        <f ca="1">+WORLDCUP!BD60</f>
        <v>Scotland</v>
      </c>
      <c r="G86" s="9" t="str">
        <f ca="1">+WORLDCUP!BD67</f>
        <v>Algeria</v>
      </c>
      <c r="H86" s="9" t="str">
        <f ca="1">+WORLDCUP!BD63</f>
        <v>Sweden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New Zealand</v>
      </c>
      <c r="E87" s="9" t="str">
        <f ca="1">+WORLDCUP!BD59</f>
        <v>Canada</v>
      </c>
      <c r="F87" s="9" t="str">
        <f ca="1">+WORLDCUP!BD60</f>
        <v>Scotland</v>
      </c>
      <c r="G87" s="9" t="str">
        <f ca="1">+WORLDCUP!BD66</f>
        <v>Senegal</v>
      </c>
      <c r="H87" s="9" t="str">
        <f ca="1">+WORLDCUP!BD63</f>
        <v>Sweden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New Zealand</v>
      </c>
      <c r="E88" s="9" t="str">
        <f ca="1">+WORLDCUP!BD59</f>
        <v>Canada</v>
      </c>
      <c r="F88" s="9" t="str">
        <f ca="1">+WORLDCUP!BD60</f>
        <v>Scotland</v>
      </c>
      <c r="G88" s="9" t="str">
        <f ca="1">+WORLDCUP!BD67</f>
        <v>Algeria</v>
      </c>
      <c r="H88" s="9" t="str">
        <f ca="1">+WORLDCUP!BD63</f>
        <v>Sweden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New Zealand</v>
      </c>
      <c r="E89" s="9" t="str">
        <f ca="1">+WORLDCUP!BD59</f>
        <v>Canada</v>
      </c>
      <c r="F89" s="9" t="str">
        <f ca="1">+WORLDCUP!BD60</f>
        <v>Scotland</v>
      </c>
      <c r="G89" s="9" t="str">
        <f ca="1">+WORLDCUP!BD67</f>
        <v>Algeria</v>
      </c>
      <c r="H89" s="9" t="str">
        <f ca="1">+WORLDCUP!BD63</f>
        <v>Sweden</v>
      </c>
      <c r="I89" s="9" t="str">
        <f ca="1">+WORLDCUP!BD66</f>
        <v>Senegal</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Canada</v>
      </c>
      <c r="F90" s="9" t="str">
        <f ca="1">+WORLDCUP!BD60</f>
        <v>Scotland</v>
      </c>
      <c r="G90" s="9" t="str">
        <f ca="1">+WORLDCUP!BD66</f>
        <v>Senegal</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Canada</v>
      </c>
      <c r="F91" s="9" t="str">
        <f ca="1">+WORLDCUP!BD60</f>
        <v>Scotland</v>
      </c>
      <c r="G91" s="9" t="str">
        <f ca="1">+WORLDCUP!BD66</f>
        <v>Senegal</v>
      </c>
      <c r="H91" s="9" t="str">
        <f ca="1">+WORLDCUP!BD64</f>
        <v>New Zealand</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Canada</v>
      </c>
      <c r="F92" s="9" t="str">
        <f ca="1">+WORLDCUP!BD60</f>
        <v>Scotland</v>
      </c>
      <c r="G92" s="9" t="str">
        <f ca="1">+WORLDCUP!BD65</f>
        <v>Saudi Arabia</v>
      </c>
      <c r="H92" s="9" t="str">
        <f ca="1">+WORLDCUP!BD64</f>
        <v>New Zealand</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New Zealand</v>
      </c>
      <c r="E93" s="9" t="str">
        <f ca="1">+WORLDCUP!BD59</f>
        <v>Canada</v>
      </c>
      <c r="F93" s="9" t="str">
        <f ca="1">+WORLDCUP!BD60</f>
        <v>Scotland</v>
      </c>
      <c r="G93" s="9" t="str">
        <f ca="1">+WORLDCUP!BD66</f>
        <v>Senegal</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Canada</v>
      </c>
      <c r="F94" s="9" t="str">
        <f ca="1">+WORLDCUP!BD60</f>
        <v>Scotland</v>
      </c>
      <c r="G94" s="9" t="str">
        <f ca="1">+WORLDCUP!BD65</f>
        <v>Saudi Arabia</v>
      </c>
      <c r="H94" s="9" t="str">
        <f ca="1">+WORLDCUP!BD64</f>
        <v>New Zealand</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Canada</v>
      </c>
      <c r="F95" s="9" t="str">
        <f ca="1">+WORLDCUP!BD60</f>
        <v>Scotland</v>
      </c>
      <c r="G95" s="9" t="str">
        <f ca="1">+WORLDCUP!BD65</f>
        <v>Saudi Arabia</v>
      </c>
      <c r="H95" s="9" t="str">
        <f ca="1">+WORLDCUP!BD64</f>
        <v>New Zealand</v>
      </c>
      <c r="I95" s="9" t="str">
        <f ca="1">+WORLDCUP!BD66</f>
        <v>Senegal</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Canada</v>
      </c>
      <c r="F96" s="9" t="str">
        <f ca="1">+WORLDCUP!BD60</f>
        <v>Scotland</v>
      </c>
      <c r="G96" s="9" t="str">
        <f ca="1">+WORLDCUP!BD66</f>
        <v>Senegal</v>
      </c>
      <c r="H96" s="9" t="str">
        <f ca="1">+WORLDCUP!BD63</f>
        <v>Sweden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Canada</v>
      </c>
      <c r="F97" s="9" t="str">
        <f ca="1">+WORLDCUP!BD60</f>
        <v>Scotland</v>
      </c>
      <c r="G97" s="9" t="str">
        <f ca="1">+WORLDCUP!BD65</f>
        <v>Saudi Arabia</v>
      </c>
      <c r="H97" s="9" t="str">
        <f ca="1">+WORLDCUP!BD63</f>
        <v>Sweden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Senegal</v>
      </c>
      <c r="E98" s="9" t="str">
        <f ca="1">+WORLDCUP!BD59</f>
        <v>Canada</v>
      </c>
      <c r="F98" s="9" t="str">
        <f ca="1">+WORLDCUP!BD60</f>
        <v>Scotland</v>
      </c>
      <c r="G98" s="9" t="str">
        <f ca="1">+WORLDCUP!BD65</f>
        <v>Saudi Arabia</v>
      </c>
      <c r="H98" s="9" t="str">
        <f ca="1">+WORLDCUP!BD63</f>
        <v>Sweden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Canada</v>
      </c>
      <c r="F99" s="9" t="str">
        <f ca="1">+WORLDCUP!BD60</f>
        <v>Scotland</v>
      </c>
      <c r="G99" s="9" t="str">
        <f ca="1">+WORLDCUP!BD65</f>
        <v>Saudi Arabia</v>
      </c>
      <c r="H99" s="9" t="str">
        <f ca="1">+WORLDCUP!BD63</f>
        <v>Sweden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Canada</v>
      </c>
      <c r="F100" s="9" t="str">
        <f ca="1">+WORLDCUP!BD60</f>
        <v>Scotland</v>
      </c>
      <c r="G100" s="9" t="str">
        <f ca="1">+WORLDCUP!BD65</f>
        <v>Saudi Arabia</v>
      </c>
      <c r="H100" s="9" t="str">
        <f ca="1">+WORLDCUP!BD63</f>
        <v>Sweden</v>
      </c>
      <c r="I100" s="9" t="str">
        <f ca="1">+WORLDCUP!BD66</f>
        <v>Senegal</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New Zealand</v>
      </c>
      <c r="E101" s="9" t="str">
        <f ca="1">+WORLDCUP!BD59</f>
        <v>Canada</v>
      </c>
      <c r="F101" s="9" t="str">
        <f ca="1">+WORLDCUP!BD60</f>
        <v>Scotland</v>
      </c>
      <c r="G101" s="9" t="str">
        <f ca="1">+WORLDCUP!BD67</f>
        <v>Algeria</v>
      </c>
      <c r="H101" s="9" t="str">
        <f ca="1">+WORLDCUP!BD63</f>
        <v>Sweden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New Zealand</v>
      </c>
      <c r="E102" s="9" t="str">
        <f ca="1">+WORLDCUP!BD59</f>
        <v>Canada</v>
      </c>
      <c r="F102" s="9" t="str">
        <f ca="1">+WORLDCUP!BD60</f>
        <v>Scotland</v>
      </c>
      <c r="G102" s="9" t="str">
        <f ca="1">+WORLDCUP!BD66</f>
        <v>Senegal</v>
      </c>
      <c r="H102" s="9" t="str">
        <f ca="1">+WORLDCUP!BD63</f>
        <v>Sweden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New Zealand</v>
      </c>
      <c r="E103" s="9" t="str">
        <f ca="1">+WORLDCUP!BD59</f>
        <v>Canada</v>
      </c>
      <c r="F103" s="9" t="str">
        <f ca="1">+WORLDCUP!BD60</f>
        <v>Scotland</v>
      </c>
      <c r="G103" s="9" t="str">
        <f ca="1">+WORLDCUP!BD67</f>
        <v>Algeria</v>
      </c>
      <c r="H103" s="9" t="str">
        <f ca="1">+WORLDCUP!BD63</f>
        <v>Sweden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New Zealand</v>
      </c>
      <c r="E104" s="9" t="str">
        <f ca="1">+WORLDCUP!BD59</f>
        <v>Canada</v>
      </c>
      <c r="F104" s="9" t="str">
        <f ca="1">+WORLDCUP!BD60</f>
        <v>Scotland</v>
      </c>
      <c r="G104" s="9" t="str">
        <f ca="1">+WORLDCUP!BD67</f>
        <v>Algeria</v>
      </c>
      <c r="H104" s="9" t="str">
        <f ca="1">+WORLDCUP!BD63</f>
        <v>Sweden</v>
      </c>
      <c r="I104" s="9" t="str">
        <f ca="1">+WORLDCUP!BD66</f>
        <v>Senegal</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New Zealand</v>
      </c>
      <c r="E105" s="9" t="str">
        <f ca="1">+WORLDCUP!BD59</f>
        <v>Canada</v>
      </c>
      <c r="F105" s="9" t="str">
        <f ca="1">+WORLDCUP!BD60</f>
        <v>Scotland</v>
      </c>
      <c r="G105" s="9" t="str">
        <f ca="1">+WORLDCUP!BD65</f>
        <v>Saudi Arabia</v>
      </c>
      <c r="H105" s="9" t="str">
        <f ca="1">+WORLDCUP!BD63</f>
        <v>Sweden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New Zealand</v>
      </c>
      <c r="E106" s="9" t="str">
        <f ca="1">+WORLDCUP!BD59</f>
        <v>Canada</v>
      </c>
      <c r="F106" s="9" t="str">
        <f ca="1">+WORLDCUP!BD60</f>
        <v>Scotland</v>
      </c>
      <c r="G106" s="9" t="str">
        <f ca="1">+WORLDCUP!BD67</f>
        <v>Algeria</v>
      </c>
      <c r="H106" s="9" t="str">
        <f ca="1">+WORLDCUP!BD63</f>
        <v>Sweden</v>
      </c>
      <c r="I106" s="9" t="str">
        <f ca="1">+WORLDCUP!BD69</f>
        <v>Ghana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New Zealand</v>
      </c>
      <c r="E107" s="9" t="str">
        <f ca="1">+WORLDCUP!BD59</f>
        <v>Canada</v>
      </c>
      <c r="F107" s="9" t="str">
        <f ca="1">+WORLDCUP!BD60</f>
        <v>Scotland</v>
      </c>
      <c r="G107" s="9" t="str">
        <f ca="1">+WORLDCUP!BD67</f>
        <v>Algeria</v>
      </c>
      <c r="H107" s="9" t="str">
        <f ca="1">+WORLDCUP!BD63</f>
        <v>Sweden</v>
      </c>
      <c r="I107" s="9" t="str">
        <f ca="1">+WORLDCUP!BD62</f>
        <v>Ivory Coast</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New Zealand</v>
      </c>
      <c r="E108" s="9" t="str">
        <f ca="1">+WORLDCUP!BD59</f>
        <v>Canada</v>
      </c>
      <c r="F108" s="9" t="str">
        <f ca="1">+WORLDCUP!BD60</f>
        <v>Scotland</v>
      </c>
      <c r="G108" s="9" t="str">
        <f ca="1">+WORLDCUP!BD65</f>
        <v>Saudi Arabia</v>
      </c>
      <c r="H108" s="9" t="str">
        <f ca="1">+WORLDCUP!BD63</f>
        <v>Sweden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New Zealand</v>
      </c>
      <c r="E109" s="9" t="str">
        <f ca="1">+WORLDCUP!BD59</f>
        <v>Canada</v>
      </c>
      <c r="F109" s="9" t="str">
        <f ca="1">+WORLDCUP!BD60</f>
        <v>Scotland</v>
      </c>
      <c r="G109" s="9" t="str">
        <f ca="1">+WORLDCUP!BD65</f>
        <v>Saudi Arabia</v>
      </c>
      <c r="H109" s="9" t="str">
        <f ca="1">+WORLDCUP!BD63</f>
        <v>Sweden</v>
      </c>
      <c r="I109" s="9" t="str">
        <f ca="1">+WORLDCUP!BD66</f>
        <v>Senegal</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New Zealand</v>
      </c>
      <c r="E110" s="9" t="str">
        <f ca="1">+WORLDCUP!BD59</f>
        <v>Canada</v>
      </c>
      <c r="F110" s="9" t="str">
        <f ca="1">+WORLDCUP!BD60</f>
        <v>Scotland</v>
      </c>
      <c r="G110" s="9" t="str">
        <f ca="1">+WORLDCUP!BD67</f>
        <v>Algeria</v>
      </c>
      <c r="H110" s="9" t="str">
        <f ca="1">+WORLDCUP!BD63</f>
        <v>Sweden</v>
      </c>
      <c r="I110" s="9" t="str">
        <f ca="1">+WORLDCUP!BD62</f>
        <v>Ivory Coast</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Canada</v>
      </c>
      <c r="F111" s="9" t="str">
        <f ca="1">+WORLDCUP!BD60</f>
        <v>Scotland</v>
      </c>
      <c r="G111" s="9" t="str">
        <f ca="1">+WORLDCUP!BD66</f>
        <v>Senegal</v>
      </c>
      <c r="H111" s="9" t="str">
        <f ca="1">+WORLDCUP!BD61</f>
        <v>United States</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New Zealand</v>
      </c>
      <c r="E112" s="9" t="str">
        <f ca="1">+WORLDCUP!BD59</f>
        <v>Canada</v>
      </c>
      <c r="F112" s="9" t="str">
        <f ca="1">+WORLDCUP!BD60</f>
        <v>Scotland</v>
      </c>
      <c r="G112" s="9" t="str">
        <f ca="1">+WORLDCUP!BD67</f>
        <v>Algeria</v>
      </c>
      <c r="H112" s="9" t="str">
        <f ca="1">+WORLDCUP!BD61</f>
        <v>United States</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New Zealand</v>
      </c>
      <c r="E113" s="9" t="str">
        <f ca="1">+WORLDCUP!BD59</f>
        <v>Canada</v>
      </c>
      <c r="F113" s="9" t="str">
        <f ca="1">+WORLDCUP!BD60</f>
        <v>Scotland</v>
      </c>
      <c r="G113" s="9" t="str">
        <f ca="1">+WORLDCUP!BD67</f>
        <v>Algeria</v>
      </c>
      <c r="H113" s="9" t="str">
        <f ca="1">+WORLDCUP!BD61</f>
        <v>United States</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New Zealand</v>
      </c>
      <c r="E114" s="9" t="str">
        <f ca="1">+WORLDCUP!BD59</f>
        <v>Canada</v>
      </c>
      <c r="F114" s="9" t="str">
        <f ca="1">+WORLDCUP!BD60</f>
        <v>Scotland</v>
      </c>
      <c r="G114" s="9" t="str">
        <f ca="1">+WORLDCUP!BD66</f>
        <v>Senegal</v>
      </c>
      <c r="H114" s="9" t="str">
        <f ca="1">+WORLDCUP!BD61</f>
        <v>United States</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New Zealand</v>
      </c>
      <c r="E115" s="9" t="str">
        <f ca="1">+WORLDCUP!BD59</f>
        <v>Canada</v>
      </c>
      <c r="F115" s="9" t="str">
        <f ca="1">+WORLDCUP!BD60</f>
        <v>Scotland</v>
      </c>
      <c r="G115" s="9" t="str">
        <f ca="1">+WORLDCUP!BD67</f>
        <v>Algeria</v>
      </c>
      <c r="H115" s="9" t="str">
        <f ca="1">+WORLDCUP!BD61</f>
        <v>United States</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New Zealand</v>
      </c>
      <c r="E116" s="9" t="str">
        <f ca="1">+WORLDCUP!BD59</f>
        <v>Canada</v>
      </c>
      <c r="F116" s="9" t="str">
        <f ca="1">+WORLDCUP!BD60</f>
        <v>Scotland</v>
      </c>
      <c r="G116" s="9" t="str">
        <f ca="1">+WORLDCUP!BD67</f>
        <v>Algeria</v>
      </c>
      <c r="H116" s="9" t="str">
        <f ca="1">+WORLDCUP!BD61</f>
        <v>United States</v>
      </c>
      <c r="I116" s="9" t="str">
        <f ca="1">+WORLDCUP!BD66</f>
        <v>Senegal</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Canada</v>
      </c>
      <c r="F117" s="9" t="str">
        <f ca="1">+WORLDCUP!BD61</f>
        <v>United States</v>
      </c>
      <c r="G117" s="9" t="str">
        <f ca="1">+WORLDCUP!BD66</f>
        <v>Senegal</v>
      </c>
      <c r="H117" s="9" t="str">
        <f ca="1">+WORLDCUP!BD63</f>
        <v>Sweden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Canada</v>
      </c>
      <c r="F118" s="9" t="str">
        <f ca="1">+WORLDCUP!BD61</f>
        <v>United States</v>
      </c>
      <c r="G118" s="9" t="str">
        <f ca="1">+WORLDCUP!BD65</f>
        <v>Saudi Arabia</v>
      </c>
      <c r="H118" s="9" t="str">
        <f ca="1">+WORLDCUP!BD63</f>
        <v>Sweden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Senegal</v>
      </c>
      <c r="E119" s="9" t="str">
        <f ca="1">+WORLDCUP!BD59</f>
        <v>Canada</v>
      </c>
      <c r="F119" s="9" t="str">
        <f ca="1">+WORLDCUP!BD61</f>
        <v>United States</v>
      </c>
      <c r="G119" s="9" t="str">
        <f ca="1">+WORLDCUP!BD65</f>
        <v>Saudi Arabia</v>
      </c>
      <c r="H119" s="9" t="str">
        <f ca="1">+WORLDCUP!BD63</f>
        <v>Sweden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Canada</v>
      </c>
      <c r="F120" s="9" t="str">
        <f ca="1">+WORLDCUP!BD61</f>
        <v>United States</v>
      </c>
      <c r="G120" s="9" t="str">
        <f ca="1">+WORLDCUP!BD65</f>
        <v>Saudi Arabia</v>
      </c>
      <c r="H120" s="9" t="str">
        <f ca="1">+WORLDCUP!BD63</f>
        <v>Sweden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Canada</v>
      </c>
      <c r="F121" s="9" t="str">
        <f ca="1">+WORLDCUP!BD61</f>
        <v>United States</v>
      </c>
      <c r="G121" s="9" t="str">
        <f ca="1">+WORLDCUP!BD65</f>
        <v>Saudi Arabia</v>
      </c>
      <c r="H121" s="9" t="str">
        <f ca="1">+WORLDCUP!BD63</f>
        <v>Sweden</v>
      </c>
      <c r="I121" s="9" t="str">
        <f ca="1">+WORLDCUP!BD66</f>
        <v>Senegal</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New Zealand</v>
      </c>
      <c r="E122" s="9" t="str">
        <f ca="1">+WORLDCUP!BD59</f>
        <v>Canada</v>
      </c>
      <c r="F122" s="9" t="str">
        <f ca="1">+WORLDCUP!BD61</f>
        <v>United States</v>
      </c>
      <c r="G122" s="9" t="str">
        <f ca="1">+WORLDCUP!BD67</f>
        <v>Algeria</v>
      </c>
      <c r="H122" s="9" t="str">
        <f ca="1">+WORLDCUP!BD63</f>
        <v>Sweden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New Zealand</v>
      </c>
      <c r="E123" s="9" t="str">
        <f ca="1">+WORLDCUP!BD59</f>
        <v>Canada</v>
      </c>
      <c r="F123" s="9" t="str">
        <f ca="1">+WORLDCUP!BD61</f>
        <v>United States</v>
      </c>
      <c r="G123" s="9" t="str">
        <f ca="1">+WORLDCUP!BD66</f>
        <v>Senegal</v>
      </c>
      <c r="H123" s="9" t="str">
        <f ca="1">+WORLDCUP!BD63</f>
        <v>Sweden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New Zealand</v>
      </c>
      <c r="E124" s="9" t="str">
        <f ca="1">+WORLDCUP!BD59</f>
        <v>Canada</v>
      </c>
      <c r="F124" s="9" t="str">
        <f ca="1">+WORLDCUP!BD61</f>
        <v>United States</v>
      </c>
      <c r="G124" s="9" t="str">
        <f ca="1">+WORLDCUP!BD67</f>
        <v>Algeria</v>
      </c>
      <c r="H124" s="9" t="str">
        <f ca="1">+WORLDCUP!BD63</f>
        <v>Sweden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New Zealand</v>
      </c>
      <c r="E125" s="9" t="str">
        <f ca="1">+WORLDCUP!BD59</f>
        <v>Canada</v>
      </c>
      <c r="F125" s="9" t="str">
        <f ca="1">+WORLDCUP!BD61</f>
        <v>United States</v>
      </c>
      <c r="G125" s="9" t="str">
        <f ca="1">+WORLDCUP!BD67</f>
        <v>Algeria</v>
      </c>
      <c r="H125" s="9" t="str">
        <f ca="1">+WORLDCUP!BD63</f>
        <v>Sweden</v>
      </c>
      <c r="I125" s="9" t="str">
        <f ca="1">+WORLDCUP!BD66</f>
        <v>Senegal</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New Zealand</v>
      </c>
      <c r="E126" s="9" t="str">
        <f ca="1">+WORLDCUP!BD59</f>
        <v>Canada</v>
      </c>
      <c r="F126" s="9" t="str">
        <f ca="1">+WORLDCUP!BD61</f>
        <v>United States</v>
      </c>
      <c r="G126" s="9" t="str">
        <f ca="1">+WORLDCUP!BD65</f>
        <v>Saudi Arabia</v>
      </c>
      <c r="H126" s="9" t="str">
        <f ca="1">+WORLDCUP!BD63</f>
        <v>Sweden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New Zealand</v>
      </c>
      <c r="E127" s="9" t="str">
        <f ca="1">+WORLDCUP!BD59</f>
        <v>Canada</v>
      </c>
      <c r="F127" s="9" t="str">
        <f ca="1">+WORLDCUP!BD61</f>
        <v>United States</v>
      </c>
      <c r="G127" s="9" t="str">
        <f ca="1">+WORLDCUP!BD65</f>
        <v>Saudi Arabia</v>
      </c>
      <c r="H127" s="9" t="str">
        <f ca="1">+WORLDCUP!BD63</f>
        <v>Sweden</v>
      </c>
      <c r="I127" s="9" t="str">
        <f ca="1">+WORLDCUP!BD69</f>
        <v>Ghana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New Zealand</v>
      </c>
      <c r="E128" s="9" t="str">
        <f ca="1">+WORLDCUP!BD59</f>
        <v>Canada</v>
      </c>
      <c r="F128" s="9" t="str">
        <f ca="1">+WORLDCUP!BD60</f>
        <v>Scotland</v>
      </c>
      <c r="G128" s="9" t="str">
        <f ca="1">+WORLDCUP!BD67</f>
        <v>Algeria</v>
      </c>
      <c r="H128" s="9" t="str">
        <f ca="1">+WORLDCUP!BD63</f>
        <v>Sweden</v>
      </c>
      <c r="I128" s="9" t="str">
        <f ca="1">+WORLDCUP!BD61</f>
        <v>United States</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Scotland</v>
      </c>
      <c r="D129" s="9" t="str">
        <f ca="1">+WORLDCUP!BD64</f>
        <v>New Zealand</v>
      </c>
      <c r="E129" s="9" t="str">
        <f ca="1">+WORLDCUP!BD59</f>
        <v>Canada</v>
      </c>
      <c r="F129" s="9" t="str">
        <f ca="1">+WORLDCUP!BD61</f>
        <v>United States</v>
      </c>
      <c r="G129" s="9" t="str">
        <f ca="1">+WORLDCUP!BD65</f>
        <v>Saudi Arabia</v>
      </c>
      <c r="H129" s="9" t="str">
        <f ca="1">+WORLDCUP!BD63</f>
        <v>Sweden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New Zealand</v>
      </c>
      <c r="E130" s="9" t="str">
        <f ca="1">+WORLDCUP!BD59</f>
        <v>Canada</v>
      </c>
      <c r="F130" s="9" t="str">
        <f ca="1">+WORLDCUP!BD61</f>
        <v>United States</v>
      </c>
      <c r="G130" s="9" t="str">
        <f ca="1">+WORLDCUP!BD65</f>
        <v>Saudi Arabia</v>
      </c>
      <c r="H130" s="9" t="str">
        <f ca="1">+WORLDCUP!BD63</f>
        <v>Sweden</v>
      </c>
      <c r="I130" s="9" t="str">
        <f ca="1">+WORLDCUP!BD66</f>
        <v>Senegal</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New Zealand</v>
      </c>
      <c r="E131" s="9" t="str">
        <f ca="1">+WORLDCUP!BD59</f>
        <v>Canada</v>
      </c>
      <c r="F131" s="9" t="str">
        <f ca="1">+WORLDCUP!BD60</f>
        <v>Scotland</v>
      </c>
      <c r="G131" s="9" t="str">
        <f ca="1">+WORLDCUP!BD67</f>
        <v>Algeria</v>
      </c>
      <c r="H131" s="9" t="str">
        <f ca="1">+WORLDCUP!BD63</f>
        <v>Sweden</v>
      </c>
      <c r="I131" s="9" t="str">
        <f ca="1">+WORLDCUP!BD61</f>
        <v>United States</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Canada</v>
      </c>
      <c r="F132" s="9" t="str">
        <f ca="1">+WORLDCUP!BD60</f>
        <v>Scotland</v>
      </c>
      <c r="G132" s="9" t="str">
        <f ca="1">+WORLDCUP!BD66</f>
        <v>Senegal</v>
      </c>
      <c r="H132" s="9" t="str">
        <f ca="1">+WORLDCUP!BD61</f>
        <v>United States</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Canada</v>
      </c>
      <c r="F133" s="9" t="str">
        <f ca="1">+WORLDCUP!BD60</f>
        <v>Scotland</v>
      </c>
      <c r="G133" s="9" t="str">
        <f ca="1">+WORLDCUP!BD65</f>
        <v>Saudi Arabia</v>
      </c>
      <c r="H133" s="9" t="str">
        <f ca="1">+WORLDCUP!BD61</f>
        <v>United States</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Senegal</v>
      </c>
      <c r="E134" s="9" t="str">
        <f ca="1">+WORLDCUP!BD59</f>
        <v>Canada</v>
      </c>
      <c r="F134" s="9" t="str">
        <f ca="1">+WORLDCUP!BD60</f>
        <v>Scotland</v>
      </c>
      <c r="G134" s="9" t="str">
        <f ca="1">+WORLDCUP!BD65</f>
        <v>Saudi Arabia</v>
      </c>
      <c r="H134" s="9" t="str">
        <f ca="1">+WORLDCUP!BD61</f>
        <v>United States</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Canada</v>
      </c>
      <c r="F135" s="9" t="str">
        <f ca="1">+WORLDCUP!BD60</f>
        <v>Scotland</v>
      </c>
      <c r="G135" s="9" t="str">
        <f ca="1">+WORLDCUP!BD65</f>
        <v>Saudi Arabia</v>
      </c>
      <c r="H135" s="9" t="str">
        <f ca="1">+WORLDCUP!BD61</f>
        <v>United States</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Canada</v>
      </c>
      <c r="F136" s="9" t="str">
        <f ca="1">+WORLDCUP!BD60</f>
        <v>Scotland</v>
      </c>
      <c r="G136" s="9" t="str">
        <f ca="1">+WORLDCUP!BD65</f>
        <v>Saudi Arabia</v>
      </c>
      <c r="H136" s="9" t="str">
        <f ca="1">+WORLDCUP!BD61</f>
        <v>United States</v>
      </c>
      <c r="I136" s="9" t="str">
        <f ca="1">+WORLDCUP!BD66</f>
        <v>Senegal</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New Zealand</v>
      </c>
      <c r="E137" s="9" t="str">
        <f ca="1">+WORLDCUP!BD59</f>
        <v>Canada</v>
      </c>
      <c r="F137" s="9" t="str">
        <f ca="1">+WORLDCUP!BD60</f>
        <v>Scotland</v>
      </c>
      <c r="G137" s="9" t="str">
        <f ca="1">+WORLDCUP!BD67</f>
        <v>Algeria</v>
      </c>
      <c r="H137" s="9" t="str">
        <f ca="1">+WORLDCUP!BD61</f>
        <v>United States</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New Zealand</v>
      </c>
      <c r="E138" s="9" t="str">
        <f ca="1">+WORLDCUP!BD59</f>
        <v>Canada</v>
      </c>
      <c r="F138" s="9" t="str">
        <f ca="1">+WORLDCUP!BD60</f>
        <v>Scotland</v>
      </c>
      <c r="G138" s="9" t="str">
        <f ca="1">+WORLDCUP!BD66</f>
        <v>Senegal</v>
      </c>
      <c r="H138" s="9" t="str">
        <f ca="1">+WORLDCUP!BD61</f>
        <v>United States</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New Zealand</v>
      </c>
      <c r="E139" s="9" t="str">
        <f ca="1">+WORLDCUP!BD59</f>
        <v>Canada</v>
      </c>
      <c r="F139" s="9" t="str">
        <f ca="1">+WORLDCUP!BD60</f>
        <v>Scotland</v>
      </c>
      <c r="G139" s="9" t="str">
        <f ca="1">+WORLDCUP!BD67</f>
        <v>Algeria</v>
      </c>
      <c r="H139" s="9" t="str">
        <f ca="1">+WORLDCUP!BD61</f>
        <v>United States</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New Zealand</v>
      </c>
      <c r="E140" s="9" t="str">
        <f ca="1">+WORLDCUP!BD59</f>
        <v>Canada</v>
      </c>
      <c r="F140" s="9" t="str">
        <f ca="1">+WORLDCUP!BD60</f>
        <v>Scotland</v>
      </c>
      <c r="G140" s="9" t="str">
        <f ca="1">+WORLDCUP!BD67</f>
        <v>Algeria</v>
      </c>
      <c r="H140" s="9" t="str">
        <f ca="1">+WORLDCUP!BD61</f>
        <v>United States</v>
      </c>
      <c r="I140" s="9" t="str">
        <f ca="1">+WORLDCUP!BD66</f>
        <v>Senegal</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New Zealand</v>
      </c>
      <c r="E141" s="9" t="str">
        <f ca="1">+WORLDCUP!BD59</f>
        <v>Canada</v>
      </c>
      <c r="F141" s="9" t="str">
        <f ca="1">+WORLDCUP!BD60</f>
        <v>Scotland</v>
      </c>
      <c r="G141" s="9" t="str">
        <f ca="1">+WORLDCUP!BD65</f>
        <v>Saudi Arabia</v>
      </c>
      <c r="H141" s="9" t="str">
        <f ca="1">+WORLDCUP!BD61</f>
        <v>United States</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New Zealand</v>
      </c>
      <c r="E142" s="9" t="str">
        <f ca="1">+WORLDCUP!BD59</f>
        <v>Canada</v>
      </c>
      <c r="F142" s="9" t="str">
        <f ca="1">+WORLDCUP!BD60</f>
        <v>Scotland</v>
      </c>
      <c r="G142" s="9" t="str">
        <f ca="1">+WORLDCUP!BD67</f>
        <v>Algeria</v>
      </c>
      <c r="H142" s="9" t="str">
        <f ca="1">+WORLDCUP!BD61</f>
        <v>United States</v>
      </c>
      <c r="I142" s="9" t="str">
        <f ca="1">+WORLDCUP!BD69</f>
        <v>Ghana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New Zealand</v>
      </c>
      <c r="E143" s="9" t="str">
        <f ca="1">+WORLDCUP!BD59</f>
        <v>Canada</v>
      </c>
      <c r="F143" s="9" t="str">
        <f ca="1">+WORLDCUP!BD60</f>
        <v>Scotland</v>
      </c>
      <c r="G143" s="9" t="str">
        <f ca="1">+WORLDCUP!BD67</f>
        <v>Algeria</v>
      </c>
      <c r="H143" s="9" t="str">
        <f ca="1">+WORLDCUP!BD61</f>
        <v>United States</v>
      </c>
      <c r="I143" s="9" t="str">
        <f ca="1">+WORLDCUP!BD62</f>
        <v>Ivory Coast</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New Zealand</v>
      </c>
      <c r="E144" s="9" t="str">
        <f ca="1">+WORLDCUP!BD59</f>
        <v>Canada</v>
      </c>
      <c r="F144" s="9" t="str">
        <f ca="1">+WORLDCUP!BD60</f>
        <v>Scotland</v>
      </c>
      <c r="G144" s="9" t="str">
        <f ca="1">+WORLDCUP!BD65</f>
        <v>Saudi Arabia</v>
      </c>
      <c r="H144" s="9" t="str">
        <f ca="1">+WORLDCUP!BD61</f>
        <v>United States</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New Zealand</v>
      </c>
      <c r="E145" s="9" t="str">
        <f ca="1">+WORLDCUP!BD59</f>
        <v>Canada</v>
      </c>
      <c r="F145" s="9" t="str">
        <f ca="1">+WORLDCUP!BD60</f>
        <v>Scotland</v>
      </c>
      <c r="G145" s="9" t="str">
        <f ca="1">+WORLDCUP!BD65</f>
        <v>Saudi Arabia</v>
      </c>
      <c r="H145" s="9" t="str">
        <f ca="1">+WORLDCUP!BD61</f>
        <v>United States</v>
      </c>
      <c r="I145" s="9" t="str">
        <f ca="1">+WORLDCUP!BD66</f>
        <v>Senegal</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New Zealand</v>
      </c>
      <c r="E146" s="9" t="str">
        <f ca="1">+WORLDCUP!BD59</f>
        <v>Canada</v>
      </c>
      <c r="F146" s="9" t="str">
        <f ca="1">+WORLDCUP!BD60</f>
        <v>Scotland</v>
      </c>
      <c r="G146" s="9" t="str">
        <f ca="1">+WORLDCUP!BD67</f>
        <v>Algeria</v>
      </c>
      <c r="H146" s="9" t="str">
        <f ca="1">+WORLDCUP!BD61</f>
        <v>United States</v>
      </c>
      <c r="I146" s="9" t="str">
        <f ca="1">+WORLDCUP!BD62</f>
        <v>Ivory Coast</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Canada</v>
      </c>
      <c r="F147" s="9" t="str">
        <f ca="1">+WORLDCUP!BD61</f>
        <v>United States</v>
      </c>
      <c r="G147" s="9" t="str">
        <f ca="1">+WORLDCUP!BD62</f>
        <v>Ivory Coast</v>
      </c>
      <c r="H147" s="9" t="str">
        <f ca="1">+WORLDCUP!BD63</f>
        <v>Sweden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Canada</v>
      </c>
      <c r="F148" s="9" t="str">
        <f ca="1">+WORLDCUP!BD61</f>
        <v>United States</v>
      </c>
      <c r="G148" s="9" t="str">
        <f ca="1">+WORLDCUP!BD66</f>
        <v>Senegal</v>
      </c>
      <c r="H148" s="9" t="str">
        <f ca="1">+WORLDCUP!BD63</f>
        <v>Sweden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Canada</v>
      </c>
      <c r="F149" s="9" t="str">
        <f ca="1">+WORLDCUP!BD61</f>
        <v>United States</v>
      </c>
      <c r="G149" s="9" t="str">
        <f ca="1">+WORLDCUP!BD62</f>
        <v>Ivory Coast</v>
      </c>
      <c r="H149" s="9" t="str">
        <f ca="1">+WORLDCUP!BD63</f>
        <v>Sweden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Canada</v>
      </c>
      <c r="F150" s="9" t="str">
        <f ca="1">+WORLDCUP!BD61</f>
        <v>United States</v>
      </c>
      <c r="G150" s="9" t="str">
        <f ca="1">+WORLDCUP!BD62</f>
        <v>Ivory Coast</v>
      </c>
      <c r="H150" s="9" t="str">
        <f ca="1">+WORLDCUP!BD63</f>
        <v>Sweden</v>
      </c>
      <c r="I150" s="9" t="str">
        <f ca="1">+WORLDCUP!BD66</f>
        <v>Senegal</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Canada</v>
      </c>
      <c r="F151" s="9" t="str">
        <f ca="1">+WORLDCUP!BD61</f>
        <v>United States</v>
      </c>
      <c r="G151" s="9" t="str">
        <f ca="1">+WORLDCUP!BD65</f>
        <v>Saudi Arabia</v>
      </c>
      <c r="H151" s="9" t="str">
        <f ca="1">+WORLDCUP!BD63</f>
        <v>Sweden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Canada</v>
      </c>
      <c r="F152" s="9" t="str">
        <f ca="1">+WORLDCUP!BD61</f>
        <v>United States</v>
      </c>
      <c r="G152" s="9" t="str">
        <f ca="1">+WORLDCUP!BD65</f>
        <v>Saudi Arabia</v>
      </c>
      <c r="H152" s="9" t="str">
        <f ca="1">+WORLDCUP!BD63</f>
        <v>Sweden</v>
      </c>
      <c r="I152" s="9" t="str">
        <f ca="1">+WORLDCUP!BD69</f>
        <v>Ghana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Canada</v>
      </c>
      <c r="F153" s="9" t="str">
        <f ca="1">+WORLDCUP!BD61</f>
        <v>United States</v>
      </c>
      <c r="G153" s="9" t="str">
        <f ca="1">+WORLDCUP!BD65</f>
        <v>Saudi Arabia</v>
      </c>
      <c r="H153" s="9" t="str">
        <f ca="1">+WORLDCUP!BD63</f>
        <v>Sweden</v>
      </c>
      <c r="I153" s="9" t="str">
        <f ca="1">+WORLDCUP!BD62</f>
        <v>Ivory Coast</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Canada</v>
      </c>
      <c r="F154" s="9" t="str">
        <f ca="1">+WORLDCUP!BD61</f>
        <v>United States</v>
      </c>
      <c r="G154" s="9" t="str">
        <f ca="1">+WORLDCUP!BD65</f>
        <v>Saudi Arabia</v>
      </c>
      <c r="H154" s="9" t="str">
        <f ca="1">+WORLDCUP!BD63</f>
        <v>Sweden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Canada</v>
      </c>
      <c r="F155" s="9" t="str">
        <f ca="1">+WORLDCUP!BD61</f>
        <v>United States</v>
      </c>
      <c r="G155" s="9" t="str">
        <f ca="1">+WORLDCUP!BD65</f>
        <v>Saudi Arabia</v>
      </c>
      <c r="H155" s="9" t="str">
        <f ca="1">+WORLDCUP!BD63</f>
        <v>Sweden</v>
      </c>
      <c r="I155" s="9" t="str">
        <f ca="1">+WORLDCUP!BD66</f>
        <v>Senegal</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Canada</v>
      </c>
      <c r="F156" s="9" t="str">
        <f ca="1">+WORLDCUP!BD61</f>
        <v>United States</v>
      </c>
      <c r="G156" s="9" t="str">
        <f ca="1">+WORLDCUP!BD65</f>
        <v>Saudi Arabia</v>
      </c>
      <c r="H156" s="9" t="str">
        <f ca="1">+WORLDCUP!BD63</f>
        <v>Sweden</v>
      </c>
      <c r="I156" s="9" t="str">
        <f ca="1">+WORLDCUP!BD62</f>
        <v>Ivory Coast</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New Zealand</v>
      </c>
      <c r="E157" s="9" t="str">
        <f ca="1">+WORLDCUP!BD59</f>
        <v>Canada</v>
      </c>
      <c r="F157" s="9" t="str">
        <f ca="1">+WORLDCUP!BD61</f>
        <v>United States</v>
      </c>
      <c r="G157" s="9" t="str">
        <f ca="1">+WORLDCUP!BD62</f>
        <v>Ivory Coast</v>
      </c>
      <c r="H157" s="9" t="str">
        <f ca="1">+WORLDCUP!BD63</f>
        <v>Sweden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New Zealand</v>
      </c>
      <c r="E158" s="9" t="str">
        <f ca="1">+WORLDCUP!BD59</f>
        <v>Canada</v>
      </c>
      <c r="F158" s="9" t="str">
        <f ca="1">+WORLDCUP!BD61</f>
        <v>United States</v>
      </c>
      <c r="G158" s="9" t="str">
        <f ca="1">+WORLDCUP!BD67</f>
        <v>Algeria</v>
      </c>
      <c r="H158" s="9" t="str">
        <f ca="1">+WORLDCUP!BD63</f>
        <v>Sweden</v>
      </c>
      <c r="I158" s="9" t="str">
        <f ca="1">+WORLDCUP!BD69</f>
        <v>Ghana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New Zealand</v>
      </c>
      <c r="E159" s="9" t="str">
        <f ca="1">+WORLDCUP!BD59</f>
        <v>Canada</v>
      </c>
      <c r="F159" s="9" t="str">
        <f ca="1">+WORLDCUP!BD61</f>
        <v>United States</v>
      </c>
      <c r="G159" s="9" t="str">
        <f ca="1">+WORLDCUP!BD67</f>
        <v>Algeria</v>
      </c>
      <c r="H159" s="9" t="str">
        <f ca="1">+WORLDCUP!BD63</f>
        <v>Sweden</v>
      </c>
      <c r="I159" s="9" t="str">
        <f ca="1">+WORLDCUP!BD62</f>
        <v>Ivory Coast</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New Zealand</v>
      </c>
      <c r="E160" s="9" t="str">
        <f ca="1">+WORLDCUP!BD59</f>
        <v>Canada</v>
      </c>
      <c r="F160" s="9" t="str">
        <f ca="1">+WORLDCUP!BD61</f>
        <v>United States</v>
      </c>
      <c r="G160" s="9" t="str">
        <f ca="1">+WORLDCUP!BD62</f>
        <v>Ivory Coast</v>
      </c>
      <c r="H160" s="9" t="str">
        <f ca="1">+WORLDCUP!BD63</f>
        <v>Sweden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New Zealand</v>
      </c>
      <c r="E161" s="9" t="str">
        <f ca="1">+WORLDCUP!BD59</f>
        <v>Canada</v>
      </c>
      <c r="F161" s="9" t="str">
        <f ca="1">+WORLDCUP!BD61</f>
        <v>United States</v>
      </c>
      <c r="G161" s="9" t="str">
        <f ca="1">+WORLDCUP!BD62</f>
        <v>Ivory Coast</v>
      </c>
      <c r="H161" s="9" t="str">
        <f ca="1">+WORLDCUP!BD63</f>
        <v>Sweden</v>
      </c>
      <c r="I161" s="9" t="str">
        <f ca="1">+WORLDCUP!BD66</f>
        <v>Senegal</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New Zealand</v>
      </c>
      <c r="E162" s="9" t="str">
        <f ca="1">+WORLDCUP!BD59</f>
        <v>Canada</v>
      </c>
      <c r="F162" s="9" t="str">
        <f ca="1">+WORLDCUP!BD61</f>
        <v>United States</v>
      </c>
      <c r="G162" s="9" t="str">
        <f ca="1">+WORLDCUP!BD67</f>
        <v>Algeria</v>
      </c>
      <c r="H162" s="9" t="str">
        <f ca="1">+WORLDCUP!BD63</f>
        <v>Sweden</v>
      </c>
      <c r="I162" s="9" t="str">
        <f ca="1">+WORLDCUP!BD62</f>
        <v>Ivory Coast</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New Zealand</v>
      </c>
      <c r="E163" s="9" t="str">
        <f ca="1">+WORLDCUP!BD59</f>
        <v>Canada</v>
      </c>
      <c r="F163" s="9" t="str">
        <f ca="1">+WORLDCUP!BD61</f>
        <v>United States</v>
      </c>
      <c r="G163" s="9" t="str">
        <f ca="1">+WORLDCUP!BD65</f>
        <v>Saudi Arabia</v>
      </c>
      <c r="H163" s="9" t="str">
        <f ca="1">+WORLDCUP!BD63</f>
        <v>Sweden</v>
      </c>
      <c r="I163" s="9" t="str">
        <f ca="1">+WORLDCUP!BD69</f>
        <v>Ghana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New Zealand</v>
      </c>
      <c r="E164" s="9" t="str">
        <f ca="1">+WORLDCUP!BD59</f>
        <v>Canada</v>
      </c>
      <c r="F164" s="9" t="str">
        <f ca="1">+WORLDCUP!BD61</f>
        <v>United States</v>
      </c>
      <c r="G164" s="9" t="str">
        <f ca="1">+WORLDCUP!BD65</f>
        <v>Saudi Arabia</v>
      </c>
      <c r="H164" s="9" t="str">
        <f ca="1">+WORLDCUP!BD63</f>
        <v>Sweden</v>
      </c>
      <c r="I164" s="9" t="str">
        <f ca="1">+WORLDCUP!BD62</f>
        <v>Ivory Coast</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New Zealand</v>
      </c>
      <c r="E165" s="9" t="str">
        <f ca="1">+WORLDCUP!BD59</f>
        <v>Canada</v>
      </c>
      <c r="F165" s="9" t="str">
        <f ca="1">+WORLDCUP!BD60</f>
        <v>Scotland</v>
      </c>
      <c r="G165" s="9" t="str">
        <f ca="1">+WORLDCUP!BD67</f>
        <v>Algeria</v>
      </c>
      <c r="H165" s="9" t="str">
        <f ca="1">+WORLDCUP!BD63</f>
        <v>Sweden</v>
      </c>
      <c r="I165" s="9" t="str">
        <f ca="1">+WORLDCUP!BD61</f>
        <v>United States</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New Zealand</v>
      </c>
      <c r="E166" s="9" t="str">
        <f ca="1">+WORLDCUP!BD59</f>
        <v>Canada</v>
      </c>
      <c r="F166" s="9" t="str">
        <f ca="1">+WORLDCUP!BD61</f>
        <v>United States</v>
      </c>
      <c r="G166" s="9" t="str">
        <f ca="1">+WORLDCUP!BD65</f>
        <v>Saudi Arabia</v>
      </c>
      <c r="H166" s="9" t="str">
        <f ca="1">+WORLDCUP!BD63</f>
        <v>Sweden</v>
      </c>
      <c r="I166" s="9" t="str">
        <f ca="1">+WORLDCUP!BD62</f>
        <v>Ivory Coast</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Senegal</v>
      </c>
      <c r="F167" s="9" t="str">
        <f ca="1">+WORLDCUP!BD63</f>
        <v>Sweden</v>
      </c>
      <c r="G167" s="9" t="str">
        <f ca="1">+WORLDCUP!BD58</f>
        <v>South Korea</v>
      </c>
      <c r="H167" s="9" t="str">
        <f ca="1">+WORLDCUP!BD64</f>
        <v>New Zealand</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Senegal</v>
      </c>
      <c r="F168" s="9" t="str">
        <f ca="1">+WORLDCUP!BD58</f>
        <v>South Korea</v>
      </c>
      <c r="G168" s="9" t="str">
        <f ca="1">+WORLDCUP!BD65</f>
        <v>Saudi Arabia</v>
      </c>
      <c r="H168" s="9" t="str">
        <f ca="1">+WORLDCUP!BD64</f>
        <v>New Zealand</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Senegal</v>
      </c>
      <c r="F169" s="9" t="str">
        <f ca="1">+WORLDCUP!BD63</f>
        <v>Sweden</v>
      </c>
      <c r="G169" s="9" t="str">
        <f ca="1">+WORLDCUP!BD58</f>
        <v>South Korea</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Senegal</v>
      </c>
      <c r="F170" s="9" t="str">
        <f ca="1">+WORLDCUP!BD63</f>
        <v>Sweden</v>
      </c>
      <c r="G170" s="9" t="str">
        <f ca="1">+WORLDCUP!BD58</f>
        <v>South Korea</v>
      </c>
      <c r="H170" s="9" t="str">
        <f ca="1">+WORLDCUP!BD64</f>
        <v>New Zealand</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New Zealand</v>
      </c>
      <c r="E171" s="9" t="str">
        <f ca="1">+WORLDCUP!BD67</f>
        <v>Algeria</v>
      </c>
      <c r="F171" s="9" t="str">
        <f ca="1">+WORLDCUP!BD63</f>
        <v>Sweden</v>
      </c>
      <c r="G171" s="9" t="str">
        <f ca="1">+WORLDCUP!BD58</f>
        <v>South Korea</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New Zealand</v>
      </c>
      <c r="E172" s="9" t="str">
        <f ca="1">+WORLDCUP!BD66</f>
        <v>Senegal</v>
      </c>
      <c r="F172" s="9" t="str">
        <f ca="1">+WORLDCUP!BD63</f>
        <v>Sweden</v>
      </c>
      <c r="G172" s="9" t="str">
        <f ca="1">+WORLDCUP!BD58</f>
        <v>South Korea</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New Zealand</v>
      </c>
      <c r="E173" s="9" t="str">
        <f ca="1">+WORLDCUP!BD67</f>
        <v>Algeria</v>
      </c>
      <c r="F173" s="9" t="str">
        <f ca="1">+WORLDCUP!BD63</f>
        <v>Sweden</v>
      </c>
      <c r="G173" s="9" t="str">
        <f ca="1">+WORLDCUP!BD58</f>
        <v>South Korea</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New Zealand</v>
      </c>
      <c r="E174" s="9" t="str">
        <f ca="1">+WORLDCUP!BD67</f>
        <v>Algeria</v>
      </c>
      <c r="F174" s="9" t="str">
        <f ca="1">+WORLDCUP!BD63</f>
        <v>Sweden</v>
      </c>
      <c r="G174" s="9" t="str">
        <f ca="1">+WORLDCUP!BD58</f>
        <v>South Korea</v>
      </c>
      <c r="H174" s="9" t="str">
        <f ca="1">+WORLDCUP!BD65</f>
        <v>Saudi Arabia</v>
      </c>
      <c r="I174" s="9" t="str">
        <f ca="1">+WORLDCUP!BD66</f>
        <v>Senegal</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Senegal</v>
      </c>
      <c r="F175" s="9" t="str">
        <f ca="1">+WORLDCUP!BD61</f>
        <v>United States</v>
      </c>
      <c r="G175" s="9" t="str">
        <f ca="1">+WORLDCUP!BD58</f>
        <v>South Korea</v>
      </c>
      <c r="H175" s="9" t="str">
        <f ca="1">+WORLDCUP!BD64</f>
        <v>New Zealand</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Senegal</v>
      </c>
      <c r="F176" s="9" t="str">
        <f ca="1">+WORLDCUP!BD61</f>
        <v>United States</v>
      </c>
      <c r="G176" s="9" t="str">
        <f ca="1">+WORLDCUP!BD58</f>
        <v>South Korea</v>
      </c>
      <c r="H176" s="9" t="str">
        <f ca="1">+WORLDCUP!BD63</f>
        <v>Sweden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New Zealand</v>
      </c>
      <c r="E177" s="9" t="str">
        <f ca="1">+WORLDCUP!BD67</f>
        <v>Algeria</v>
      </c>
      <c r="F177" s="9" t="str">
        <f ca="1">+WORLDCUP!BD61</f>
        <v>United States</v>
      </c>
      <c r="G177" s="9" t="str">
        <f ca="1">+WORLDCUP!BD58</f>
        <v>South Korea</v>
      </c>
      <c r="H177" s="9" t="str">
        <f ca="1">+WORLDCUP!BD63</f>
        <v>Sweden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New Zealand</v>
      </c>
      <c r="E178" s="9" t="str">
        <f ca="1">+WORLDCUP!BD67</f>
        <v>Algeria</v>
      </c>
      <c r="F178" s="9" t="str">
        <f ca="1">+WORLDCUP!BD61</f>
        <v>United States</v>
      </c>
      <c r="G178" s="9" t="str">
        <f ca="1">+WORLDCUP!BD58</f>
        <v>South Korea</v>
      </c>
      <c r="H178" s="9" t="str">
        <f ca="1">+WORLDCUP!BD63</f>
        <v>Sweden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New Zealand</v>
      </c>
      <c r="E179" s="9" t="str">
        <f ca="1">+WORLDCUP!BD66</f>
        <v>Senegal</v>
      </c>
      <c r="F179" s="9" t="str">
        <f ca="1">+WORLDCUP!BD61</f>
        <v>United States</v>
      </c>
      <c r="G179" s="9" t="str">
        <f ca="1">+WORLDCUP!BD58</f>
        <v>South Korea</v>
      </c>
      <c r="H179" s="9" t="str">
        <f ca="1">+WORLDCUP!BD63</f>
        <v>Sweden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New Zealand</v>
      </c>
      <c r="E180" s="9" t="str">
        <f ca="1">+WORLDCUP!BD67</f>
        <v>Algeria</v>
      </c>
      <c r="F180" s="9" t="str">
        <f ca="1">+WORLDCUP!BD61</f>
        <v>United States</v>
      </c>
      <c r="G180" s="9" t="str">
        <f ca="1">+WORLDCUP!BD58</f>
        <v>South Korea</v>
      </c>
      <c r="H180" s="9" t="str">
        <f ca="1">+WORLDCUP!BD63</f>
        <v>Sweden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New Zealand</v>
      </c>
      <c r="E181" s="9" t="str">
        <f ca="1">+WORLDCUP!BD67</f>
        <v>Algeria</v>
      </c>
      <c r="F181" s="9" t="str">
        <f ca="1">+WORLDCUP!BD61</f>
        <v>United States</v>
      </c>
      <c r="G181" s="9" t="str">
        <f ca="1">+WORLDCUP!BD58</f>
        <v>South Korea</v>
      </c>
      <c r="H181" s="9" t="str">
        <f ca="1">+WORLDCUP!BD63</f>
        <v>Sweden</v>
      </c>
      <c r="I181" s="9" t="str">
        <f ca="1">+WORLDCUP!BD66</f>
        <v>Senegal</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Senegal</v>
      </c>
      <c r="F182" s="9" t="str">
        <f ca="1">+WORLDCUP!BD61</f>
        <v>United States</v>
      </c>
      <c r="G182" s="9" t="str">
        <f ca="1">+WORLDCUP!BD58</f>
        <v>South Korea</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Senegal</v>
      </c>
      <c r="F183" s="9" t="str">
        <f ca="1">+WORLDCUP!BD61</f>
        <v>United States</v>
      </c>
      <c r="G183" s="9" t="str">
        <f ca="1">+WORLDCUP!BD58</f>
        <v>South Korea</v>
      </c>
      <c r="H183" s="9" t="str">
        <f ca="1">+WORLDCUP!BD64</f>
        <v>New Zealand</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New Zealand</v>
      </c>
      <c r="E184" s="9" t="str">
        <f ca="1">+WORLDCUP!BD67</f>
        <v>Algeria</v>
      </c>
      <c r="F184" s="9" t="str">
        <f ca="1">+WORLDCUP!BD61</f>
        <v>United States</v>
      </c>
      <c r="G184" s="9" t="str">
        <f ca="1">+WORLDCUP!BD58</f>
        <v>South Korea</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New Zealand</v>
      </c>
      <c r="E185" s="9" t="str">
        <f ca="1">+WORLDCUP!BD66</f>
        <v>Senegal</v>
      </c>
      <c r="F185" s="9" t="str">
        <f ca="1">+WORLDCUP!BD61</f>
        <v>United States</v>
      </c>
      <c r="G185" s="9" t="str">
        <f ca="1">+WORLDCUP!BD58</f>
        <v>South Korea</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New Zealand</v>
      </c>
      <c r="E186" s="9" t="str">
        <f ca="1">+WORLDCUP!BD67</f>
        <v>Algeria</v>
      </c>
      <c r="F186" s="9" t="str">
        <f ca="1">+WORLDCUP!BD61</f>
        <v>United States</v>
      </c>
      <c r="G186" s="9" t="str">
        <f ca="1">+WORLDCUP!BD58</f>
        <v>South Korea</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New Zealand</v>
      </c>
      <c r="E187" s="9" t="str">
        <f ca="1">+WORLDCUP!BD67</f>
        <v>Algeria</v>
      </c>
      <c r="F187" s="9" t="str">
        <f ca="1">+WORLDCUP!BD61</f>
        <v>United States</v>
      </c>
      <c r="G187" s="9" t="str">
        <f ca="1">+WORLDCUP!BD58</f>
        <v>South Korea</v>
      </c>
      <c r="H187" s="9" t="str">
        <f ca="1">+WORLDCUP!BD65</f>
        <v>Saudi Arabia</v>
      </c>
      <c r="I187" s="9" t="str">
        <f ca="1">+WORLDCUP!BD66</f>
        <v>Senegal</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Senegal</v>
      </c>
      <c r="F188" s="9" t="str">
        <f ca="1">+WORLDCUP!BD61</f>
        <v>United States</v>
      </c>
      <c r="G188" s="9" t="str">
        <f ca="1">+WORLDCUP!BD58</f>
        <v>South Korea</v>
      </c>
      <c r="H188" s="9" t="str">
        <f ca="1">+WORLDCUP!BD63</f>
        <v>Sweden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United States</v>
      </c>
      <c r="G189" s="9" t="str">
        <f ca="1">+WORLDCUP!BD58</f>
        <v>South Korea</v>
      </c>
      <c r="H189" s="9" t="str">
        <f ca="1">+WORLDCUP!BD63</f>
        <v>Sweden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Senegal</v>
      </c>
      <c r="F190" s="9" t="str">
        <f ca="1">+WORLDCUP!BD61</f>
        <v>United States</v>
      </c>
      <c r="G190" s="9" t="str">
        <f ca="1">+WORLDCUP!BD58</f>
        <v>South Korea</v>
      </c>
      <c r="H190" s="9" t="str">
        <f ca="1">+WORLDCUP!BD63</f>
        <v>Sweden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United States</v>
      </c>
      <c r="G191" s="9" t="str">
        <f ca="1">+WORLDCUP!BD58</f>
        <v>South Korea</v>
      </c>
      <c r="H191" s="9" t="str">
        <f ca="1">+WORLDCUP!BD63</f>
        <v>Sweden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United States</v>
      </c>
      <c r="G192" s="9" t="str">
        <f ca="1">+WORLDCUP!BD58</f>
        <v>South Korea</v>
      </c>
      <c r="H192" s="9" t="str">
        <f ca="1">+WORLDCUP!BD63</f>
        <v>Sweden</v>
      </c>
      <c r="I192" s="9" t="str">
        <f ca="1">+WORLDCUP!BD66</f>
        <v>Senegal</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New Zealand</v>
      </c>
      <c r="E193" s="9" t="str">
        <f ca="1">+WORLDCUP!BD67</f>
        <v>Algeria</v>
      </c>
      <c r="F193" s="9" t="str">
        <f ca="1">+WORLDCUP!BD61</f>
        <v>United States</v>
      </c>
      <c r="G193" s="9" t="str">
        <f ca="1">+WORLDCUP!BD58</f>
        <v>South Korea</v>
      </c>
      <c r="H193" s="9" t="str">
        <f ca="1">+WORLDCUP!BD63</f>
        <v>Sweden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New Zealand</v>
      </c>
      <c r="E194" s="9" t="str">
        <f ca="1">+WORLDCUP!BD66</f>
        <v>Senegal</v>
      </c>
      <c r="F194" s="9" t="str">
        <f ca="1">+WORLDCUP!BD61</f>
        <v>United States</v>
      </c>
      <c r="G194" s="9" t="str">
        <f ca="1">+WORLDCUP!BD58</f>
        <v>South Korea</v>
      </c>
      <c r="H194" s="9" t="str">
        <f ca="1">+WORLDCUP!BD63</f>
        <v>Sweden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New Zealand</v>
      </c>
      <c r="E195" s="9" t="str">
        <f ca="1">+WORLDCUP!BD67</f>
        <v>Algeria</v>
      </c>
      <c r="F195" s="9" t="str">
        <f ca="1">+WORLDCUP!BD61</f>
        <v>United States</v>
      </c>
      <c r="G195" s="9" t="str">
        <f ca="1">+WORLDCUP!BD58</f>
        <v>South Korea</v>
      </c>
      <c r="H195" s="9" t="str">
        <f ca="1">+WORLDCUP!BD63</f>
        <v>Sweden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New Zealand</v>
      </c>
      <c r="E196" s="9" t="str">
        <f ca="1">+WORLDCUP!BD67</f>
        <v>Algeria</v>
      </c>
      <c r="F196" s="9" t="str">
        <f ca="1">+WORLDCUP!BD61</f>
        <v>United States</v>
      </c>
      <c r="G196" s="9" t="str">
        <f ca="1">+WORLDCUP!BD58</f>
        <v>South Korea</v>
      </c>
      <c r="H196" s="9" t="str">
        <f ca="1">+WORLDCUP!BD63</f>
        <v>Sweden</v>
      </c>
      <c r="I196" s="9" t="str">
        <f ca="1">+WORLDCUP!BD66</f>
        <v>Senegal</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New Zealand</v>
      </c>
      <c r="E197" s="9" t="str">
        <f ca="1">+WORLDCUP!BD62</f>
        <v>Ivory Coast</v>
      </c>
      <c r="F197" s="9" t="str">
        <f ca="1">+WORLDCUP!BD61</f>
        <v>United States</v>
      </c>
      <c r="G197" s="9" t="str">
        <f ca="1">+WORLDCUP!BD58</f>
        <v>South Korea</v>
      </c>
      <c r="H197" s="9" t="str">
        <f ca="1">+WORLDCUP!BD63</f>
        <v>Sweden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New Zealand</v>
      </c>
      <c r="E198" s="9" t="str">
        <f ca="1">+WORLDCUP!BD67</f>
        <v>Algeria</v>
      </c>
      <c r="F198" s="9" t="str">
        <f ca="1">+WORLDCUP!BD61</f>
        <v>United States</v>
      </c>
      <c r="G198" s="9" t="str">
        <f ca="1">+WORLDCUP!BD58</f>
        <v>South Korea</v>
      </c>
      <c r="H198" s="9" t="str">
        <f ca="1">+WORLDCUP!BD63</f>
        <v>Sweden</v>
      </c>
      <c r="I198" s="9" t="str">
        <f ca="1">+WORLDCUP!BD69</f>
        <v>Ghana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New Zealand</v>
      </c>
      <c r="E199" s="9" t="str">
        <f ca="1">+WORLDCUP!BD67</f>
        <v>Algeria</v>
      </c>
      <c r="F199" s="9" t="str">
        <f ca="1">+WORLDCUP!BD61</f>
        <v>United States</v>
      </c>
      <c r="G199" s="9" t="str">
        <f ca="1">+WORLDCUP!BD58</f>
        <v>South Korea</v>
      </c>
      <c r="H199" s="9" t="str">
        <f ca="1">+WORLDCUP!BD63</f>
        <v>Sweden</v>
      </c>
      <c r="I199" s="9" t="str">
        <f ca="1">+WORLDCUP!BD62</f>
        <v>Ivory Coast</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New Zealand</v>
      </c>
      <c r="E200" s="9" t="str">
        <f ca="1">+WORLDCUP!BD62</f>
        <v>Ivory Coast</v>
      </c>
      <c r="F200" s="9" t="str">
        <f ca="1">+WORLDCUP!BD61</f>
        <v>United States</v>
      </c>
      <c r="G200" s="9" t="str">
        <f ca="1">+WORLDCUP!BD58</f>
        <v>South Korea</v>
      </c>
      <c r="H200" s="9" t="str">
        <f ca="1">+WORLDCUP!BD63</f>
        <v>Sweden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New Zealand</v>
      </c>
      <c r="E201" s="9" t="str">
        <f ca="1">+WORLDCUP!BD62</f>
        <v>Ivory Coast</v>
      </c>
      <c r="F201" s="9" t="str">
        <f ca="1">+WORLDCUP!BD61</f>
        <v>United States</v>
      </c>
      <c r="G201" s="9" t="str">
        <f ca="1">+WORLDCUP!BD58</f>
        <v>South Korea</v>
      </c>
      <c r="H201" s="9" t="str">
        <f ca="1">+WORLDCUP!BD63</f>
        <v>Sweden</v>
      </c>
      <c r="I201" s="9" t="str">
        <f ca="1">+WORLDCUP!BD66</f>
        <v>Senegal</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New Zealand</v>
      </c>
      <c r="E202" s="9" t="str">
        <f ca="1">+WORLDCUP!BD67</f>
        <v>Algeria</v>
      </c>
      <c r="F202" s="9" t="str">
        <f ca="1">+WORLDCUP!BD61</f>
        <v>United States</v>
      </c>
      <c r="G202" s="9" t="str">
        <f ca="1">+WORLDCUP!BD58</f>
        <v>South Korea</v>
      </c>
      <c r="H202" s="9" t="str">
        <f ca="1">+WORLDCUP!BD63</f>
        <v>Sweden</v>
      </c>
      <c r="I202" s="9" t="str">
        <f ca="1">+WORLDCUP!BD62</f>
        <v>Ivory Coast</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Senegal</v>
      </c>
      <c r="F203" s="9" t="str">
        <f ca="1">+WORLDCUP!BD60</f>
        <v>Scotland</v>
      </c>
      <c r="G203" s="9" t="str">
        <f ca="1">+WORLDCUP!BD58</f>
        <v>South Korea</v>
      </c>
      <c r="H203" s="9" t="str">
        <f ca="1">+WORLDCUP!BD64</f>
        <v>New Zealand</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Senegal</v>
      </c>
      <c r="F204" s="9" t="str">
        <f ca="1">+WORLDCUP!BD60</f>
        <v>Scotland</v>
      </c>
      <c r="G204" s="9" t="str">
        <f ca="1">+WORLDCUP!BD58</f>
        <v>South Korea</v>
      </c>
      <c r="H204" s="9" t="str">
        <f ca="1">+WORLDCUP!BD63</f>
        <v>Sweden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New Zealand</v>
      </c>
      <c r="E205" s="9" t="str">
        <f ca="1">+WORLDCUP!BD67</f>
        <v>Algeria</v>
      </c>
      <c r="F205" s="9" t="str">
        <f ca="1">+WORLDCUP!BD60</f>
        <v>Scotland</v>
      </c>
      <c r="G205" s="9" t="str">
        <f ca="1">+WORLDCUP!BD58</f>
        <v>South Korea</v>
      </c>
      <c r="H205" s="9" t="str">
        <f ca="1">+WORLDCUP!BD63</f>
        <v>Sweden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New Zealand</v>
      </c>
      <c r="E206" s="9" t="str">
        <f ca="1">+WORLDCUP!BD67</f>
        <v>Algeria</v>
      </c>
      <c r="F206" s="9" t="str">
        <f ca="1">+WORLDCUP!BD60</f>
        <v>Scotland</v>
      </c>
      <c r="G206" s="9" t="str">
        <f ca="1">+WORLDCUP!BD58</f>
        <v>South Korea</v>
      </c>
      <c r="H206" s="9" t="str">
        <f ca="1">+WORLDCUP!BD63</f>
        <v>Sweden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New Zealand</v>
      </c>
      <c r="E207" s="9" t="str">
        <f ca="1">+WORLDCUP!BD66</f>
        <v>Senegal</v>
      </c>
      <c r="F207" s="9" t="str">
        <f ca="1">+WORLDCUP!BD60</f>
        <v>Scotland</v>
      </c>
      <c r="G207" s="9" t="str">
        <f ca="1">+WORLDCUP!BD58</f>
        <v>South Korea</v>
      </c>
      <c r="H207" s="9" t="str">
        <f ca="1">+WORLDCUP!BD63</f>
        <v>Sweden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New Zealand</v>
      </c>
      <c r="E208" s="9" t="str">
        <f ca="1">+WORLDCUP!BD67</f>
        <v>Algeria</v>
      </c>
      <c r="F208" s="9" t="str">
        <f ca="1">+WORLDCUP!BD60</f>
        <v>Scotland</v>
      </c>
      <c r="G208" s="9" t="str">
        <f ca="1">+WORLDCUP!BD58</f>
        <v>South Korea</v>
      </c>
      <c r="H208" s="9" t="str">
        <f ca="1">+WORLDCUP!BD63</f>
        <v>Sweden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New Zealand</v>
      </c>
      <c r="E209" s="9" t="str">
        <f ca="1">+WORLDCUP!BD67</f>
        <v>Algeria</v>
      </c>
      <c r="F209" s="9" t="str">
        <f ca="1">+WORLDCUP!BD60</f>
        <v>Scotland</v>
      </c>
      <c r="G209" s="9" t="str">
        <f ca="1">+WORLDCUP!BD58</f>
        <v>South Korea</v>
      </c>
      <c r="H209" s="9" t="str">
        <f ca="1">+WORLDCUP!BD63</f>
        <v>Sweden</v>
      </c>
      <c r="I209" s="9" t="str">
        <f ca="1">+WORLDCUP!BD66</f>
        <v>Senegal</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Senegal</v>
      </c>
      <c r="F210" s="9" t="str">
        <f ca="1">+WORLDCUP!BD60</f>
        <v>Scotland</v>
      </c>
      <c r="G210" s="9" t="str">
        <f ca="1">+WORLDCUP!BD58</f>
        <v>South Korea</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Senegal</v>
      </c>
      <c r="F211" s="9" t="str">
        <f ca="1">+WORLDCUP!BD60</f>
        <v>Scotland</v>
      </c>
      <c r="G211" s="9" t="str">
        <f ca="1">+WORLDCUP!BD58</f>
        <v>South Korea</v>
      </c>
      <c r="H211" s="9" t="str">
        <f ca="1">+WORLDCUP!BD64</f>
        <v>New Zealand</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New Zealand</v>
      </c>
      <c r="E212" s="9" t="str">
        <f ca="1">+WORLDCUP!BD67</f>
        <v>Algeria</v>
      </c>
      <c r="F212" s="9" t="str">
        <f ca="1">+WORLDCUP!BD60</f>
        <v>Scotland</v>
      </c>
      <c r="G212" s="9" t="str">
        <f ca="1">+WORLDCUP!BD58</f>
        <v>South Korea</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New Zealand</v>
      </c>
      <c r="E213" s="9" t="str">
        <f ca="1">+WORLDCUP!BD66</f>
        <v>Senegal</v>
      </c>
      <c r="F213" s="9" t="str">
        <f ca="1">+WORLDCUP!BD60</f>
        <v>Scotland</v>
      </c>
      <c r="G213" s="9" t="str">
        <f ca="1">+WORLDCUP!BD58</f>
        <v>South Korea</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New Zealand</v>
      </c>
      <c r="E214" s="9" t="str">
        <f ca="1">+WORLDCUP!BD67</f>
        <v>Algeria</v>
      </c>
      <c r="F214" s="9" t="str">
        <f ca="1">+WORLDCUP!BD60</f>
        <v>Scotland</v>
      </c>
      <c r="G214" s="9" t="str">
        <f ca="1">+WORLDCUP!BD58</f>
        <v>South Korea</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New Zealand</v>
      </c>
      <c r="E215" s="9" t="str">
        <f ca="1">+WORLDCUP!BD67</f>
        <v>Algeria</v>
      </c>
      <c r="F215" s="9" t="str">
        <f ca="1">+WORLDCUP!BD60</f>
        <v>Scotland</v>
      </c>
      <c r="G215" s="9" t="str">
        <f ca="1">+WORLDCUP!BD58</f>
        <v>South Korea</v>
      </c>
      <c r="H215" s="9" t="str">
        <f ca="1">+WORLDCUP!BD65</f>
        <v>Saudi Arabia</v>
      </c>
      <c r="I215" s="9" t="str">
        <f ca="1">+WORLDCUP!BD66</f>
        <v>Senegal</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Senegal</v>
      </c>
      <c r="F216" s="9" t="str">
        <f ca="1">+WORLDCUP!BD60</f>
        <v>Scotland</v>
      </c>
      <c r="G216" s="9" t="str">
        <f ca="1">+WORLDCUP!BD58</f>
        <v>South Korea</v>
      </c>
      <c r="H216" s="9" t="str">
        <f ca="1">+WORLDCUP!BD63</f>
        <v>Sweden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Sweden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South Korea</v>
      </c>
      <c r="H218" s="9" t="str">
        <f ca="1">+WORLDCUP!BD63</f>
        <v>Sweden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Sweden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Sweden</v>
      </c>
      <c r="I220" s="9" t="str">
        <f ca="1">+WORLDCUP!BD66</f>
        <v>Senegal</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New Zealand</v>
      </c>
      <c r="E221" s="9" t="str">
        <f ca="1">+WORLDCUP!BD67</f>
        <v>Algeria</v>
      </c>
      <c r="F221" s="9" t="str">
        <f ca="1">+WORLDCUP!BD60</f>
        <v>Scotland</v>
      </c>
      <c r="G221" s="9" t="str">
        <f ca="1">+WORLDCUP!BD58</f>
        <v>South Korea</v>
      </c>
      <c r="H221" s="9" t="str">
        <f ca="1">+WORLDCUP!BD63</f>
        <v>Sweden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New Zealand</v>
      </c>
      <c r="E222" s="9" t="str">
        <f ca="1">+WORLDCUP!BD66</f>
        <v>Senegal</v>
      </c>
      <c r="F222" s="9" t="str">
        <f ca="1">+WORLDCUP!BD60</f>
        <v>Scotland</v>
      </c>
      <c r="G222" s="9" t="str">
        <f ca="1">+WORLDCUP!BD58</f>
        <v>South Korea</v>
      </c>
      <c r="H222" s="9" t="str">
        <f ca="1">+WORLDCUP!BD63</f>
        <v>Sweden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New Zealand</v>
      </c>
      <c r="E223" s="9" t="str">
        <f ca="1">+WORLDCUP!BD67</f>
        <v>Algeria</v>
      </c>
      <c r="F223" s="9" t="str">
        <f ca="1">+WORLDCUP!BD60</f>
        <v>Scotland</v>
      </c>
      <c r="G223" s="9" t="str">
        <f ca="1">+WORLDCUP!BD58</f>
        <v>South Korea</v>
      </c>
      <c r="H223" s="9" t="str">
        <f ca="1">+WORLDCUP!BD63</f>
        <v>Sweden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New Zealand</v>
      </c>
      <c r="E224" s="9" t="str">
        <f ca="1">+WORLDCUP!BD67</f>
        <v>Algeria</v>
      </c>
      <c r="F224" s="9" t="str">
        <f ca="1">+WORLDCUP!BD60</f>
        <v>Scotland</v>
      </c>
      <c r="G224" s="9" t="str">
        <f ca="1">+WORLDCUP!BD58</f>
        <v>South Korea</v>
      </c>
      <c r="H224" s="9" t="str">
        <f ca="1">+WORLDCUP!BD63</f>
        <v>Sweden</v>
      </c>
      <c r="I224" s="9" t="str">
        <f ca="1">+WORLDCUP!BD66</f>
        <v>Senegal</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New Zealand</v>
      </c>
      <c r="E225" s="9" t="str">
        <f ca="1">+WORLDCUP!BD62</f>
        <v>Ivory Coast</v>
      </c>
      <c r="F225" s="9" t="str">
        <f ca="1">+WORLDCUP!BD60</f>
        <v>Scotland</v>
      </c>
      <c r="G225" s="9" t="str">
        <f ca="1">+WORLDCUP!BD58</f>
        <v>South Korea</v>
      </c>
      <c r="H225" s="9" t="str">
        <f ca="1">+WORLDCUP!BD63</f>
        <v>Sweden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New Zealand</v>
      </c>
      <c r="E226" s="9" t="str">
        <f ca="1">+WORLDCUP!BD67</f>
        <v>Algeria</v>
      </c>
      <c r="F226" s="9" t="str">
        <f ca="1">+WORLDCUP!BD60</f>
        <v>Scotland</v>
      </c>
      <c r="G226" s="9" t="str">
        <f ca="1">+WORLDCUP!BD58</f>
        <v>South Korea</v>
      </c>
      <c r="H226" s="9" t="str">
        <f ca="1">+WORLDCUP!BD63</f>
        <v>Sweden</v>
      </c>
      <c r="I226" s="9" t="str">
        <f ca="1">+WORLDCUP!BD69</f>
        <v>Ghana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New Zealand</v>
      </c>
      <c r="E227" s="9" t="str">
        <f ca="1">+WORLDCUP!BD67</f>
        <v>Algeria</v>
      </c>
      <c r="F227" s="9" t="str">
        <f ca="1">+WORLDCUP!BD60</f>
        <v>Scotland</v>
      </c>
      <c r="G227" s="9" t="str">
        <f ca="1">+WORLDCUP!BD58</f>
        <v>South Korea</v>
      </c>
      <c r="H227" s="9" t="str">
        <f ca="1">+WORLDCUP!BD63</f>
        <v>Sweden</v>
      </c>
      <c r="I227" s="9" t="str">
        <f ca="1">+WORLDCUP!BD62</f>
        <v>Ivory Coast</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New Zealand</v>
      </c>
      <c r="E228" s="9" t="str">
        <f ca="1">+WORLDCUP!BD62</f>
        <v>Ivory Coast</v>
      </c>
      <c r="F228" s="9" t="str">
        <f ca="1">+WORLDCUP!BD60</f>
        <v>Scotland</v>
      </c>
      <c r="G228" s="9" t="str">
        <f ca="1">+WORLDCUP!BD58</f>
        <v>South Korea</v>
      </c>
      <c r="H228" s="9" t="str">
        <f ca="1">+WORLDCUP!BD63</f>
        <v>Sweden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New Zealand</v>
      </c>
      <c r="E229" s="9" t="str">
        <f ca="1">+WORLDCUP!BD62</f>
        <v>Ivory Coast</v>
      </c>
      <c r="F229" s="9" t="str">
        <f ca="1">+WORLDCUP!BD60</f>
        <v>Scotland</v>
      </c>
      <c r="G229" s="9" t="str">
        <f ca="1">+WORLDCUP!BD58</f>
        <v>South Korea</v>
      </c>
      <c r="H229" s="9" t="str">
        <f ca="1">+WORLDCUP!BD63</f>
        <v>Sweden</v>
      </c>
      <c r="I229" s="9" t="str">
        <f ca="1">+WORLDCUP!BD66</f>
        <v>Senegal</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New Zealand</v>
      </c>
      <c r="E230" s="9" t="str">
        <f ca="1">+WORLDCUP!BD67</f>
        <v>Algeria</v>
      </c>
      <c r="F230" s="9" t="str">
        <f ca="1">+WORLDCUP!BD60</f>
        <v>Scotland</v>
      </c>
      <c r="G230" s="9" t="str">
        <f ca="1">+WORLDCUP!BD58</f>
        <v>South Korea</v>
      </c>
      <c r="H230" s="9" t="str">
        <f ca="1">+WORLDCUP!BD63</f>
        <v>Sweden</v>
      </c>
      <c r="I230" s="9" t="str">
        <f ca="1">+WORLDCUP!BD62</f>
        <v>Ivory Coast</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Senegal</v>
      </c>
      <c r="F231" s="9" t="str">
        <f ca="1">+WORLDCUP!BD60</f>
        <v>Scotland</v>
      </c>
      <c r="G231" s="9" t="str">
        <f ca="1">+WORLDCUP!BD58</f>
        <v>South Korea</v>
      </c>
      <c r="H231" s="9" t="str">
        <f ca="1">+WORLDCUP!BD61</f>
        <v>United States</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New Zealand</v>
      </c>
      <c r="E232" s="9" t="str">
        <f ca="1">+WORLDCUP!BD67</f>
        <v>Algeria</v>
      </c>
      <c r="F232" s="9" t="str">
        <f ca="1">+WORLDCUP!BD60</f>
        <v>Scotland</v>
      </c>
      <c r="G232" s="9" t="str">
        <f ca="1">+WORLDCUP!BD58</f>
        <v>South Korea</v>
      </c>
      <c r="H232" s="9" t="str">
        <f ca="1">+WORLDCUP!BD61</f>
        <v>United States</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New Zealand</v>
      </c>
      <c r="E233" s="9" t="str">
        <f ca="1">+WORLDCUP!BD67</f>
        <v>Algeria</v>
      </c>
      <c r="F233" s="9" t="str">
        <f ca="1">+WORLDCUP!BD60</f>
        <v>Scotland</v>
      </c>
      <c r="G233" s="9" t="str">
        <f ca="1">+WORLDCUP!BD58</f>
        <v>South Korea</v>
      </c>
      <c r="H233" s="9" t="str">
        <f ca="1">+WORLDCUP!BD61</f>
        <v>United States</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New Zealand</v>
      </c>
      <c r="E234" s="9" t="str">
        <f ca="1">+WORLDCUP!BD66</f>
        <v>Senegal</v>
      </c>
      <c r="F234" s="9" t="str">
        <f ca="1">+WORLDCUP!BD60</f>
        <v>Scotland</v>
      </c>
      <c r="G234" s="9" t="str">
        <f ca="1">+WORLDCUP!BD58</f>
        <v>South Korea</v>
      </c>
      <c r="H234" s="9" t="str">
        <f ca="1">+WORLDCUP!BD61</f>
        <v>United States</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New Zealand</v>
      </c>
      <c r="E235" s="9" t="str">
        <f ca="1">+WORLDCUP!BD67</f>
        <v>Algeria</v>
      </c>
      <c r="F235" s="9" t="str">
        <f ca="1">+WORLDCUP!BD60</f>
        <v>Scotland</v>
      </c>
      <c r="G235" s="9" t="str">
        <f ca="1">+WORLDCUP!BD58</f>
        <v>South Korea</v>
      </c>
      <c r="H235" s="9" t="str">
        <f ca="1">+WORLDCUP!BD61</f>
        <v>United States</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New Zealand</v>
      </c>
      <c r="E236" s="9" t="str">
        <f ca="1">+WORLDCUP!BD67</f>
        <v>Algeria</v>
      </c>
      <c r="F236" s="9" t="str">
        <f ca="1">+WORLDCUP!BD60</f>
        <v>Scotland</v>
      </c>
      <c r="G236" s="9" t="str">
        <f ca="1">+WORLDCUP!BD58</f>
        <v>South Korea</v>
      </c>
      <c r="H236" s="9" t="str">
        <f ca="1">+WORLDCUP!BD61</f>
        <v>United States</v>
      </c>
      <c r="I236" s="9" t="str">
        <f ca="1">+WORLDCUP!BD66</f>
        <v>Senegal</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Senegal</v>
      </c>
      <c r="F237" s="9" t="str">
        <f ca="1">+WORLDCUP!BD61</f>
        <v>United States</v>
      </c>
      <c r="G237" s="9" t="str">
        <f ca="1">+WORLDCUP!BD58</f>
        <v>South Korea</v>
      </c>
      <c r="H237" s="9" t="str">
        <f ca="1">+WORLDCUP!BD63</f>
        <v>Sweden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Korea</v>
      </c>
      <c r="H238" s="9" t="str">
        <f ca="1">+WORLDCUP!BD61</f>
        <v>United States</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Senegal</v>
      </c>
      <c r="F239" s="9" t="str">
        <f ca="1">+WORLDCUP!BD60</f>
        <v>Scotland</v>
      </c>
      <c r="G239" s="9" t="str">
        <f ca="1">+WORLDCUP!BD58</f>
        <v>South Korea</v>
      </c>
      <c r="H239" s="9" t="str">
        <f ca="1">+WORLDCUP!BD61</f>
        <v>United States</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Korea</v>
      </c>
      <c r="H240" s="9" t="str">
        <f ca="1">+WORLDCUP!BD61</f>
        <v>United States</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Korea</v>
      </c>
      <c r="H241" s="9" t="str">
        <f ca="1">+WORLDCUP!BD61</f>
        <v>United States</v>
      </c>
      <c r="I241" s="9" t="str">
        <f ca="1">+WORLDCUP!BD66</f>
        <v>Senegal</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New Zealand</v>
      </c>
      <c r="E242" s="9" t="str">
        <f ca="1">+WORLDCUP!BD67</f>
        <v>Algeria</v>
      </c>
      <c r="F242" s="9" t="str">
        <f ca="1">+WORLDCUP!BD61</f>
        <v>United States</v>
      </c>
      <c r="G242" s="9" t="str">
        <f ca="1">+WORLDCUP!BD58</f>
        <v>South Korea</v>
      </c>
      <c r="H242" s="9" t="str">
        <f ca="1">+WORLDCUP!BD63</f>
        <v>Sweden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New Zealand</v>
      </c>
      <c r="E243" s="9" t="str">
        <f ca="1">+WORLDCUP!BD66</f>
        <v>Senegal</v>
      </c>
      <c r="F243" s="9" t="str">
        <f ca="1">+WORLDCUP!BD61</f>
        <v>United States</v>
      </c>
      <c r="G243" s="9" t="str">
        <f ca="1">+WORLDCUP!BD58</f>
        <v>South Korea</v>
      </c>
      <c r="H243" s="9" t="str">
        <f ca="1">+WORLDCUP!BD63</f>
        <v>Sweden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New Zealand</v>
      </c>
      <c r="E244" s="9" t="str">
        <f ca="1">+WORLDCUP!BD67</f>
        <v>Algeria</v>
      </c>
      <c r="F244" s="9" t="str">
        <f ca="1">+WORLDCUP!BD61</f>
        <v>United States</v>
      </c>
      <c r="G244" s="9" t="str">
        <f ca="1">+WORLDCUP!BD58</f>
        <v>South Korea</v>
      </c>
      <c r="H244" s="9" t="str">
        <f ca="1">+WORLDCUP!BD63</f>
        <v>Sweden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New Zealand</v>
      </c>
      <c r="E245" s="9" t="str">
        <f ca="1">+WORLDCUP!BD67</f>
        <v>Algeria</v>
      </c>
      <c r="F245" s="9" t="str">
        <f ca="1">+WORLDCUP!BD61</f>
        <v>United States</v>
      </c>
      <c r="G245" s="9" t="str">
        <f ca="1">+WORLDCUP!BD58</f>
        <v>South Korea</v>
      </c>
      <c r="H245" s="9" t="str">
        <f ca="1">+WORLDCUP!BD63</f>
        <v>Sweden</v>
      </c>
      <c r="I245" s="9" t="str">
        <f ca="1">+WORLDCUP!BD66</f>
        <v>Senegal</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New Zealand</v>
      </c>
      <c r="E246" s="9" t="str">
        <f ca="1">+WORLDCUP!BD63</f>
        <v>Sweden</v>
      </c>
      <c r="F246" s="9" t="str">
        <f ca="1">+WORLDCUP!BD60</f>
        <v>Scotland</v>
      </c>
      <c r="G246" s="9" t="str">
        <f ca="1">+WORLDCUP!BD58</f>
        <v>South Korea</v>
      </c>
      <c r="H246" s="9" t="str">
        <f ca="1">+WORLDCUP!BD61</f>
        <v>United States</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New Zealand</v>
      </c>
      <c r="E247" s="9" t="str">
        <f ca="1">+WORLDCUP!BD67</f>
        <v>Algeria</v>
      </c>
      <c r="F247" s="9" t="str">
        <f ca="1">+WORLDCUP!BD61</f>
        <v>United States</v>
      </c>
      <c r="G247" s="9" t="str">
        <f ca="1">+WORLDCUP!BD58</f>
        <v>South Korea</v>
      </c>
      <c r="H247" s="9" t="str">
        <f ca="1">+WORLDCUP!BD63</f>
        <v>Sweden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New Zealand</v>
      </c>
      <c r="E248" s="9" t="str">
        <f ca="1">+WORLDCUP!BD67</f>
        <v>Algeria</v>
      </c>
      <c r="F248" s="9" t="str">
        <f ca="1">+WORLDCUP!BD60</f>
        <v>Scotland</v>
      </c>
      <c r="G248" s="9" t="str">
        <f ca="1">+WORLDCUP!BD58</f>
        <v>South Korea</v>
      </c>
      <c r="H248" s="9" t="str">
        <f ca="1">+WORLDCUP!BD63</f>
        <v>Sweden</v>
      </c>
      <c r="I248" s="9" t="str">
        <f ca="1">+WORLDCUP!BD61</f>
        <v>United States</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New Zealand</v>
      </c>
      <c r="E249" s="9" t="str">
        <f ca="1">+WORLDCUP!BD63</f>
        <v>Sweden</v>
      </c>
      <c r="F249" s="9" t="str">
        <f ca="1">+WORLDCUP!BD60</f>
        <v>Scotland</v>
      </c>
      <c r="G249" s="9" t="str">
        <f ca="1">+WORLDCUP!BD58</f>
        <v>South Korea</v>
      </c>
      <c r="H249" s="9" t="str">
        <f ca="1">+WORLDCUP!BD61</f>
        <v>United States</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New Zealand</v>
      </c>
      <c r="E250" s="9" t="str">
        <f ca="1">+WORLDCUP!BD63</f>
        <v>Sweden</v>
      </c>
      <c r="F250" s="9" t="str">
        <f ca="1">+WORLDCUP!BD60</f>
        <v>Scotland</v>
      </c>
      <c r="G250" s="9" t="str">
        <f ca="1">+WORLDCUP!BD58</f>
        <v>South Korea</v>
      </c>
      <c r="H250" s="9" t="str">
        <f ca="1">+WORLDCUP!BD61</f>
        <v>United States</v>
      </c>
      <c r="I250" s="9" t="str">
        <f ca="1">+WORLDCUP!BD66</f>
        <v>Senegal</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New Zealand</v>
      </c>
      <c r="E251" s="9" t="str">
        <f ca="1">+WORLDCUP!BD67</f>
        <v>Algeria</v>
      </c>
      <c r="F251" s="9" t="str">
        <f ca="1">+WORLDCUP!BD60</f>
        <v>Scotland</v>
      </c>
      <c r="G251" s="9" t="str">
        <f ca="1">+WORLDCUP!BD58</f>
        <v>South Korea</v>
      </c>
      <c r="H251" s="9" t="str">
        <f ca="1">+WORLDCUP!BD63</f>
        <v>Sweden</v>
      </c>
      <c r="I251" s="9" t="str">
        <f ca="1">+WORLDCUP!BD61</f>
        <v>United States</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Senegal</v>
      </c>
      <c r="F252" s="9" t="str">
        <f ca="1">+WORLDCUP!BD60</f>
        <v>Scotland</v>
      </c>
      <c r="G252" s="9" t="str">
        <f ca="1">+WORLDCUP!BD58</f>
        <v>South Korea</v>
      </c>
      <c r="H252" s="9" t="str">
        <f ca="1">+WORLDCUP!BD61</f>
        <v>United States</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United States</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1</v>
      </c>
      <c r="C254" s="9" t="str">
        <f ca="1">+WORLDCUP!BD65</f>
        <v>Saudi Arabia</v>
      </c>
      <c r="D254" s="9" t="str">
        <f ca="1">+WORLDCUP!BD62</f>
        <v>Ivory Coast</v>
      </c>
      <c r="E254" s="9" t="str">
        <f ca="1">+WORLDCUP!BD66</f>
        <v>Senegal</v>
      </c>
      <c r="F254" s="9" t="str">
        <f ca="1">+WORLDCUP!BD60</f>
        <v>Scotland</v>
      </c>
      <c r="G254" s="9" t="str">
        <f ca="1">+WORLDCUP!BD58</f>
        <v>South Korea</v>
      </c>
      <c r="H254" s="9" t="str">
        <f ca="1">+WORLDCUP!BD61</f>
        <v>United States</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United States</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United States</v>
      </c>
      <c r="I256" s="9" t="str">
        <f ca="1">+WORLDCUP!BD66</f>
        <v>Senegal</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New Zealand</v>
      </c>
      <c r="E257" s="9" t="str">
        <f ca="1">+WORLDCUP!BD67</f>
        <v>Algeria</v>
      </c>
      <c r="F257" s="9" t="str">
        <f ca="1">+WORLDCUP!BD60</f>
        <v>Scotland</v>
      </c>
      <c r="G257" s="9" t="str">
        <f ca="1">+WORLDCUP!BD58</f>
        <v>South Korea</v>
      </c>
      <c r="H257" s="9" t="str">
        <f ca="1">+WORLDCUP!BD61</f>
        <v>United States</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New Zealand</v>
      </c>
      <c r="E258" s="9" t="str">
        <f ca="1">+WORLDCUP!BD66</f>
        <v>Senegal</v>
      </c>
      <c r="F258" s="9" t="str">
        <f ca="1">+WORLDCUP!BD60</f>
        <v>Scotland</v>
      </c>
      <c r="G258" s="9" t="str">
        <f ca="1">+WORLDCUP!BD58</f>
        <v>South Korea</v>
      </c>
      <c r="H258" s="9" t="str">
        <f ca="1">+WORLDCUP!BD61</f>
        <v>United States</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New Zealand</v>
      </c>
      <c r="E259" s="9" t="str">
        <f ca="1">+WORLDCUP!BD67</f>
        <v>Algeria</v>
      </c>
      <c r="F259" s="9" t="str">
        <f ca="1">+WORLDCUP!BD60</f>
        <v>Scotland</v>
      </c>
      <c r="G259" s="9" t="str">
        <f ca="1">+WORLDCUP!BD58</f>
        <v>South Korea</v>
      </c>
      <c r="H259" s="9" t="str">
        <f ca="1">+WORLDCUP!BD61</f>
        <v>United States</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New Zealand</v>
      </c>
      <c r="E260" s="9" t="str">
        <f ca="1">+WORLDCUP!BD67</f>
        <v>Algeria</v>
      </c>
      <c r="F260" s="9" t="str">
        <f ca="1">+WORLDCUP!BD60</f>
        <v>Scotland</v>
      </c>
      <c r="G260" s="9" t="str">
        <f ca="1">+WORLDCUP!BD58</f>
        <v>South Korea</v>
      </c>
      <c r="H260" s="9" t="str">
        <f ca="1">+WORLDCUP!BD61</f>
        <v>United States</v>
      </c>
      <c r="I260" s="9" t="str">
        <f ca="1">+WORLDCUP!BD66</f>
        <v>Senegal</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New Zealand</v>
      </c>
      <c r="E261" s="9" t="str">
        <f ca="1">+WORLDCUP!BD62</f>
        <v>Ivory Coast</v>
      </c>
      <c r="F261" s="9" t="str">
        <f ca="1">+WORLDCUP!BD60</f>
        <v>Scotland</v>
      </c>
      <c r="G261" s="9" t="str">
        <f ca="1">+WORLDCUP!BD58</f>
        <v>South Korea</v>
      </c>
      <c r="H261" s="9" t="str">
        <f ca="1">+WORLDCUP!BD61</f>
        <v>United States</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New Zealand</v>
      </c>
      <c r="E262" s="9" t="str">
        <f ca="1">+WORLDCUP!BD67</f>
        <v>Algeria</v>
      </c>
      <c r="F262" s="9" t="str">
        <f ca="1">+WORLDCUP!BD60</f>
        <v>Scotland</v>
      </c>
      <c r="G262" s="9" t="str">
        <f ca="1">+WORLDCUP!BD58</f>
        <v>South Korea</v>
      </c>
      <c r="H262" s="9" t="str">
        <f ca="1">+WORLDCUP!BD61</f>
        <v>United States</v>
      </c>
      <c r="I262" s="9" t="str">
        <f ca="1">+WORLDCUP!BD69</f>
        <v>Ghana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New Zealand</v>
      </c>
      <c r="E263" s="9" t="str">
        <f ca="1">+WORLDCUP!BD67</f>
        <v>Algeria</v>
      </c>
      <c r="F263" s="9" t="str">
        <f ca="1">+WORLDCUP!BD60</f>
        <v>Scotland</v>
      </c>
      <c r="G263" s="9" t="str">
        <f ca="1">+WORLDCUP!BD58</f>
        <v>South Korea</v>
      </c>
      <c r="H263" s="9" t="str">
        <f ca="1">+WORLDCUP!BD61</f>
        <v>United States</v>
      </c>
      <c r="I263" s="9" t="str">
        <f ca="1">+WORLDCUP!BD62</f>
        <v>Ivory Coast</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New Zealand</v>
      </c>
      <c r="E264" s="9" t="str">
        <f ca="1">+WORLDCUP!BD62</f>
        <v>Ivory Coast</v>
      </c>
      <c r="F264" s="9" t="str">
        <f ca="1">+WORLDCUP!BD60</f>
        <v>Scotland</v>
      </c>
      <c r="G264" s="9" t="str">
        <f ca="1">+WORLDCUP!BD58</f>
        <v>South Korea</v>
      </c>
      <c r="H264" s="9" t="str">
        <f ca="1">+WORLDCUP!BD61</f>
        <v>United States</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New Zealand</v>
      </c>
      <c r="E265" s="9" t="str">
        <f ca="1">+WORLDCUP!BD62</f>
        <v>Ivory Coast</v>
      </c>
      <c r="F265" s="9" t="str">
        <f ca="1">+WORLDCUP!BD60</f>
        <v>Scotland</v>
      </c>
      <c r="G265" s="9" t="str">
        <f ca="1">+WORLDCUP!BD58</f>
        <v>South Korea</v>
      </c>
      <c r="H265" s="9" t="str">
        <f ca="1">+WORLDCUP!BD61</f>
        <v>United States</v>
      </c>
      <c r="I265" s="9" t="str">
        <f ca="1">+WORLDCUP!BD66</f>
        <v>Senegal</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New Zealand</v>
      </c>
      <c r="E266" s="9" t="str">
        <f ca="1">+WORLDCUP!BD67</f>
        <v>Algeria</v>
      </c>
      <c r="F266" s="9" t="str">
        <f ca="1">+WORLDCUP!BD60</f>
        <v>Scotland</v>
      </c>
      <c r="G266" s="9" t="str">
        <f ca="1">+WORLDCUP!BD58</f>
        <v>South Korea</v>
      </c>
      <c r="H266" s="9" t="str">
        <f ca="1">+WORLDCUP!BD61</f>
        <v>United States</v>
      </c>
      <c r="I266" s="9" t="str">
        <f ca="1">+WORLDCUP!BD62</f>
        <v>Ivory Coast</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United States</v>
      </c>
      <c r="G267" s="9" t="str">
        <f ca="1">+WORLDCUP!BD58</f>
        <v>South Korea</v>
      </c>
      <c r="H267" s="9" t="str">
        <f ca="1">+WORLDCUP!BD63</f>
        <v>Sweden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Senegal</v>
      </c>
      <c r="F268" s="9" t="str">
        <f ca="1">+WORLDCUP!BD61</f>
        <v>United States</v>
      </c>
      <c r="G268" s="9" t="str">
        <f ca="1">+WORLDCUP!BD58</f>
        <v>South Korea</v>
      </c>
      <c r="H268" s="9" t="str">
        <f ca="1">+WORLDCUP!BD63</f>
        <v>Sweden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United States</v>
      </c>
      <c r="G269" s="9" t="str">
        <f ca="1">+WORLDCUP!BD58</f>
        <v>South Korea</v>
      </c>
      <c r="H269" s="9" t="str">
        <f ca="1">+WORLDCUP!BD63</f>
        <v>Sweden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United States</v>
      </c>
      <c r="G270" s="9" t="str">
        <f ca="1">+WORLDCUP!BD58</f>
        <v>South Korea</v>
      </c>
      <c r="H270" s="9" t="str">
        <f ca="1">+WORLDCUP!BD63</f>
        <v>Sweden</v>
      </c>
      <c r="I270" s="9" t="str">
        <f ca="1">+WORLDCUP!BD66</f>
        <v>Senegal</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South Korea</v>
      </c>
      <c r="H271" s="9" t="str">
        <f ca="1">+WORLDCUP!BD61</f>
        <v>United States</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Korea</v>
      </c>
      <c r="H272" s="9" t="str">
        <f ca="1">+WORLDCUP!BD61</f>
        <v>United States</v>
      </c>
      <c r="I272" s="9" t="str">
        <f ca="1">+WORLDCUP!BD69</f>
        <v>Ghana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Sweden</v>
      </c>
      <c r="I273" s="9" t="str">
        <f ca="1">+WORLDCUP!BD61</f>
        <v>United States</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South Korea</v>
      </c>
      <c r="H274" s="9" t="str">
        <f ca="1">+WORLDCUP!BD61</f>
        <v>United States</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South Korea</v>
      </c>
      <c r="H275" s="9" t="str">
        <f ca="1">+WORLDCUP!BD61</f>
        <v>United States</v>
      </c>
      <c r="I275" s="9" t="str">
        <f ca="1">+WORLDCUP!BD66</f>
        <v>Senegal</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Sweden</v>
      </c>
      <c r="I276" s="9" t="str">
        <f ca="1">+WORLDCUP!BD61</f>
        <v>United States</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New Zealand</v>
      </c>
      <c r="E277" s="9" t="str">
        <f ca="1">+WORLDCUP!BD62</f>
        <v>Ivory Coast</v>
      </c>
      <c r="F277" s="9" t="str">
        <f ca="1">+WORLDCUP!BD61</f>
        <v>United States</v>
      </c>
      <c r="G277" s="9" t="str">
        <f ca="1">+WORLDCUP!BD58</f>
        <v>South Korea</v>
      </c>
      <c r="H277" s="9" t="str">
        <f ca="1">+WORLDCUP!BD63</f>
        <v>Sweden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New Zealand</v>
      </c>
      <c r="E278" s="9" t="str">
        <f ca="1">+WORLDCUP!BD67</f>
        <v>Algeria</v>
      </c>
      <c r="F278" s="9" t="str">
        <f ca="1">+WORLDCUP!BD61</f>
        <v>United States</v>
      </c>
      <c r="G278" s="9" t="str">
        <f ca="1">+WORLDCUP!BD58</f>
        <v>South Korea</v>
      </c>
      <c r="H278" s="9" t="str">
        <f ca="1">+WORLDCUP!BD63</f>
        <v>Sweden</v>
      </c>
      <c r="I278" s="9" t="str">
        <f ca="1">+WORLDCUP!BD69</f>
        <v>Ghana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New Zealand</v>
      </c>
      <c r="E279" s="9" t="str">
        <f ca="1">+WORLDCUP!BD67</f>
        <v>Algeria</v>
      </c>
      <c r="F279" s="9" t="str">
        <f ca="1">+WORLDCUP!BD61</f>
        <v>United States</v>
      </c>
      <c r="G279" s="9" t="str">
        <f ca="1">+WORLDCUP!BD58</f>
        <v>South Korea</v>
      </c>
      <c r="H279" s="9" t="str">
        <f ca="1">+WORLDCUP!BD63</f>
        <v>Sweden</v>
      </c>
      <c r="I279" s="9" t="str">
        <f ca="1">+WORLDCUP!BD62</f>
        <v>Ivory Coast</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New Zealand</v>
      </c>
      <c r="E280" s="9" t="str">
        <f ca="1">+WORLDCUP!BD62</f>
        <v>Ivory Coast</v>
      </c>
      <c r="F280" s="9" t="str">
        <f ca="1">+WORLDCUP!BD61</f>
        <v>United States</v>
      </c>
      <c r="G280" s="9" t="str">
        <f ca="1">+WORLDCUP!BD58</f>
        <v>South Korea</v>
      </c>
      <c r="H280" s="9" t="str">
        <f ca="1">+WORLDCUP!BD63</f>
        <v>Sweden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New Zealand</v>
      </c>
      <c r="E281" s="9" t="str">
        <f ca="1">+WORLDCUP!BD62</f>
        <v>Ivory Coast</v>
      </c>
      <c r="F281" s="9" t="str">
        <f ca="1">+WORLDCUP!BD61</f>
        <v>United States</v>
      </c>
      <c r="G281" s="9" t="str">
        <f ca="1">+WORLDCUP!BD58</f>
        <v>South Korea</v>
      </c>
      <c r="H281" s="9" t="str">
        <f ca="1">+WORLDCUP!BD63</f>
        <v>Sweden</v>
      </c>
      <c r="I281" s="9" t="str">
        <f ca="1">+WORLDCUP!BD66</f>
        <v>Senegal</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New Zealand</v>
      </c>
      <c r="E282" s="9" t="str">
        <f ca="1">+WORLDCUP!BD67</f>
        <v>Algeria</v>
      </c>
      <c r="F282" s="9" t="str">
        <f ca="1">+WORLDCUP!BD61</f>
        <v>United States</v>
      </c>
      <c r="G282" s="9" t="str">
        <f ca="1">+WORLDCUP!BD58</f>
        <v>South Korea</v>
      </c>
      <c r="H282" s="9" t="str">
        <f ca="1">+WORLDCUP!BD63</f>
        <v>Sweden</v>
      </c>
      <c r="I282" s="9" t="str">
        <f ca="1">+WORLDCUP!BD62</f>
        <v>Ivory Coast</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New Zealand</v>
      </c>
      <c r="E283" s="9" t="str">
        <f ca="1">+WORLDCUP!BD63</f>
        <v>Sweden</v>
      </c>
      <c r="F283" s="9" t="str">
        <f ca="1">+WORLDCUP!BD60</f>
        <v>Scotland</v>
      </c>
      <c r="G283" s="9" t="str">
        <f ca="1">+WORLDCUP!BD58</f>
        <v>South Korea</v>
      </c>
      <c r="H283" s="9" t="str">
        <f ca="1">+WORLDCUP!BD61</f>
        <v>United States</v>
      </c>
      <c r="I283" s="9" t="str">
        <f ca="1">+WORLDCUP!BD69</f>
        <v>Ghana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New Zealand</v>
      </c>
      <c r="E284" s="9" t="str">
        <f ca="1">+WORLDCUP!BD62</f>
        <v>Ivory Coast</v>
      </c>
      <c r="F284" s="9" t="str">
        <f ca="1">+WORLDCUP!BD60</f>
        <v>Scotland</v>
      </c>
      <c r="G284" s="9" t="str">
        <f ca="1">+WORLDCUP!BD58</f>
        <v>South Korea</v>
      </c>
      <c r="H284" s="9" t="str">
        <f ca="1">+WORLDCUP!BD63</f>
        <v>Sweden</v>
      </c>
      <c r="I284" s="9" t="str">
        <f ca="1">+WORLDCUP!BD61</f>
        <v>United States</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New Zealand</v>
      </c>
      <c r="E285" s="9" t="str">
        <f ca="1">+WORLDCUP!BD67</f>
        <v>Algeria</v>
      </c>
      <c r="F285" s="9" t="str">
        <f ca="1">+WORLDCUP!BD60</f>
        <v>Scotland</v>
      </c>
      <c r="G285" s="9" t="str">
        <f ca="1">+WORLDCUP!BD58</f>
        <v>South Korea</v>
      </c>
      <c r="H285" s="9" t="str">
        <f ca="1">+WORLDCUP!BD63</f>
        <v>Sweden</v>
      </c>
      <c r="I285" s="9" t="str">
        <f ca="1">+WORLDCUP!BD61</f>
        <v>United States</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New Zealand</v>
      </c>
      <c r="E286" s="9" t="str">
        <f ca="1">+WORLDCUP!BD62</f>
        <v>Ivory Coast</v>
      </c>
      <c r="F286" s="9" t="str">
        <f ca="1">+WORLDCUP!BD60</f>
        <v>Scotland</v>
      </c>
      <c r="G286" s="9" t="str">
        <f ca="1">+WORLDCUP!BD58</f>
        <v>South Korea</v>
      </c>
      <c r="H286" s="9" t="str">
        <f ca="1">+WORLDCUP!BD63</f>
        <v>Sweden</v>
      </c>
      <c r="I286" s="9" t="str">
        <f ca="1">+WORLDCUP!BD61</f>
        <v>United States</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Canada</v>
      </c>
      <c r="F287" s="9" t="str">
        <f ca="1">+WORLDCUP!BD58</f>
        <v>South Korea</v>
      </c>
      <c r="G287" s="9" t="str">
        <f ca="1">+WORLDCUP!BD66</f>
        <v>Senegal</v>
      </c>
      <c r="H287" s="9" t="str">
        <f ca="1">+WORLDCUP!BD64</f>
        <v>New Zealand</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Canada</v>
      </c>
      <c r="F288" s="9" t="str">
        <f ca="1">+WORLDCUP!BD58</f>
        <v>South Korea</v>
      </c>
      <c r="G288" s="9" t="str">
        <f ca="1">+WORLDCUP!BD66</f>
        <v>Senegal</v>
      </c>
      <c r="H288" s="9" t="str">
        <f ca="1">+WORLDCUP!BD63</f>
        <v>Sweden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Algeria</v>
      </c>
      <c r="E289" s="9" t="str">
        <f ca="1">+WORLDCUP!BD59</f>
        <v>Canada</v>
      </c>
      <c r="F289" s="9" t="str">
        <f ca="1">+WORLDCUP!BD63</f>
        <v>Sweden</v>
      </c>
      <c r="G289" s="9" t="str">
        <f ca="1">+WORLDCUP!BD58</f>
        <v>South Korea</v>
      </c>
      <c r="H289" s="9" t="str">
        <f ca="1">+WORLDCUP!BD64</f>
        <v>New Zealand</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Canada</v>
      </c>
      <c r="F290" s="9" t="str">
        <f ca="1">+WORLDCUP!BD63</f>
        <v>Sweden</v>
      </c>
      <c r="G290" s="9" t="str">
        <f ca="1">+WORLDCUP!BD58</f>
        <v>South Korea</v>
      </c>
      <c r="H290" s="9" t="str">
        <f ca="1">+WORLDCUP!BD64</f>
        <v>New Zealand</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New Zealand</v>
      </c>
      <c r="E291" s="9" t="str">
        <f ca="1">+WORLDCUP!BD59</f>
        <v>Canada</v>
      </c>
      <c r="F291" s="9" t="str">
        <f ca="1">+WORLDCUP!BD58</f>
        <v>South Korea</v>
      </c>
      <c r="G291" s="9" t="str">
        <f ca="1">+WORLDCUP!BD66</f>
        <v>Senegal</v>
      </c>
      <c r="H291" s="9" t="str">
        <f ca="1">+WORLDCUP!BD63</f>
        <v>Sweden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Canada</v>
      </c>
      <c r="F292" s="9" t="str">
        <f ca="1">+WORLDCUP!BD63</f>
        <v>Sweden</v>
      </c>
      <c r="G292" s="9" t="str">
        <f ca="1">+WORLDCUP!BD58</f>
        <v>South Korea</v>
      </c>
      <c r="H292" s="9" t="str">
        <f ca="1">+WORLDCUP!BD64</f>
        <v>New Zealand</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Canada</v>
      </c>
      <c r="F293" s="9" t="str">
        <f ca="1">+WORLDCUP!BD63</f>
        <v>Sweden</v>
      </c>
      <c r="G293" s="9" t="str">
        <f ca="1">+WORLDCUP!BD58</f>
        <v>South Korea</v>
      </c>
      <c r="H293" s="9" t="str">
        <f ca="1">+WORLDCUP!BD64</f>
        <v>New Zealand</v>
      </c>
      <c r="I293" s="9" t="str">
        <f ca="1">+WORLDCUP!BD66</f>
        <v>Senegal</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Canada</v>
      </c>
      <c r="F294" s="9" t="str">
        <f ca="1">+WORLDCUP!BD58</f>
        <v>South Korea</v>
      </c>
      <c r="G294" s="9" t="str">
        <f ca="1">+WORLDCUP!BD66</f>
        <v>Senegal</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Canada</v>
      </c>
      <c r="F295" s="9" t="str">
        <f ca="1">+WORLDCUP!BD58</f>
        <v>South Korea</v>
      </c>
      <c r="G295" s="9" t="str">
        <f ca="1">+WORLDCUP!BD66</f>
        <v>Senegal</v>
      </c>
      <c r="H295" s="9" t="str">
        <f ca="1">+WORLDCUP!BD64</f>
        <v>New Zealand</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Canada</v>
      </c>
      <c r="F296" s="9" t="str">
        <f ca="1">+WORLDCUP!BD58</f>
        <v>South Korea</v>
      </c>
      <c r="G296" s="9" t="str">
        <f ca="1">+WORLDCUP!BD65</f>
        <v>Saudi Arabia</v>
      </c>
      <c r="H296" s="9" t="str">
        <f ca="1">+WORLDCUP!BD64</f>
        <v>New Zealand</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New Zealand</v>
      </c>
      <c r="E297" s="9" t="str">
        <f ca="1">+WORLDCUP!BD59</f>
        <v>Canada</v>
      </c>
      <c r="F297" s="9" t="str">
        <f ca="1">+WORLDCUP!BD58</f>
        <v>South Korea</v>
      </c>
      <c r="G297" s="9" t="str">
        <f ca="1">+WORLDCUP!BD66</f>
        <v>Senegal</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Canada</v>
      </c>
      <c r="F298" s="9" t="str">
        <f ca="1">+WORLDCUP!BD58</f>
        <v>South Korea</v>
      </c>
      <c r="G298" s="9" t="str">
        <f ca="1">+WORLDCUP!BD65</f>
        <v>Saudi Arabia</v>
      </c>
      <c r="H298" s="9" t="str">
        <f ca="1">+WORLDCUP!BD64</f>
        <v>New Zealand</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Canada</v>
      </c>
      <c r="F299" s="9" t="str">
        <f ca="1">+WORLDCUP!BD58</f>
        <v>South Korea</v>
      </c>
      <c r="G299" s="9" t="str">
        <f ca="1">+WORLDCUP!BD65</f>
        <v>Saudi Arabia</v>
      </c>
      <c r="H299" s="9" t="str">
        <f ca="1">+WORLDCUP!BD64</f>
        <v>New Zealand</v>
      </c>
      <c r="I299" s="9" t="str">
        <f ca="1">+WORLDCUP!BD66</f>
        <v>Senegal</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Canada</v>
      </c>
      <c r="F300" s="9" t="str">
        <f ca="1">+WORLDCUP!BD58</f>
        <v>South Korea</v>
      </c>
      <c r="G300" s="9" t="str">
        <f ca="1">+WORLDCUP!BD66</f>
        <v>Senegal</v>
      </c>
      <c r="H300" s="9" t="str">
        <f ca="1">+WORLDCUP!BD63</f>
        <v>Sweden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Canada</v>
      </c>
      <c r="F301" s="9" t="str">
        <f ca="1">+WORLDCUP!BD63</f>
        <v>Sweden</v>
      </c>
      <c r="G301" s="9" t="str">
        <f ca="1">+WORLDCUP!BD58</f>
        <v>South Korea</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Senegal</v>
      </c>
      <c r="E302" s="9" t="str">
        <f ca="1">+WORLDCUP!BD59</f>
        <v>Canada</v>
      </c>
      <c r="F302" s="9" t="str">
        <f ca="1">+WORLDCUP!BD63</f>
        <v>Sweden</v>
      </c>
      <c r="G302" s="9" t="str">
        <f ca="1">+WORLDCUP!BD58</f>
        <v>South Korea</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Canada</v>
      </c>
      <c r="F303" s="9" t="str">
        <f ca="1">+WORLDCUP!BD63</f>
        <v>Sweden</v>
      </c>
      <c r="G303" s="9" t="str">
        <f ca="1">+WORLDCUP!BD58</f>
        <v>South Korea</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Canada</v>
      </c>
      <c r="F304" s="9" t="str">
        <f ca="1">+WORLDCUP!BD63</f>
        <v>Sweden</v>
      </c>
      <c r="G304" s="9" t="str">
        <f ca="1">+WORLDCUP!BD58</f>
        <v>South Korea</v>
      </c>
      <c r="H304" s="9" t="str">
        <f ca="1">+WORLDCUP!BD65</f>
        <v>Saudi Arabia</v>
      </c>
      <c r="I304" s="9" t="str">
        <f ca="1">+WORLDCUP!BD66</f>
        <v>Senegal</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Canada</v>
      </c>
      <c r="F305" s="9" t="str">
        <f ca="1">+WORLDCUP!BD63</f>
        <v>Sweden</v>
      </c>
      <c r="G305" s="9" t="str">
        <f ca="1">+WORLDCUP!BD58</f>
        <v>South Korea</v>
      </c>
      <c r="H305" s="9" t="str">
        <f ca="1">+WORLDCUP!BD64</f>
        <v>New Zealand</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New Zealand</v>
      </c>
      <c r="E306" s="9" t="str">
        <f ca="1">+WORLDCUP!BD59</f>
        <v>Canada</v>
      </c>
      <c r="F306" s="9" t="str">
        <f ca="1">+WORLDCUP!BD58</f>
        <v>South Korea</v>
      </c>
      <c r="G306" s="9" t="str">
        <f ca="1">+WORLDCUP!BD66</f>
        <v>Senegal</v>
      </c>
      <c r="H306" s="9" t="str">
        <f ca="1">+WORLDCUP!BD63</f>
        <v>Sweden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Canada</v>
      </c>
      <c r="F307" s="9" t="str">
        <f ca="1">+WORLDCUP!BD63</f>
        <v>Sweden</v>
      </c>
      <c r="G307" s="9" t="str">
        <f ca="1">+WORLDCUP!BD58</f>
        <v>South Korea</v>
      </c>
      <c r="H307" s="9" t="str">
        <f ca="1">+WORLDCUP!BD64</f>
        <v>New Zealand</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Canada</v>
      </c>
      <c r="F308" s="9" t="str">
        <f ca="1">+WORLDCUP!BD63</f>
        <v>Sweden</v>
      </c>
      <c r="G308" s="9" t="str">
        <f ca="1">+WORLDCUP!BD58</f>
        <v>South Korea</v>
      </c>
      <c r="H308" s="9" t="str">
        <f ca="1">+WORLDCUP!BD64</f>
        <v>New Zealand</v>
      </c>
      <c r="I308" s="9" t="str">
        <f ca="1">+WORLDCUP!BD66</f>
        <v>Senegal</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New Zealand</v>
      </c>
      <c r="E309" s="9" t="str">
        <f ca="1">+WORLDCUP!BD59</f>
        <v>Canada</v>
      </c>
      <c r="F309" s="9" t="str">
        <f ca="1">+WORLDCUP!BD63</f>
        <v>Sweden</v>
      </c>
      <c r="G309" s="9" t="str">
        <f ca="1">+WORLDCUP!BD58</f>
        <v>South Korea</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Canada</v>
      </c>
      <c r="F310" s="9" t="str">
        <f ca="1">+WORLDCUP!BD63</f>
        <v>Sweden</v>
      </c>
      <c r="G310" s="9" t="str">
        <f ca="1">+WORLDCUP!BD58</f>
        <v>South Korea</v>
      </c>
      <c r="H310" s="9" t="str">
        <f ca="1">+WORLDCUP!BD64</f>
        <v>New Zealand</v>
      </c>
      <c r="I310" s="9" t="str">
        <f ca="1">+WORLDCUP!BD69</f>
        <v>Ghana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Canada</v>
      </c>
      <c r="F311" s="9" t="str">
        <f ca="1">+WORLDCUP!BD63</f>
        <v>Sweden</v>
      </c>
      <c r="G311" s="9" t="str">
        <f ca="1">+WORLDCUP!BD58</f>
        <v>South Korea</v>
      </c>
      <c r="H311" s="9" t="str">
        <f ca="1">+WORLDCUP!BD64</f>
        <v>New Zealand</v>
      </c>
      <c r="I311" s="9" t="str">
        <f ca="1">+WORLDCUP!BD62</f>
        <v>Ivory Coast</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New Zealand</v>
      </c>
      <c r="E312" s="9" t="str">
        <f ca="1">+WORLDCUP!BD59</f>
        <v>Canada</v>
      </c>
      <c r="F312" s="9" t="str">
        <f ca="1">+WORLDCUP!BD63</f>
        <v>Sweden</v>
      </c>
      <c r="G312" s="9" t="str">
        <f ca="1">+WORLDCUP!BD58</f>
        <v>South Korea</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New Zealand</v>
      </c>
      <c r="E313" s="9" t="str">
        <f ca="1">+WORLDCUP!BD59</f>
        <v>Canada</v>
      </c>
      <c r="F313" s="9" t="str">
        <f ca="1">+WORLDCUP!BD63</f>
        <v>Sweden</v>
      </c>
      <c r="G313" s="9" t="str">
        <f ca="1">+WORLDCUP!BD58</f>
        <v>South Korea</v>
      </c>
      <c r="H313" s="9" t="str">
        <f ca="1">+WORLDCUP!BD65</f>
        <v>Saudi Arabia</v>
      </c>
      <c r="I313" s="9" t="str">
        <f ca="1">+WORLDCUP!BD66</f>
        <v>Senegal</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Canada</v>
      </c>
      <c r="F314" s="9" t="str">
        <f ca="1">+WORLDCUP!BD63</f>
        <v>Sweden</v>
      </c>
      <c r="G314" s="9" t="str">
        <f ca="1">+WORLDCUP!BD58</f>
        <v>South Korea</v>
      </c>
      <c r="H314" s="9" t="str">
        <f ca="1">+WORLDCUP!BD64</f>
        <v>New Zealand</v>
      </c>
      <c r="I314" s="9" t="str">
        <f ca="1">+WORLDCUP!BD62</f>
        <v>Ivory Coast</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Algeria</v>
      </c>
      <c r="E315" s="9" t="str">
        <f ca="1">+WORLDCUP!BD59</f>
        <v>Canada</v>
      </c>
      <c r="F315" s="9" t="str">
        <f ca="1">+WORLDCUP!BD61</f>
        <v>United States</v>
      </c>
      <c r="G315" s="9" t="str">
        <f ca="1">+WORLDCUP!BD58</f>
        <v>South Korea</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Algeria</v>
      </c>
      <c r="E316" s="9" t="str">
        <f ca="1">+WORLDCUP!BD59</f>
        <v>Canada</v>
      </c>
      <c r="F316" s="9" t="str">
        <f ca="1">+WORLDCUP!BD61</f>
        <v>United States</v>
      </c>
      <c r="G316" s="9" t="str">
        <f ca="1">+WORLDCUP!BD58</f>
        <v>South Korea</v>
      </c>
      <c r="H316" s="9" t="str">
        <f ca="1">+WORLDCUP!BD64</f>
        <v>New Zealand</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Canada</v>
      </c>
      <c r="F317" s="9" t="str">
        <f ca="1">+WORLDCUP!BD61</f>
        <v>United States</v>
      </c>
      <c r="G317" s="9" t="str">
        <f ca="1">+WORLDCUP!BD58</f>
        <v>South Korea</v>
      </c>
      <c r="H317" s="9" t="str">
        <f ca="1">+WORLDCUP!BD64</f>
        <v>New Zealand</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New Zealand</v>
      </c>
      <c r="E318" s="9" t="str">
        <f ca="1">+WORLDCUP!BD59</f>
        <v>Canada</v>
      </c>
      <c r="F318" s="9" t="str">
        <f ca="1">+WORLDCUP!BD61</f>
        <v>United States</v>
      </c>
      <c r="G318" s="9" t="str">
        <f ca="1">+WORLDCUP!BD58</f>
        <v>South Korea</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Canada</v>
      </c>
      <c r="F319" s="9" t="str">
        <f ca="1">+WORLDCUP!BD61</f>
        <v>United States</v>
      </c>
      <c r="G319" s="9" t="str">
        <f ca="1">+WORLDCUP!BD58</f>
        <v>South Korea</v>
      </c>
      <c r="H319" s="9" t="str">
        <f ca="1">+WORLDCUP!BD64</f>
        <v>New Zealand</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Canada</v>
      </c>
      <c r="F320" s="9" t="str">
        <f ca="1">+WORLDCUP!BD61</f>
        <v>United States</v>
      </c>
      <c r="G320" s="9" t="str">
        <f ca="1">+WORLDCUP!BD58</f>
        <v>South Korea</v>
      </c>
      <c r="H320" s="9" t="str">
        <f ca="1">+WORLDCUP!BD64</f>
        <v>New Zealand</v>
      </c>
      <c r="I320" s="9" t="str">
        <f ca="1">+WORLDCUP!BD66</f>
        <v>Senegal</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Algeria</v>
      </c>
      <c r="E321" s="9" t="str">
        <f ca="1">+WORLDCUP!BD59</f>
        <v>Canada</v>
      </c>
      <c r="F321" s="9" t="str">
        <f ca="1">+WORLDCUP!BD61</f>
        <v>United States</v>
      </c>
      <c r="G321" s="9" t="str">
        <f ca="1">+WORLDCUP!BD58</f>
        <v>South Korea</v>
      </c>
      <c r="H321" s="9" t="str">
        <f ca="1">+WORLDCUP!BD63</f>
        <v>Sweden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Canada</v>
      </c>
      <c r="F322" s="9" t="str">
        <f ca="1">+WORLDCUP!BD61</f>
        <v>United States</v>
      </c>
      <c r="G322" s="9" t="str">
        <f ca="1">+WORLDCUP!BD58</f>
        <v>South Korea</v>
      </c>
      <c r="H322" s="9" t="str">
        <f ca="1">+WORLDCUP!BD63</f>
        <v>Sweden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Canada</v>
      </c>
      <c r="F323" s="9" t="str">
        <f ca="1">+WORLDCUP!BD61</f>
        <v>United States</v>
      </c>
      <c r="G323" s="9" t="str">
        <f ca="1">+WORLDCUP!BD58</f>
        <v>South Korea</v>
      </c>
      <c r="H323" s="9" t="str">
        <f ca="1">+WORLDCUP!BD63</f>
        <v>Sweden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Canada</v>
      </c>
      <c r="F324" s="9" t="str">
        <f ca="1">+WORLDCUP!BD61</f>
        <v>United States</v>
      </c>
      <c r="G324" s="9" t="str">
        <f ca="1">+WORLDCUP!BD58</f>
        <v>South Korea</v>
      </c>
      <c r="H324" s="9" t="str">
        <f ca="1">+WORLDCUP!BD63</f>
        <v>Sweden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Canada</v>
      </c>
      <c r="F325" s="9" t="str">
        <f ca="1">+WORLDCUP!BD61</f>
        <v>United States</v>
      </c>
      <c r="G325" s="9" t="str">
        <f ca="1">+WORLDCUP!BD58</f>
        <v>South Korea</v>
      </c>
      <c r="H325" s="9" t="str">
        <f ca="1">+WORLDCUP!BD63</f>
        <v>Sweden</v>
      </c>
      <c r="I325" s="9" t="str">
        <f ca="1">+WORLDCUP!BD66</f>
        <v>Senegal</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Canada</v>
      </c>
      <c r="F326" s="9" t="str">
        <f ca="1">+WORLDCUP!BD61</f>
        <v>United States</v>
      </c>
      <c r="G326" s="9" t="str">
        <f ca="1">+WORLDCUP!BD58</f>
        <v>South Korea</v>
      </c>
      <c r="H326" s="9" t="str">
        <f ca="1">+WORLDCUP!BD64</f>
        <v>New Zealand</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New Zealand</v>
      </c>
      <c r="E327" s="9" t="str">
        <f ca="1">+WORLDCUP!BD59</f>
        <v>Canada</v>
      </c>
      <c r="F327" s="9" t="str">
        <f ca="1">+WORLDCUP!BD61</f>
        <v>United States</v>
      </c>
      <c r="G327" s="9" t="str">
        <f ca="1">+WORLDCUP!BD58</f>
        <v>South Korea</v>
      </c>
      <c r="H327" s="9" t="str">
        <f ca="1">+WORLDCUP!BD63</f>
        <v>Sweden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Canada</v>
      </c>
      <c r="F328" s="9" t="str">
        <f ca="1">+WORLDCUP!BD61</f>
        <v>United States</v>
      </c>
      <c r="G328" s="9" t="str">
        <f ca="1">+WORLDCUP!BD58</f>
        <v>South Korea</v>
      </c>
      <c r="H328" s="9" t="str">
        <f ca="1">+WORLDCUP!BD64</f>
        <v>New Zealand</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Canada</v>
      </c>
      <c r="F329" s="9" t="str">
        <f ca="1">+WORLDCUP!BD61</f>
        <v>United States</v>
      </c>
      <c r="G329" s="9" t="str">
        <f ca="1">+WORLDCUP!BD58</f>
        <v>South Korea</v>
      </c>
      <c r="H329" s="9" t="str">
        <f ca="1">+WORLDCUP!BD64</f>
        <v>New Zealand</v>
      </c>
      <c r="I329" s="9" t="str">
        <f ca="1">+WORLDCUP!BD66</f>
        <v>Senegal</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New Zealand</v>
      </c>
      <c r="E330" s="9" t="str">
        <f ca="1">+WORLDCUP!BD59</f>
        <v>Canada</v>
      </c>
      <c r="F330" s="9" t="str">
        <f ca="1">+WORLDCUP!BD61</f>
        <v>United States</v>
      </c>
      <c r="G330" s="9" t="str">
        <f ca="1">+WORLDCUP!BD58</f>
        <v>South Korea</v>
      </c>
      <c r="H330" s="9" t="str">
        <f ca="1">+WORLDCUP!BD63</f>
        <v>Sweden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New Zealand</v>
      </c>
      <c r="E331" s="9" t="str">
        <f ca="1">+WORLDCUP!BD59</f>
        <v>Canada</v>
      </c>
      <c r="F331" s="9" t="str">
        <f ca="1">+WORLDCUP!BD61</f>
        <v>United States</v>
      </c>
      <c r="G331" s="9" t="str">
        <f ca="1">+WORLDCUP!BD58</f>
        <v>South Korea</v>
      </c>
      <c r="H331" s="9" t="str">
        <f ca="1">+WORLDCUP!BD63</f>
        <v>Sweden</v>
      </c>
      <c r="I331" s="9" t="str">
        <f ca="1">+WORLDCUP!BD69</f>
        <v>Ghana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New Zealand</v>
      </c>
      <c r="E332" s="9" t="str">
        <f ca="1">+WORLDCUP!BD59</f>
        <v>Canada</v>
      </c>
      <c r="F332" s="9" t="str">
        <f ca="1">+WORLDCUP!BD61</f>
        <v>United States</v>
      </c>
      <c r="G332" s="9" t="str">
        <f ca="1">+WORLDCUP!BD58</f>
        <v>South Korea</v>
      </c>
      <c r="H332" s="9" t="str">
        <f ca="1">+WORLDCUP!BD63</f>
        <v>Sweden</v>
      </c>
      <c r="I332" s="9" t="str">
        <f ca="1">+WORLDCUP!BD67</f>
        <v>Algeria</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New Zealand</v>
      </c>
      <c r="E333" s="9" t="str">
        <f ca="1">+WORLDCUP!BD59</f>
        <v>Canada</v>
      </c>
      <c r="F333" s="9" t="str">
        <f ca="1">+WORLDCUP!BD61</f>
        <v>United States</v>
      </c>
      <c r="G333" s="9" t="str">
        <f ca="1">+WORLDCUP!BD58</f>
        <v>South Korea</v>
      </c>
      <c r="H333" s="9" t="str">
        <f ca="1">+WORLDCUP!BD63</f>
        <v>Sweden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New Zealand</v>
      </c>
      <c r="E334" s="9" t="str">
        <f ca="1">+WORLDCUP!BD59</f>
        <v>Canada</v>
      </c>
      <c r="F334" s="9" t="str">
        <f ca="1">+WORLDCUP!BD61</f>
        <v>United States</v>
      </c>
      <c r="G334" s="9" t="str">
        <f ca="1">+WORLDCUP!BD58</f>
        <v>South Korea</v>
      </c>
      <c r="H334" s="9" t="str">
        <f ca="1">+WORLDCUP!BD63</f>
        <v>Sweden</v>
      </c>
      <c r="I334" s="9" t="str">
        <f ca="1">+WORLDCUP!BD66</f>
        <v>Senegal</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New Zealand</v>
      </c>
      <c r="E335" s="9" t="str">
        <f ca="1">+WORLDCUP!BD59</f>
        <v>Canada</v>
      </c>
      <c r="F335" s="9" t="str">
        <f ca="1">+WORLDCUP!BD61</f>
        <v>United States</v>
      </c>
      <c r="G335" s="9" t="str">
        <f ca="1">+WORLDCUP!BD58</f>
        <v>South Korea</v>
      </c>
      <c r="H335" s="9" t="str">
        <f ca="1">+WORLDCUP!BD63</f>
        <v>Sweden</v>
      </c>
      <c r="I335" s="9" t="str">
        <f ca="1">+WORLDCUP!BD66</f>
        <v>Senegal</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Canada</v>
      </c>
      <c r="F336" s="9" t="str">
        <f ca="1">+WORLDCUP!BD58</f>
        <v>South Korea</v>
      </c>
      <c r="G336" s="9" t="str">
        <f ca="1">+WORLDCUP!BD66</f>
        <v>Senegal</v>
      </c>
      <c r="H336" s="9" t="str">
        <f ca="1">+WORLDCUP!BD61</f>
        <v>United States</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Canada</v>
      </c>
      <c r="F337" s="9" t="str">
        <f ca="1">+WORLDCUP!BD61</f>
        <v>United States</v>
      </c>
      <c r="G337" s="9" t="str">
        <f ca="1">+WORLDCUP!BD58</f>
        <v>South Korea</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Senegal</v>
      </c>
      <c r="E338" s="9" t="str">
        <f ca="1">+WORLDCUP!BD59</f>
        <v>Canada</v>
      </c>
      <c r="F338" s="9" t="str">
        <f ca="1">+WORLDCUP!BD61</f>
        <v>United States</v>
      </c>
      <c r="G338" s="9" t="str">
        <f ca="1">+WORLDCUP!BD58</f>
        <v>South Korea</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Canada</v>
      </c>
      <c r="F339" s="9" t="str">
        <f ca="1">+WORLDCUP!BD61</f>
        <v>United States</v>
      </c>
      <c r="G339" s="9" t="str">
        <f ca="1">+WORLDCUP!BD58</f>
        <v>South Korea</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Canada</v>
      </c>
      <c r="F340" s="9" t="str">
        <f ca="1">+WORLDCUP!BD61</f>
        <v>United States</v>
      </c>
      <c r="G340" s="9" t="str">
        <f ca="1">+WORLDCUP!BD58</f>
        <v>South Korea</v>
      </c>
      <c r="H340" s="9" t="str">
        <f ca="1">+WORLDCUP!BD65</f>
        <v>Saudi Arabia</v>
      </c>
      <c r="I340" s="9" t="str">
        <f ca="1">+WORLDCUP!BD66</f>
        <v>Senegal</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Canada</v>
      </c>
      <c r="F341" s="9" t="str">
        <f ca="1">+WORLDCUP!BD61</f>
        <v>United States</v>
      </c>
      <c r="G341" s="9" t="str">
        <f ca="1">+WORLDCUP!BD58</f>
        <v>South Korea</v>
      </c>
      <c r="H341" s="9" t="str">
        <f ca="1">+WORLDCUP!BD64</f>
        <v>New Zealand</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New Zealand</v>
      </c>
      <c r="E342" s="9" t="str">
        <f ca="1">+WORLDCUP!BD59</f>
        <v>Canada</v>
      </c>
      <c r="F342" s="9" t="str">
        <f ca="1">+WORLDCUP!BD58</f>
        <v>South Korea</v>
      </c>
      <c r="G342" s="9" t="str">
        <f ca="1">+WORLDCUP!BD66</f>
        <v>Senegal</v>
      </c>
      <c r="H342" s="9" t="str">
        <f ca="1">+WORLDCUP!BD61</f>
        <v>United States</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Canada</v>
      </c>
      <c r="F343" s="9" t="str">
        <f ca="1">+WORLDCUP!BD61</f>
        <v>United States</v>
      </c>
      <c r="G343" s="9" t="str">
        <f ca="1">+WORLDCUP!BD58</f>
        <v>South Korea</v>
      </c>
      <c r="H343" s="9" t="str">
        <f ca="1">+WORLDCUP!BD64</f>
        <v>New Zealand</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Canada</v>
      </c>
      <c r="F344" s="9" t="str">
        <f ca="1">+WORLDCUP!BD61</f>
        <v>United States</v>
      </c>
      <c r="G344" s="9" t="str">
        <f ca="1">+WORLDCUP!BD58</f>
        <v>South Korea</v>
      </c>
      <c r="H344" s="9" t="str">
        <f ca="1">+WORLDCUP!BD64</f>
        <v>New Zealand</v>
      </c>
      <c r="I344" s="9" t="str">
        <f ca="1">+WORLDCUP!BD66</f>
        <v>Senegal</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New Zealand</v>
      </c>
      <c r="E345" s="9" t="str">
        <f ca="1">+WORLDCUP!BD59</f>
        <v>Canada</v>
      </c>
      <c r="F345" s="9" t="str">
        <f ca="1">+WORLDCUP!BD61</f>
        <v>United States</v>
      </c>
      <c r="G345" s="9" t="str">
        <f ca="1">+WORLDCUP!BD58</f>
        <v>South Korea</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Canada</v>
      </c>
      <c r="F346" s="9" t="str">
        <f ca="1">+WORLDCUP!BD61</f>
        <v>United States</v>
      </c>
      <c r="G346" s="9" t="str">
        <f ca="1">+WORLDCUP!BD58</f>
        <v>South Korea</v>
      </c>
      <c r="H346" s="9" t="str">
        <f ca="1">+WORLDCUP!BD64</f>
        <v>New Zealand</v>
      </c>
      <c r="I346" s="9" t="str">
        <f ca="1">+WORLDCUP!BD69</f>
        <v>Ghana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Canada</v>
      </c>
      <c r="F347" s="9" t="str">
        <f ca="1">+WORLDCUP!BD61</f>
        <v>United States</v>
      </c>
      <c r="G347" s="9" t="str">
        <f ca="1">+WORLDCUP!BD58</f>
        <v>South Korea</v>
      </c>
      <c r="H347" s="9" t="str">
        <f ca="1">+WORLDCUP!BD64</f>
        <v>New Zealand</v>
      </c>
      <c r="I347" s="9" t="str">
        <f ca="1">+WORLDCUP!BD62</f>
        <v>Ivory Coast</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New Zealand</v>
      </c>
      <c r="E348" s="9" t="str">
        <f ca="1">+WORLDCUP!BD59</f>
        <v>Canada</v>
      </c>
      <c r="F348" s="9" t="str">
        <f ca="1">+WORLDCUP!BD61</f>
        <v>United States</v>
      </c>
      <c r="G348" s="9" t="str">
        <f ca="1">+WORLDCUP!BD58</f>
        <v>South Korea</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New Zealand</v>
      </c>
      <c r="E349" s="9" t="str">
        <f ca="1">+WORLDCUP!BD59</f>
        <v>Canada</v>
      </c>
      <c r="F349" s="9" t="str">
        <f ca="1">+WORLDCUP!BD61</f>
        <v>United States</v>
      </c>
      <c r="G349" s="9" t="str">
        <f ca="1">+WORLDCUP!BD58</f>
        <v>South Korea</v>
      </c>
      <c r="H349" s="9" t="str">
        <f ca="1">+WORLDCUP!BD65</f>
        <v>Saudi Arabia</v>
      </c>
      <c r="I349" s="9" t="str">
        <f ca="1">+WORLDCUP!BD66</f>
        <v>Senegal</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Canada</v>
      </c>
      <c r="F350" s="9" t="str">
        <f ca="1">+WORLDCUP!BD61</f>
        <v>United States</v>
      </c>
      <c r="G350" s="9" t="str">
        <f ca="1">+WORLDCUP!BD58</f>
        <v>South Korea</v>
      </c>
      <c r="H350" s="9" t="str">
        <f ca="1">+WORLDCUP!BD64</f>
        <v>New Zealand</v>
      </c>
      <c r="I350" s="9" t="str">
        <f ca="1">+WORLDCUP!BD62</f>
        <v>Ivory Coast</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Canada</v>
      </c>
      <c r="F351" s="9" t="str">
        <f ca="1">+WORLDCUP!BD61</f>
        <v>United States</v>
      </c>
      <c r="G351" s="9" t="str">
        <f ca="1">+WORLDCUP!BD58</f>
        <v>South Korea</v>
      </c>
      <c r="H351" s="9" t="str">
        <f ca="1">+WORLDCUP!BD63</f>
        <v>Sweden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Senegal</v>
      </c>
      <c r="E352" s="9" t="str">
        <f ca="1">+WORLDCUP!BD59</f>
        <v>Canada</v>
      </c>
      <c r="F352" s="9" t="str">
        <f ca="1">+WORLDCUP!BD61</f>
        <v>United States</v>
      </c>
      <c r="G352" s="9" t="str">
        <f ca="1">+WORLDCUP!BD58</f>
        <v>South Korea</v>
      </c>
      <c r="H352" s="9" t="str">
        <f ca="1">+WORLDCUP!BD63</f>
        <v>Sweden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Canada</v>
      </c>
      <c r="F353" s="9" t="str">
        <f ca="1">+WORLDCUP!BD61</f>
        <v>United States</v>
      </c>
      <c r="G353" s="9" t="str">
        <f ca="1">+WORLDCUP!BD58</f>
        <v>South Korea</v>
      </c>
      <c r="H353" s="9" t="str">
        <f ca="1">+WORLDCUP!BD63</f>
        <v>Sweden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Canada</v>
      </c>
      <c r="F354" s="9" t="str">
        <f ca="1">+WORLDCUP!BD61</f>
        <v>United States</v>
      </c>
      <c r="G354" s="9" t="str">
        <f ca="1">+WORLDCUP!BD58</f>
        <v>South Korea</v>
      </c>
      <c r="H354" s="9" t="str">
        <f ca="1">+WORLDCUP!BD63</f>
        <v>Sweden</v>
      </c>
      <c r="I354" s="9" t="str">
        <f ca="1">+WORLDCUP!BD66</f>
        <v>Senegal</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Canada</v>
      </c>
      <c r="F355" s="9" t="str">
        <f ca="1">+WORLDCUP!BD61</f>
        <v>United States</v>
      </c>
      <c r="G355" s="9" t="str">
        <f ca="1">+WORLDCUP!BD58</f>
        <v>South Korea</v>
      </c>
      <c r="H355" s="9" t="str">
        <f ca="1">+WORLDCUP!BD63</f>
        <v>Sweden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Canada</v>
      </c>
      <c r="F356" s="9" t="str">
        <f ca="1">+WORLDCUP!BD61</f>
        <v>United States</v>
      </c>
      <c r="G356" s="9" t="str">
        <f ca="1">+WORLDCUP!BD58</f>
        <v>South Korea</v>
      </c>
      <c r="H356" s="9" t="str">
        <f ca="1">+WORLDCUP!BD63</f>
        <v>Sweden</v>
      </c>
      <c r="I356" s="9" t="str">
        <f ca="1">+WORLDCUP!BD69</f>
        <v>Ghana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Canada</v>
      </c>
      <c r="F357" s="9" t="str">
        <f ca="1">+WORLDCUP!BD61</f>
        <v>United States</v>
      </c>
      <c r="G357" s="9" t="str">
        <f ca="1">+WORLDCUP!BD58</f>
        <v>South Korea</v>
      </c>
      <c r="H357" s="9" t="str">
        <f ca="1">+WORLDCUP!BD63</f>
        <v>Sweden</v>
      </c>
      <c r="I357" s="9" t="str">
        <f ca="1">+WORLDCUP!BD62</f>
        <v>Ivory Coast</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Canada</v>
      </c>
      <c r="F358" s="9" t="str">
        <f ca="1">+WORLDCUP!BD61</f>
        <v>United States</v>
      </c>
      <c r="G358" s="9" t="str">
        <f ca="1">+WORLDCUP!BD58</f>
        <v>South Korea</v>
      </c>
      <c r="H358" s="9" t="str">
        <f ca="1">+WORLDCUP!BD63</f>
        <v>Sweden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Canada</v>
      </c>
      <c r="F359" s="9" t="str">
        <f ca="1">+WORLDCUP!BD61</f>
        <v>United States</v>
      </c>
      <c r="G359" s="9" t="str">
        <f ca="1">+WORLDCUP!BD58</f>
        <v>South Korea</v>
      </c>
      <c r="H359" s="9" t="str">
        <f ca="1">+WORLDCUP!BD63</f>
        <v>Sweden</v>
      </c>
      <c r="I359" s="9" t="str">
        <f ca="1">+WORLDCUP!BD66</f>
        <v>Senegal</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Canada</v>
      </c>
      <c r="F360" s="9" t="str">
        <f ca="1">+WORLDCUP!BD61</f>
        <v>United States</v>
      </c>
      <c r="G360" s="9" t="str">
        <f ca="1">+WORLDCUP!BD58</f>
        <v>South Korea</v>
      </c>
      <c r="H360" s="9" t="str">
        <f ca="1">+WORLDCUP!BD63</f>
        <v>Sweden</v>
      </c>
      <c r="I360" s="9" t="str">
        <f ca="1">+WORLDCUP!BD62</f>
        <v>Ivory Coast</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New Zealand</v>
      </c>
      <c r="E361" s="9" t="str">
        <f ca="1">+WORLDCUP!BD59</f>
        <v>Canada</v>
      </c>
      <c r="F361" s="9" t="str">
        <f ca="1">+WORLDCUP!BD61</f>
        <v>United States</v>
      </c>
      <c r="G361" s="9" t="str">
        <f ca="1">+WORLDCUP!BD58</f>
        <v>South Korea</v>
      </c>
      <c r="H361" s="9" t="str">
        <f ca="1">+WORLDCUP!BD63</f>
        <v>Sweden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New Zealand</v>
      </c>
      <c r="E362" s="9" t="str">
        <f ca="1">+WORLDCUP!BD59</f>
        <v>Canada</v>
      </c>
      <c r="F362" s="9" t="str">
        <f ca="1">+WORLDCUP!BD61</f>
        <v>United States</v>
      </c>
      <c r="G362" s="9" t="str">
        <f ca="1">+WORLDCUP!BD58</f>
        <v>South Korea</v>
      </c>
      <c r="H362" s="9" t="str">
        <f ca="1">+WORLDCUP!BD63</f>
        <v>Sweden</v>
      </c>
      <c r="I362" s="9" t="str">
        <f ca="1">+WORLDCUP!BD69</f>
        <v>Ghana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New Zealand</v>
      </c>
      <c r="E363" s="9" t="str">
        <f ca="1">+WORLDCUP!BD59</f>
        <v>Canada</v>
      </c>
      <c r="F363" s="9" t="str">
        <f ca="1">+WORLDCUP!BD61</f>
        <v>United States</v>
      </c>
      <c r="G363" s="9" t="str">
        <f ca="1">+WORLDCUP!BD58</f>
        <v>South Korea</v>
      </c>
      <c r="H363" s="9" t="str">
        <f ca="1">+WORLDCUP!BD63</f>
        <v>Sweden</v>
      </c>
      <c r="I363" s="9" t="str">
        <f ca="1">+WORLDCUP!BD67</f>
        <v>Algeria</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New Zealand</v>
      </c>
      <c r="E364" s="9" t="str">
        <f ca="1">+WORLDCUP!BD59</f>
        <v>Canada</v>
      </c>
      <c r="F364" s="9" t="str">
        <f ca="1">+WORLDCUP!BD61</f>
        <v>United States</v>
      </c>
      <c r="G364" s="9" t="str">
        <f ca="1">+WORLDCUP!BD58</f>
        <v>South Korea</v>
      </c>
      <c r="H364" s="9" t="str">
        <f ca="1">+WORLDCUP!BD63</f>
        <v>Sweden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New Zealand</v>
      </c>
      <c r="E365" s="9" t="str">
        <f ca="1">+WORLDCUP!BD59</f>
        <v>Canada</v>
      </c>
      <c r="F365" s="9" t="str">
        <f ca="1">+WORLDCUP!BD61</f>
        <v>United States</v>
      </c>
      <c r="G365" s="9" t="str">
        <f ca="1">+WORLDCUP!BD58</f>
        <v>South Korea</v>
      </c>
      <c r="H365" s="9" t="str">
        <f ca="1">+WORLDCUP!BD63</f>
        <v>Sweden</v>
      </c>
      <c r="I365" s="9" t="str">
        <f ca="1">+WORLDCUP!BD66</f>
        <v>Senegal</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New Zealand</v>
      </c>
      <c r="E366" s="9" t="str">
        <f ca="1">+WORLDCUP!BD59</f>
        <v>Canada</v>
      </c>
      <c r="F366" s="9" t="str">
        <f ca="1">+WORLDCUP!BD61</f>
        <v>United States</v>
      </c>
      <c r="G366" s="9" t="str">
        <f ca="1">+WORLDCUP!BD58</f>
        <v>South Korea</v>
      </c>
      <c r="H366" s="9" t="str">
        <f ca="1">+WORLDCUP!BD63</f>
        <v>Sweden</v>
      </c>
      <c r="I366" s="9" t="str">
        <f ca="1">+WORLDCUP!BD66</f>
        <v>Senegal</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New Zealand</v>
      </c>
      <c r="E367" s="9" t="str">
        <f ca="1">+WORLDCUP!BD59</f>
        <v>Canada</v>
      </c>
      <c r="F367" s="9" t="str">
        <f ca="1">+WORLDCUP!BD61</f>
        <v>United States</v>
      </c>
      <c r="G367" s="9" t="str">
        <f ca="1">+WORLDCUP!BD58</f>
        <v>South Korea</v>
      </c>
      <c r="H367" s="9" t="str">
        <f ca="1">+WORLDCUP!BD63</f>
        <v>Sweden</v>
      </c>
      <c r="I367" s="9" t="str">
        <f ca="1">+WORLDCUP!BD69</f>
        <v>Ghana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New Zealand</v>
      </c>
      <c r="E368" s="9" t="str">
        <f ca="1">+WORLDCUP!BD59</f>
        <v>Canada</v>
      </c>
      <c r="F368" s="9" t="str">
        <f ca="1">+WORLDCUP!BD61</f>
        <v>United States</v>
      </c>
      <c r="G368" s="9" t="str">
        <f ca="1">+WORLDCUP!BD58</f>
        <v>South Korea</v>
      </c>
      <c r="H368" s="9" t="str">
        <f ca="1">+WORLDCUP!BD63</f>
        <v>Sweden</v>
      </c>
      <c r="I368" s="9" t="str">
        <f ca="1">+WORLDCUP!BD62</f>
        <v>Ivory Coast</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New Zealand</v>
      </c>
      <c r="E369" s="9" t="str">
        <f ca="1">+WORLDCUP!BD59</f>
        <v>Canada</v>
      </c>
      <c r="F369" s="9" t="str">
        <f ca="1">+WORLDCUP!BD61</f>
        <v>United States</v>
      </c>
      <c r="G369" s="9" t="str">
        <f ca="1">+WORLDCUP!BD58</f>
        <v>South Korea</v>
      </c>
      <c r="H369" s="9" t="str">
        <f ca="1">+WORLDCUP!BD63</f>
        <v>Sweden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New Zealand</v>
      </c>
      <c r="E370" s="9" t="str">
        <f ca="1">+WORLDCUP!BD59</f>
        <v>Canada</v>
      </c>
      <c r="F370" s="9" t="str">
        <f ca="1">+WORLDCUP!BD61</f>
        <v>United States</v>
      </c>
      <c r="G370" s="9" t="str">
        <f ca="1">+WORLDCUP!BD58</f>
        <v>South Korea</v>
      </c>
      <c r="H370" s="9" t="str">
        <f ca="1">+WORLDCUP!BD63</f>
        <v>Sweden</v>
      </c>
      <c r="I370" s="9" t="str">
        <f ca="1">+WORLDCUP!BD62</f>
        <v>Ivory Coast</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Algeria</v>
      </c>
      <c r="E371" s="9" t="str">
        <f ca="1">+WORLDCUP!BD59</f>
        <v>Canada</v>
      </c>
      <c r="F371" s="9" t="str">
        <f ca="1">+WORLDCUP!BD60</f>
        <v>Scotland</v>
      </c>
      <c r="G371" s="9" t="str">
        <f ca="1">+WORLDCUP!BD58</f>
        <v>South Korea</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Algeria</v>
      </c>
      <c r="E372" s="9" t="str">
        <f ca="1">+WORLDCUP!BD59</f>
        <v>Canada</v>
      </c>
      <c r="F372" s="9" t="str">
        <f ca="1">+WORLDCUP!BD60</f>
        <v>Scotland</v>
      </c>
      <c r="G372" s="9" t="str">
        <f ca="1">+WORLDCUP!BD58</f>
        <v>South Korea</v>
      </c>
      <c r="H372" s="9" t="str">
        <f ca="1">+WORLDCUP!BD64</f>
        <v>New Zealand</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Canada</v>
      </c>
      <c r="F373" s="9" t="str">
        <f ca="1">+WORLDCUP!BD60</f>
        <v>Scotland</v>
      </c>
      <c r="G373" s="9" t="str">
        <f ca="1">+WORLDCUP!BD58</f>
        <v>South Korea</v>
      </c>
      <c r="H373" s="9" t="str">
        <f ca="1">+WORLDCUP!BD64</f>
        <v>New Zealand</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New Zealand</v>
      </c>
      <c r="E374" s="9" t="str">
        <f ca="1">+WORLDCUP!BD59</f>
        <v>Canada</v>
      </c>
      <c r="F374" s="9" t="str">
        <f ca="1">+WORLDCUP!BD60</f>
        <v>Scotland</v>
      </c>
      <c r="G374" s="9" t="str">
        <f ca="1">+WORLDCUP!BD58</f>
        <v>South Korea</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Canada</v>
      </c>
      <c r="F375" s="9" t="str">
        <f ca="1">+WORLDCUP!BD60</f>
        <v>Scotland</v>
      </c>
      <c r="G375" s="9" t="str">
        <f ca="1">+WORLDCUP!BD58</f>
        <v>South Korea</v>
      </c>
      <c r="H375" s="9" t="str">
        <f ca="1">+WORLDCUP!BD64</f>
        <v>New Zealand</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Canada</v>
      </c>
      <c r="F376" s="9" t="str">
        <f ca="1">+WORLDCUP!BD60</f>
        <v>Scotland</v>
      </c>
      <c r="G376" s="9" t="str">
        <f ca="1">+WORLDCUP!BD58</f>
        <v>South Korea</v>
      </c>
      <c r="H376" s="9" t="str">
        <f ca="1">+WORLDCUP!BD64</f>
        <v>New Zealand</v>
      </c>
      <c r="I376" s="9" t="str">
        <f ca="1">+WORLDCUP!BD66</f>
        <v>Senegal</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Algeria</v>
      </c>
      <c r="E377" s="9" t="str">
        <f ca="1">+WORLDCUP!BD59</f>
        <v>Canada</v>
      </c>
      <c r="F377" s="9" t="str">
        <f ca="1">+WORLDCUP!BD60</f>
        <v>Scotland</v>
      </c>
      <c r="G377" s="9" t="str">
        <f ca="1">+WORLDCUP!BD58</f>
        <v>South Korea</v>
      </c>
      <c r="H377" s="9" t="str">
        <f ca="1">+WORLDCUP!BD63</f>
        <v>Sweden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Canada</v>
      </c>
      <c r="F378" s="9" t="str">
        <f ca="1">+WORLDCUP!BD60</f>
        <v>Scotland</v>
      </c>
      <c r="G378" s="9" t="str">
        <f ca="1">+WORLDCUP!BD58</f>
        <v>South Korea</v>
      </c>
      <c r="H378" s="9" t="str">
        <f ca="1">+WORLDCUP!BD63</f>
        <v>Sweden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Canada</v>
      </c>
      <c r="F379" s="9" t="str">
        <f ca="1">+WORLDCUP!BD60</f>
        <v>Scotland</v>
      </c>
      <c r="G379" s="9" t="str">
        <f ca="1">+WORLDCUP!BD58</f>
        <v>South Korea</v>
      </c>
      <c r="H379" s="9" t="str">
        <f ca="1">+WORLDCUP!BD63</f>
        <v>Sweden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Canada</v>
      </c>
      <c r="F380" s="9" t="str">
        <f ca="1">+WORLDCUP!BD60</f>
        <v>Scotland</v>
      </c>
      <c r="G380" s="9" t="str">
        <f ca="1">+WORLDCUP!BD58</f>
        <v>South Korea</v>
      </c>
      <c r="H380" s="9" t="str">
        <f ca="1">+WORLDCUP!BD63</f>
        <v>Sweden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Canada</v>
      </c>
      <c r="F381" s="9" t="str">
        <f ca="1">+WORLDCUP!BD60</f>
        <v>Scotland</v>
      </c>
      <c r="G381" s="9" t="str">
        <f ca="1">+WORLDCUP!BD58</f>
        <v>South Korea</v>
      </c>
      <c r="H381" s="9" t="str">
        <f ca="1">+WORLDCUP!BD63</f>
        <v>Sweden</v>
      </c>
      <c r="I381" s="9" t="str">
        <f ca="1">+WORLDCUP!BD66</f>
        <v>Senegal</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Canada</v>
      </c>
      <c r="F382" s="9" t="str">
        <f ca="1">+WORLDCUP!BD63</f>
        <v>Sweden</v>
      </c>
      <c r="G382" s="9" t="str">
        <f ca="1">+WORLDCUP!BD58</f>
        <v>South Korea</v>
      </c>
      <c r="H382" s="9" t="str">
        <f ca="1">+WORLDCUP!BD64</f>
        <v>New Zealand</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New Zealand</v>
      </c>
      <c r="E383" s="9" t="str">
        <f ca="1">+WORLDCUP!BD59</f>
        <v>Canada</v>
      </c>
      <c r="F383" s="9" t="str">
        <f ca="1">+WORLDCUP!BD60</f>
        <v>Scotland</v>
      </c>
      <c r="G383" s="9" t="str">
        <f ca="1">+WORLDCUP!BD58</f>
        <v>South Korea</v>
      </c>
      <c r="H383" s="9" t="str">
        <f ca="1">+WORLDCUP!BD63</f>
        <v>Sweden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Canada</v>
      </c>
      <c r="F384" s="9" t="str">
        <f ca="1">+WORLDCUP!BD63</f>
        <v>Sweden</v>
      </c>
      <c r="G384" s="9" t="str">
        <f ca="1">+WORLDCUP!BD58</f>
        <v>South Korea</v>
      </c>
      <c r="H384" s="9" t="str">
        <f ca="1">+WORLDCUP!BD64</f>
        <v>New Zealand</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Canada</v>
      </c>
      <c r="F385" s="9" t="str">
        <f ca="1">+WORLDCUP!BD63</f>
        <v>Sweden</v>
      </c>
      <c r="G385" s="9" t="str">
        <f ca="1">+WORLDCUP!BD58</f>
        <v>South Korea</v>
      </c>
      <c r="H385" s="9" t="str">
        <f ca="1">+WORLDCUP!BD64</f>
        <v>New Zealand</v>
      </c>
      <c r="I385" s="9" t="str">
        <f ca="1">+WORLDCUP!BD66</f>
        <v>Senegal</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New Zealand</v>
      </c>
      <c r="E386" s="9" t="str">
        <f ca="1">+WORLDCUP!BD59</f>
        <v>Canada</v>
      </c>
      <c r="F386" s="9" t="str">
        <f ca="1">+WORLDCUP!BD60</f>
        <v>Scotland</v>
      </c>
      <c r="G386" s="9" t="str">
        <f ca="1">+WORLDCUP!BD58</f>
        <v>South Korea</v>
      </c>
      <c r="H386" s="9" t="str">
        <f ca="1">+WORLDCUP!BD63</f>
        <v>Sweden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New Zealand</v>
      </c>
      <c r="E387" s="9" t="str">
        <f ca="1">+WORLDCUP!BD59</f>
        <v>Canada</v>
      </c>
      <c r="F387" s="9" t="str">
        <f ca="1">+WORLDCUP!BD60</f>
        <v>Scotland</v>
      </c>
      <c r="G387" s="9" t="str">
        <f ca="1">+WORLDCUP!BD58</f>
        <v>South Korea</v>
      </c>
      <c r="H387" s="9" t="str">
        <f ca="1">+WORLDCUP!BD63</f>
        <v>Sweden</v>
      </c>
      <c r="I387" s="9" t="str">
        <f ca="1">+WORLDCUP!BD69</f>
        <v>Ghana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New Zealand</v>
      </c>
      <c r="E388" s="9" t="str">
        <f ca="1">+WORLDCUP!BD59</f>
        <v>Canada</v>
      </c>
      <c r="F388" s="9" t="str">
        <f ca="1">+WORLDCUP!BD60</f>
        <v>Scotland</v>
      </c>
      <c r="G388" s="9" t="str">
        <f ca="1">+WORLDCUP!BD58</f>
        <v>South Korea</v>
      </c>
      <c r="H388" s="9" t="str">
        <f ca="1">+WORLDCUP!BD63</f>
        <v>Sweden</v>
      </c>
      <c r="I388" s="9" t="str">
        <f ca="1">+WORLDCUP!BD67</f>
        <v>Algeria</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New Zealand</v>
      </c>
      <c r="E389" s="9" t="str">
        <f ca="1">+WORLDCUP!BD59</f>
        <v>Canada</v>
      </c>
      <c r="F389" s="9" t="str">
        <f ca="1">+WORLDCUP!BD60</f>
        <v>Scotland</v>
      </c>
      <c r="G389" s="9" t="str">
        <f ca="1">+WORLDCUP!BD58</f>
        <v>South Korea</v>
      </c>
      <c r="H389" s="9" t="str">
        <f ca="1">+WORLDCUP!BD63</f>
        <v>Sweden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New Zealand</v>
      </c>
      <c r="E390" s="9" t="str">
        <f ca="1">+WORLDCUP!BD59</f>
        <v>Canada</v>
      </c>
      <c r="F390" s="9" t="str">
        <f ca="1">+WORLDCUP!BD60</f>
        <v>Scotland</v>
      </c>
      <c r="G390" s="9" t="str">
        <f ca="1">+WORLDCUP!BD58</f>
        <v>South Korea</v>
      </c>
      <c r="H390" s="9" t="str">
        <f ca="1">+WORLDCUP!BD63</f>
        <v>Sweden</v>
      </c>
      <c r="I390" s="9" t="str">
        <f ca="1">+WORLDCUP!BD66</f>
        <v>Senegal</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New Zealand</v>
      </c>
      <c r="E391" s="9" t="str">
        <f ca="1">+WORLDCUP!BD59</f>
        <v>Canada</v>
      </c>
      <c r="F391" s="9" t="str">
        <f ca="1">+WORLDCUP!BD60</f>
        <v>Scotland</v>
      </c>
      <c r="G391" s="9" t="str">
        <f ca="1">+WORLDCUP!BD58</f>
        <v>South Korea</v>
      </c>
      <c r="H391" s="9" t="str">
        <f ca="1">+WORLDCUP!BD63</f>
        <v>Sweden</v>
      </c>
      <c r="I391" s="9" t="str">
        <f ca="1">+WORLDCUP!BD66</f>
        <v>Senegal</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Canada</v>
      </c>
      <c r="F392" s="9" t="str">
        <f ca="1">+WORLDCUP!BD58</f>
        <v>South Korea</v>
      </c>
      <c r="G392" s="9" t="str">
        <f ca="1">+WORLDCUP!BD66</f>
        <v>Senegal</v>
      </c>
      <c r="H392" s="9" t="str">
        <f ca="1">+WORLDCUP!BD60</f>
        <v>Scotland</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Canada</v>
      </c>
      <c r="F393" s="9" t="str">
        <f ca="1">+WORLDCUP!BD60</f>
        <v>Scotland</v>
      </c>
      <c r="G393" s="9" t="str">
        <f ca="1">+WORLDCUP!BD58</f>
        <v>South Korea</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Senegal</v>
      </c>
      <c r="E394" s="9" t="str">
        <f ca="1">+WORLDCUP!BD59</f>
        <v>Canada</v>
      </c>
      <c r="F394" s="9" t="str">
        <f ca="1">+WORLDCUP!BD60</f>
        <v>Scotland</v>
      </c>
      <c r="G394" s="9" t="str">
        <f ca="1">+WORLDCUP!BD58</f>
        <v>South Korea</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Canada</v>
      </c>
      <c r="F395" s="9" t="str">
        <f ca="1">+WORLDCUP!BD60</f>
        <v>Scotland</v>
      </c>
      <c r="G395" s="9" t="str">
        <f ca="1">+WORLDCUP!BD58</f>
        <v>South Korea</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Canada</v>
      </c>
      <c r="F396" s="9" t="str">
        <f ca="1">+WORLDCUP!BD60</f>
        <v>Scotland</v>
      </c>
      <c r="G396" s="9" t="str">
        <f ca="1">+WORLDCUP!BD58</f>
        <v>South Korea</v>
      </c>
      <c r="H396" s="9" t="str">
        <f ca="1">+WORLDCUP!BD65</f>
        <v>Saudi Arabia</v>
      </c>
      <c r="I396" s="9" t="str">
        <f ca="1">+WORLDCUP!BD66</f>
        <v>Senegal</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Canada</v>
      </c>
      <c r="F397" s="9" t="str">
        <f ca="1">+WORLDCUP!BD60</f>
        <v>Scotland</v>
      </c>
      <c r="G397" s="9" t="str">
        <f ca="1">+WORLDCUP!BD58</f>
        <v>South Korea</v>
      </c>
      <c r="H397" s="9" t="str">
        <f ca="1">+WORLDCUP!BD64</f>
        <v>New Zealand</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New Zealand</v>
      </c>
      <c r="E398" s="9" t="str">
        <f ca="1">+WORLDCUP!BD59</f>
        <v>Canada</v>
      </c>
      <c r="F398" s="9" t="str">
        <f ca="1">+WORLDCUP!BD58</f>
        <v>South Korea</v>
      </c>
      <c r="G398" s="9" t="str">
        <f ca="1">+WORLDCUP!BD66</f>
        <v>Senegal</v>
      </c>
      <c r="H398" s="9" t="str">
        <f ca="1">+WORLDCUP!BD60</f>
        <v>Scotland</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Canada</v>
      </c>
      <c r="F399" s="9" t="str">
        <f ca="1">+WORLDCUP!BD60</f>
        <v>Scotland</v>
      </c>
      <c r="G399" s="9" t="str">
        <f ca="1">+WORLDCUP!BD58</f>
        <v>South Korea</v>
      </c>
      <c r="H399" s="9" t="str">
        <f ca="1">+WORLDCUP!BD64</f>
        <v>New Zealand</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Canada</v>
      </c>
      <c r="F400" s="9" t="str">
        <f ca="1">+WORLDCUP!BD60</f>
        <v>Scotland</v>
      </c>
      <c r="G400" s="9" t="str">
        <f ca="1">+WORLDCUP!BD58</f>
        <v>South Korea</v>
      </c>
      <c r="H400" s="9" t="str">
        <f ca="1">+WORLDCUP!BD64</f>
        <v>New Zealand</v>
      </c>
      <c r="I400" s="9" t="str">
        <f ca="1">+WORLDCUP!BD66</f>
        <v>Senegal</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New Zealand</v>
      </c>
      <c r="E401" s="9" t="str">
        <f ca="1">+WORLDCUP!BD59</f>
        <v>Canada</v>
      </c>
      <c r="F401" s="9" t="str">
        <f ca="1">+WORLDCUP!BD60</f>
        <v>Scotland</v>
      </c>
      <c r="G401" s="9" t="str">
        <f ca="1">+WORLDCUP!BD58</f>
        <v>South Korea</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Canada</v>
      </c>
      <c r="F402" s="9" t="str">
        <f ca="1">+WORLDCUP!BD60</f>
        <v>Scotland</v>
      </c>
      <c r="G402" s="9" t="str">
        <f ca="1">+WORLDCUP!BD58</f>
        <v>South Korea</v>
      </c>
      <c r="H402" s="9" t="str">
        <f ca="1">+WORLDCUP!BD64</f>
        <v>New Zealand</v>
      </c>
      <c r="I402" s="9" t="str">
        <f ca="1">+WORLDCUP!BD69</f>
        <v>Ghana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Canada</v>
      </c>
      <c r="F403" s="9" t="str">
        <f ca="1">+WORLDCUP!BD60</f>
        <v>Scotland</v>
      </c>
      <c r="G403" s="9" t="str">
        <f ca="1">+WORLDCUP!BD58</f>
        <v>South Korea</v>
      </c>
      <c r="H403" s="9" t="str">
        <f ca="1">+WORLDCUP!BD64</f>
        <v>New Zealand</v>
      </c>
      <c r="I403" s="9" t="str">
        <f ca="1">+WORLDCUP!BD62</f>
        <v>Ivory Coast</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New Zealand</v>
      </c>
      <c r="E404" s="9" t="str">
        <f ca="1">+WORLDCUP!BD59</f>
        <v>Canada</v>
      </c>
      <c r="F404" s="9" t="str">
        <f ca="1">+WORLDCUP!BD60</f>
        <v>Scotland</v>
      </c>
      <c r="G404" s="9" t="str">
        <f ca="1">+WORLDCUP!BD58</f>
        <v>South Korea</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New Zealand</v>
      </c>
      <c r="E405" s="9" t="str">
        <f ca="1">+WORLDCUP!BD59</f>
        <v>Canada</v>
      </c>
      <c r="F405" s="9" t="str">
        <f ca="1">+WORLDCUP!BD60</f>
        <v>Scotland</v>
      </c>
      <c r="G405" s="9" t="str">
        <f ca="1">+WORLDCUP!BD58</f>
        <v>South Korea</v>
      </c>
      <c r="H405" s="9" t="str">
        <f ca="1">+WORLDCUP!BD65</f>
        <v>Saudi Arabia</v>
      </c>
      <c r="I405" s="9" t="str">
        <f ca="1">+WORLDCUP!BD66</f>
        <v>Senegal</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Canada</v>
      </c>
      <c r="F406" s="9" t="str">
        <f ca="1">+WORLDCUP!BD60</f>
        <v>Scotland</v>
      </c>
      <c r="G406" s="9" t="str">
        <f ca="1">+WORLDCUP!BD58</f>
        <v>South Korea</v>
      </c>
      <c r="H406" s="9" t="str">
        <f ca="1">+WORLDCUP!BD64</f>
        <v>New Zealand</v>
      </c>
      <c r="I406" s="9" t="str">
        <f ca="1">+WORLDCUP!BD62</f>
        <v>Ivory Coast</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Canada</v>
      </c>
      <c r="F407" s="9" t="str">
        <f ca="1">+WORLDCUP!BD60</f>
        <v>Scotland</v>
      </c>
      <c r="G407" s="9" t="str">
        <f ca="1">+WORLDCUP!BD58</f>
        <v>South Korea</v>
      </c>
      <c r="H407" s="9" t="str">
        <f ca="1">+WORLDCUP!BD63</f>
        <v>Sweden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Senegal</v>
      </c>
      <c r="E408" s="9" t="str">
        <f ca="1">+WORLDCUP!BD59</f>
        <v>Canada</v>
      </c>
      <c r="F408" s="9" t="str">
        <f ca="1">+WORLDCUP!BD60</f>
        <v>Scotland</v>
      </c>
      <c r="G408" s="9" t="str">
        <f ca="1">+WORLDCUP!BD58</f>
        <v>South Korea</v>
      </c>
      <c r="H408" s="9" t="str">
        <f ca="1">+WORLDCUP!BD63</f>
        <v>Sweden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Canada</v>
      </c>
      <c r="F409" s="9" t="str">
        <f ca="1">+WORLDCUP!BD60</f>
        <v>Scotland</v>
      </c>
      <c r="G409" s="9" t="str">
        <f ca="1">+WORLDCUP!BD58</f>
        <v>South Korea</v>
      </c>
      <c r="H409" s="9" t="str">
        <f ca="1">+WORLDCUP!BD63</f>
        <v>Sweden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Canada</v>
      </c>
      <c r="F410" s="9" t="str">
        <f ca="1">+WORLDCUP!BD60</f>
        <v>Scotland</v>
      </c>
      <c r="G410" s="9" t="str">
        <f ca="1">+WORLDCUP!BD58</f>
        <v>South Korea</v>
      </c>
      <c r="H410" s="9" t="str">
        <f ca="1">+WORLDCUP!BD63</f>
        <v>Sweden</v>
      </c>
      <c r="I410" s="9" t="str">
        <f ca="1">+WORLDCUP!BD66</f>
        <v>Senegal</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Canada</v>
      </c>
      <c r="F411" s="9" t="str">
        <f ca="1">+WORLDCUP!BD60</f>
        <v>Scotland</v>
      </c>
      <c r="G411" s="9" t="str">
        <f ca="1">+WORLDCUP!BD58</f>
        <v>South Korea</v>
      </c>
      <c r="H411" s="9" t="str">
        <f ca="1">+WORLDCUP!BD63</f>
        <v>Sweden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Canada</v>
      </c>
      <c r="F412" s="9" t="str">
        <f ca="1">+WORLDCUP!BD60</f>
        <v>Scotland</v>
      </c>
      <c r="G412" s="9" t="str">
        <f ca="1">+WORLDCUP!BD58</f>
        <v>South Korea</v>
      </c>
      <c r="H412" s="9" t="str">
        <f ca="1">+WORLDCUP!BD63</f>
        <v>Sweden</v>
      </c>
      <c r="I412" s="9" t="str">
        <f ca="1">+WORLDCUP!BD69</f>
        <v>Ghana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Canada</v>
      </c>
      <c r="F413" s="9" t="str">
        <f ca="1">+WORLDCUP!BD60</f>
        <v>Scotland</v>
      </c>
      <c r="G413" s="9" t="str">
        <f ca="1">+WORLDCUP!BD58</f>
        <v>South Korea</v>
      </c>
      <c r="H413" s="9" t="str">
        <f ca="1">+WORLDCUP!BD63</f>
        <v>Sweden</v>
      </c>
      <c r="I413" s="9" t="str">
        <f ca="1">+WORLDCUP!BD62</f>
        <v>Ivory Coast</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Canada</v>
      </c>
      <c r="F414" s="9" t="str">
        <f ca="1">+WORLDCUP!BD60</f>
        <v>Scotland</v>
      </c>
      <c r="G414" s="9" t="str">
        <f ca="1">+WORLDCUP!BD58</f>
        <v>South Korea</v>
      </c>
      <c r="H414" s="9" t="str">
        <f ca="1">+WORLDCUP!BD63</f>
        <v>Sweden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Canada</v>
      </c>
      <c r="F415" s="9" t="str">
        <f ca="1">+WORLDCUP!BD60</f>
        <v>Scotland</v>
      </c>
      <c r="G415" s="9" t="str">
        <f ca="1">+WORLDCUP!BD58</f>
        <v>South Korea</v>
      </c>
      <c r="H415" s="9" t="str">
        <f ca="1">+WORLDCUP!BD63</f>
        <v>Sweden</v>
      </c>
      <c r="I415" s="9" t="str">
        <f ca="1">+WORLDCUP!BD66</f>
        <v>Senegal</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Canada</v>
      </c>
      <c r="F416" s="9" t="str">
        <f ca="1">+WORLDCUP!BD60</f>
        <v>Scotland</v>
      </c>
      <c r="G416" s="9" t="str">
        <f ca="1">+WORLDCUP!BD58</f>
        <v>South Korea</v>
      </c>
      <c r="H416" s="9" t="str">
        <f ca="1">+WORLDCUP!BD63</f>
        <v>Sweden</v>
      </c>
      <c r="I416" s="9" t="str">
        <f ca="1">+WORLDCUP!BD62</f>
        <v>Ivory Coast</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New Zealand</v>
      </c>
      <c r="E417" s="9" t="str">
        <f ca="1">+WORLDCUP!BD59</f>
        <v>Canada</v>
      </c>
      <c r="F417" s="9" t="str">
        <f ca="1">+WORLDCUP!BD60</f>
        <v>Scotland</v>
      </c>
      <c r="G417" s="9" t="str">
        <f ca="1">+WORLDCUP!BD58</f>
        <v>South Korea</v>
      </c>
      <c r="H417" s="9" t="str">
        <f ca="1">+WORLDCUP!BD63</f>
        <v>Sweden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New Zealand</v>
      </c>
      <c r="E418" s="9" t="str">
        <f ca="1">+WORLDCUP!BD59</f>
        <v>Canada</v>
      </c>
      <c r="F418" s="9" t="str">
        <f ca="1">+WORLDCUP!BD60</f>
        <v>Scotland</v>
      </c>
      <c r="G418" s="9" t="str">
        <f ca="1">+WORLDCUP!BD58</f>
        <v>South Korea</v>
      </c>
      <c r="H418" s="9" t="str">
        <f ca="1">+WORLDCUP!BD63</f>
        <v>Sweden</v>
      </c>
      <c r="I418" s="9" t="str">
        <f ca="1">+WORLDCUP!BD69</f>
        <v>Ghana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New Zealand</v>
      </c>
      <c r="E419" s="9" t="str">
        <f ca="1">+WORLDCUP!BD59</f>
        <v>Canada</v>
      </c>
      <c r="F419" s="9" t="str">
        <f ca="1">+WORLDCUP!BD60</f>
        <v>Scotland</v>
      </c>
      <c r="G419" s="9" t="str">
        <f ca="1">+WORLDCUP!BD58</f>
        <v>South Korea</v>
      </c>
      <c r="H419" s="9" t="str">
        <f ca="1">+WORLDCUP!BD63</f>
        <v>Sweden</v>
      </c>
      <c r="I419" s="9" t="str">
        <f ca="1">+WORLDCUP!BD67</f>
        <v>Algeria</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New Zealand</v>
      </c>
      <c r="E420" s="9" t="str">
        <f ca="1">+WORLDCUP!BD59</f>
        <v>Canada</v>
      </c>
      <c r="F420" s="9" t="str">
        <f ca="1">+WORLDCUP!BD60</f>
        <v>Scotland</v>
      </c>
      <c r="G420" s="9" t="str">
        <f ca="1">+WORLDCUP!BD58</f>
        <v>South Korea</v>
      </c>
      <c r="H420" s="9" t="str">
        <f ca="1">+WORLDCUP!BD63</f>
        <v>Sweden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New Zealand</v>
      </c>
      <c r="E421" s="9" t="str">
        <f ca="1">+WORLDCUP!BD59</f>
        <v>Canada</v>
      </c>
      <c r="F421" s="9" t="str">
        <f ca="1">+WORLDCUP!BD60</f>
        <v>Scotland</v>
      </c>
      <c r="G421" s="9" t="str">
        <f ca="1">+WORLDCUP!BD58</f>
        <v>South Korea</v>
      </c>
      <c r="H421" s="9" t="str">
        <f ca="1">+WORLDCUP!BD63</f>
        <v>Sweden</v>
      </c>
      <c r="I421" s="9" t="str">
        <f ca="1">+WORLDCUP!BD66</f>
        <v>Senegal</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New Zealand</v>
      </c>
      <c r="E422" s="9" t="str">
        <f ca="1">+WORLDCUP!BD59</f>
        <v>Canada</v>
      </c>
      <c r="F422" s="9" t="str">
        <f ca="1">+WORLDCUP!BD60</f>
        <v>Scotland</v>
      </c>
      <c r="G422" s="9" t="str">
        <f ca="1">+WORLDCUP!BD58</f>
        <v>South Korea</v>
      </c>
      <c r="H422" s="9" t="str">
        <f ca="1">+WORLDCUP!BD63</f>
        <v>Sweden</v>
      </c>
      <c r="I422" s="9" t="str">
        <f ca="1">+WORLDCUP!BD66</f>
        <v>Senegal</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New Zealand</v>
      </c>
      <c r="E423" s="9" t="str">
        <f ca="1">+WORLDCUP!BD59</f>
        <v>Canada</v>
      </c>
      <c r="F423" s="9" t="str">
        <f ca="1">+WORLDCUP!BD60</f>
        <v>Scotland</v>
      </c>
      <c r="G423" s="9" t="str">
        <f ca="1">+WORLDCUP!BD58</f>
        <v>South Korea</v>
      </c>
      <c r="H423" s="9" t="str">
        <f ca="1">+WORLDCUP!BD63</f>
        <v>Sweden</v>
      </c>
      <c r="I423" s="9" t="str">
        <f ca="1">+WORLDCUP!BD69</f>
        <v>Ghana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New Zealand</v>
      </c>
      <c r="E424" s="9" t="str">
        <f ca="1">+WORLDCUP!BD59</f>
        <v>Canada</v>
      </c>
      <c r="F424" s="9" t="str">
        <f ca="1">+WORLDCUP!BD60</f>
        <v>Scotland</v>
      </c>
      <c r="G424" s="9" t="str">
        <f ca="1">+WORLDCUP!BD58</f>
        <v>South Korea</v>
      </c>
      <c r="H424" s="9" t="str">
        <f ca="1">+WORLDCUP!BD63</f>
        <v>Sweden</v>
      </c>
      <c r="I424" s="9" t="str">
        <f ca="1">+WORLDCUP!BD62</f>
        <v>Ivory Coast</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New Zealand</v>
      </c>
      <c r="E425" s="9" t="str">
        <f ca="1">+WORLDCUP!BD59</f>
        <v>Canada</v>
      </c>
      <c r="F425" s="9" t="str">
        <f ca="1">+WORLDCUP!BD60</f>
        <v>Scotland</v>
      </c>
      <c r="G425" s="9" t="str">
        <f ca="1">+WORLDCUP!BD58</f>
        <v>South Korea</v>
      </c>
      <c r="H425" s="9" t="str">
        <f ca="1">+WORLDCUP!BD63</f>
        <v>Sweden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New Zealand</v>
      </c>
      <c r="E426" s="9" t="str">
        <f ca="1">+WORLDCUP!BD59</f>
        <v>Canada</v>
      </c>
      <c r="F426" s="9" t="str">
        <f ca="1">+WORLDCUP!BD60</f>
        <v>Scotland</v>
      </c>
      <c r="G426" s="9" t="str">
        <f ca="1">+WORLDCUP!BD58</f>
        <v>South Korea</v>
      </c>
      <c r="H426" s="9" t="str">
        <f ca="1">+WORLDCUP!BD63</f>
        <v>Sweden</v>
      </c>
      <c r="I426" s="9" t="str">
        <f ca="1">+WORLDCUP!BD62</f>
        <v>Ivory Coast</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Algeria</v>
      </c>
      <c r="E427" s="9" t="str">
        <f ca="1">+WORLDCUP!BD59</f>
        <v>Canada</v>
      </c>
      <c r="F427" s="9" t="str">
        <f ca="1">+WORLDCUP!BD60</f>
        <v>Scotland</v>
      </c>
      <c r="G427" s="9" t="str">
        <f ca="1">+WORLDCUP!BD58</f>
        <v>South Korea</v>
      </c>
      <c r="H427" s="9" t="str">
        <f ca="1">+WORLDCUP!BD61</f>
        <v>United States</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Canada</v>
      </c>
      <c r="F428" s="9" t="str">
        <f ca="1">+WORLDCUP!BD60</f>
        <v>Scotland</v>
      </c>
      <c r="G428" s="9" t="str">
        <f ca="1">+WORLDCUP!BD58</f>
        <v>South Korea</v>
      </c>
      <c r="H428" s="9" t="str">
        <f ca="1">+WORLDCUP!BD61</f>
        <v>United States</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Canada</v>
      </c>
      <c r="F429" s="9" t="str">
        <f ca="1">+WORLDCUP!BD60</f>
        <v>Scotland</v>
      </c>
      <c r="G429" s="9" t="str">
        <f ca="1">+WORLDCUP!BD58</f>
        <v>South Korea</v>
      </c>
      <c r="H429" s="9" t="str">
        <f ca="1">+WORLDCUP!BD61</f>
        <v>United States</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Canada</v>
      </c>
      <c r="F430" s="9" t="str">
        <f ca="1">+WORLDCUP!BD60</f>
        <v>Scotland</v>
      </c>
      <c r="G430" s="9" t="str">
        <f ca="1">+WORLDCUP!BD58</f>
        <v>South Korea</v>
      </c>
      <c r="H430" s="9" t="str">
        <f ca="1">+WORLDCUP!BD61</f>
        <v>United States</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Canada</v>
      </c>
      <c r="F431" s="9" t="str">
        <f ca="1">+WORLDCUP!BD60</f>
        <v>Scotland</v>
      </c>
      <c r="G431" s="9" t="str">
        <f ca="1">+WORLDCUP!BD58</f>
        <v>South Korea</v>
      </c>
      <c r="H431" s="9" t="str">
        <f ca="1">+WORLDCUP!BD61</f>
        <v>United States</v>
      </c>
      <c r="I431" s="9" t="str">
        <f ca="1">+WORLDCUP!BD66</f>
        <v>Senegal</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Canada</v>
      </c>
      <c r="F432" s="9" t="str">
        <f ca="1">+WORLDCUP!BD61</f>
        <v>United States</v>
      </c>
      <c r="G432" s="9" t="str">
        <f ca="1">+WORLDCUP!BD58</f>
        <v>South Korea</v>
      </c>
      <c r="H432" s="9" t="str">
        <f ca="1">+WORLDCUP!BD64</f>
        <v>New Zealand</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New Zealand</v>
      </c>
      <c r="E433" s="9" t="str">
        <f ca="1">+WORLDCUP!BD59</f>
        <v>Canada</v>
      </c>
      <c r="F433" s="9" t="str">
        <f ca="1">+WORLDCUP!BD60</f>
        <v>Scotland</v>
      </c>
      <c r="G433" s="9" t="str">
        <f ca="1">+WORLDCUP!BD58</f>
        <v>South Korea</v>
      </c>
      <c r="H433" s="9" t="str">
        <f ca="1">+WORLDCUP!BD61</f>
        <v>United States</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Canada</v>
      </c>
      <c r="F434" s="9" t="str">
        <f ca="1">+WORLDCUP!BD61</f>
        <v>United States</v>
      </c>
      <c r="G434" s="9" t="str">
        <f ca="1">+WORLDCUP!BD58</f>
        <v>South Korea</v>
      </c>
      <c r="H434" s="9" t="str">
        <f ca="1">+WORLDCUP!BD64</f>
        <v>New Zealand</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Canada</v>
      </c>
      <c r="F435" s="9" t="str">
        <f ca="1">+WORLDCUP!BD61</f>
        <v>United States</v>
      </c>
      <c r="G435" s="9" t="str">
        <f ca="1">+WORLDCUP!BD58</f>
        <v>South Korea</v>
      </c>
      <c r="H435" s="9" t="str">
        <f ca="1">+WORLDCUP!BD64</f>
        <v>New Zealand</v>
      </c>
      <c r="I435" s="9" t="str">
        <f ca="1">+WORLDCUP!BD66</f>
        <v>Senegal</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New Zealand</v>
      </c>
      <c r="E436" s="9" t="str">
        <f ca="1">+WORLDCUP!BD59</f>
        <v>Canada</v>
      </c>
      <c r="F436" s="9" t="str">
        <f ca="1">+WORLDCUP!BD60</f>
        <v>Scotland</v>
      </c>
      <c r="G436" s="9" t="str">
        <f ca="1">+WORLDCUP!BD58</f>
        <v>South Korea</v>
      </c>
      <c r="H436" s="9" t="str">
        <f ca="1">+WORLDCUP!BD61</f>
        <v>United States</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New Zealand</v>
      </c>
      <c r="E437" s="9" t="str">
        <f ca="1">+WORLDCUP!BD59</f>
        <v>Canada</v>
      </c>
      <c r="F437" s="9" t="str">
        <f ca="1">+WORLDCUP!BD60</f>
        <v>Scotland</v>
      </c>
      <c r="G437" s="9" t="str">
        <f ca="1">+WORLDCUP!BD58</f>
        <v>South Korea</v>
      </c>
      <c r="H437" s="9" t="str">
        <f ca="1">+WORLDCUP!BD61</f>
        <v>United States</v>
      </c>
      <c r="I437" s="9" t="str">
        <f ca="1">+WORLDCUP!BD69</f>
        <v>Ghana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New Zealand</v>
      </c>
      <c r="E438" s="9" t="str">
        <f ca="1">+WORLDCUP!BD59</f>
        <v>Canada</v>
      </c>
      <c r="F438" s="9" t="str">
        <f ca="1">+WORLDCUP!BD60</f>
        <v>Scotland</v>
      </c>
      <c r="G438" s="9" t="str">
        <f ca="1">+WORLDCUP!BD58</f>
        <v>South Korea</v>
      </c>
      <c r="H438" s="9" t="str">
        <f ca="1">+WORLDCUP!BD61</f>
        <v>United States</v>
      </c>
      <c r="I438" s="9" t="str">
        <f ca="1">+WORLDCUP!BD67</f>
        <v>Algeria</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New Zealand</v>
      </c>
      <c r="E439" s="9" t="str">
        <f ca="1">+WORLDCUP!BD59</f>
        <v>Canada</v>
      </c>
      <c r="F439" s="9" t="str">
        <f ca="1">+WORLDCUP!BD60</f>
        <v>Scotland</v>
      </c>
      <c r="G439" s="9" t="str">
        <f ca="1">+WORLDCUP!BD58</f>
        <v>South Korea</v>
      </c>
      <c r="H439" s="9" t="str">
        <f ca="1">+WORLDCUP!BD61</f>
        <v>United States</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New Zealand</v>
      </c>
      <c r="E440" s="9" t="str">
        <f ca="1">+WORLDCUP!BD59</f>
        <v>Canada</v>
      </c>
      <c r="F440" s="9" t="str">
        <f ca="1">+WORLDCUP!BD60</f>
        <v>Scotland</v>
      </c>
      <c r="G440" s="9" t="str">
        <f ca="1">+WORLDCUP!BD58</f>
        <v>South Korea</v>
      </c>
      <c r="H440" s="9" t="str">
        <f ca="1">+WORLDCUP!BD61</f>
        <v>United States</v>
      </c>
      <c r="I440" s="9" t="str">
        <f ca="1">+WORLDCUP!BD66</f>
        <v>Senegal</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New Zealand</v>
      </c>
      <c r="E441" s="9" t="str">
        <f ca="1">+WORLDCUP!BD59</f>
        <v>Canada</v>
      </c>
      <c r="F441" s="9" t="str">
        <f ca="1">+WORLDCUP!BD60</f>
        <v>Scotland</v>
      </c>
      <c r="G441" s="9" t="str">
        <f ca="1">+WORLDCUP!BD58</f>
        <v>South Korea</v>
      </c>
      <c r="H441" s="9" t="str">
        <f ca="1">+WORLDCUP!BD61</f>
        <v>United States</v>
      </c>
      <c r="I441" s="9" t="str">
        <f ca="1">+WORLDCUP!BD66</f>
        <v>Senegal</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Canada</v>
      </c>
      <c r="F442" s="9" t="str">
        <f ca="1">+WORLDCUP!BD61</f>
        <v>United States</v>
      </c>
      <c r="G442" s="9" t="str">
        <f ca="1">+WORLDCUP!BD58</f>
        <v>South Korea</v>
      </c>
      <c r="H442" s="9" t="str">
        <f ca="1">+WORLDCUP!BD63</f>
        <v>Sweden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Senegal</v>
      </c>
      <c r="E443" s="9" t="str">
        <f ca="1">+WORLDCUP!BD59</f>
        <v>Canada</v>
      </c>
      <c r="F443" s="9" t="str">
        <f ca="1">+WORLDCUP!BD61</f>
        <v>United States</v>
      </c>
      <c r="G443" s="9" t="str">
        <f ca="1">+WORLDCUP!BD58</f>
        <v>South Korea</v>
      </c>
      <c r="H443" s="9" t="str">
        <f ca="1">+WORLDCUP!BD63</f>
        <v>Sweden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Canada</v>
      </c>
      <c r="F444" s="9" t="str">
        <f ca="1">+WORLDCUP!BD61</f>
        <v>United States</v>
      </c>
      <c r="G444" s="9" t="str">
        <f ca="1">+WORLDCUP!BD58</f>
        <v>South Korea</v>
      </c>
      <c r="H444" s="9" t="str">
        <f ca="1">+WORLDCUP!BD63</f>
        <v>Sweden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Canada</v>
      </c>
      <c r="F445" s="9" t="str">
        <f ca="1">+WORLDCUP!BD61</f>
        <v>United States</v>
      </c>
      <c r="G445" s="9" t="str">
        <f ca="1">+WORLDCUP!BD58</f>
        <v>South Korea</v>
      </c>
      <c r="H445" s="9" t="str">
        <f ca="1">+WORLDCUP!BD63</f>
        <v>Sweden</v>
      </c>
      <c r="I445" s="9" t="str">
        <f ca="1">+WORLDCUP!BD66</f>
        <v>Senegal</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Canada</v>
      </c>
      <c r="F446" s="9" t="str">
        <f ca="1">+WORLDCUP!BD60</f>
        <v>Scotland</v>
      </c>
      <c r="G446" s="9" t="str">
        <f ca="1">+WORLDCUP!BD58</f>
        <v>South Korea</v>
      </c>
      <c r="H446" s="9" t="str">
        <f ca="1">+WORLDCUP!BD61</f>
        <v>United States</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Canada</v>
      </c>
      <c r="F447" s="9" t="str">
        <f ca="1">+WORLDCUP!BD61</f>
        <v>United States</v>
      </c>
      <c r="G447" s="9" t="str">
        <f ca="1">+WORLDCUP!BD58</f>
        <v>South Korea</v>
      </c>
      <c r="H447" s="9" t="str">
        <f ca="1">+WORLDCUP!BD63</f>
        <v>Sweden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Canada</v>
      </c>
      <c r="F448" s="9" t="str">
        <f ca="1">+WORLDCUP!BD60</f>
        <v>Scotland</v>
      </c>
      <c r="G448" s="9" t="str">
        <f ca="1">+WORLDCUP!BD58</f>
        <v>South Korea</v>
      </c>
      <c r="H448" s="9" t="str">
        <f ca="1">+WORLDCUP!BD63</f>
        <v>Sweden</v>
      </c>
      <c r="I448" s="9" t="str">
        <f ca="1">+WORLDCUP!BD61</f>
        <v>United States</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Canada</v>
      </c>
      <c r="F449" s="9" t="str">
        <f ca="1">+WORLDCUP!BD60</f>
        <v>Scotland</v>
      </c>
      <c r="G449" s="9" t="str">
        <f ca="1">+WORLDCUP!BD58</f>
        <v>South Korea</v>
      </c>
      <c r="H449" s="9" t="str">
        <f ca="1">+WORLDCUP!BD61</f>
        <v>United States</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Canada</v>
      </c>
      <c r="F450" s="9" t="str">
        <f ca="1">+WORLDCUP!BD60</f>
        <v>Scotland</v>
      </c>
      <c r="G450" s="9" t="str">
        <f ca="1">+WORLDCUP!BD58</f>
        <v>South Korea</v>
      </c>
      <c r="H450" s="9" t="str">
        <f ca="1">+WORLDCUP!BD61</f>
        <v>United States</v>
      </c>
      <c r="I450" s="9" t="str">
        <f ca="1">+WORLDCUP!BD66</f>
        <v>Senegal</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Canada</v>
      </c>
      <c r="F451" s="9" t="str">
        <f ca="1">+WORLDCUP!BD60</f>
        <v>Scotland</v>
      </c>
      <c r="G451" s="9" t="str">
        <f ca="1">+WORLDCUP!BD58</f>
        <v>South Korea</v>
      </c>
      <c r="H451" s="9" t="str">
        <f ca="1">+WORLDCUP!BD63</f>
        <v>Sweden</v>
      </c>
      <c r="I451" s="9" t="str">
        <f ca="1">+WORLDCUP!BD61</f>
        <v>United States</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New Zealand</v>
      </c>
      <c r="E452" s="9" t="str">
        <f ca="1">+WORLDCUP!BD59</f>
        <v>Canada</v>
      </c>
      <c r="F452" s="9" t="str">
        <f ca="1">+WORLDCUP!BD61</f>
        <v>United States</v>
      </c>
      <c r="G452" s="9" t="str">
        <f ca="1">+WORLDCUP!BD58</f>
        <v>South Korea</v>
      </c>
      <c r="H452" s="9" t="str">
        <f ca="1">+WORLDCUP!BD63</f>
        <v>Sweden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New Zealand</v>
      </c>
      <c r="E453" s="9" t="str">
        <f ca="1">+WORLDCUP!BD59</f>
        <v>Canada</v>
      </c>
      <c r="F453" s="9" t="str">
        <f ca="1">+WORLDCUP!BD61</f>
        <v>United States</v>
      </c>
      <c r="G453" s="9" t="str">
        <f ca="1">+WORLDCUP!BD58</f>
        <v>South Korea</v>
      </c>
      <c r="H453" s="9" t="str">
        <f ca="1">+WORLDCUP!BD63</f>
        <v>Sweden</v>
      </c>
      <c r="I453" s="9" t="str">
        <f ca="1">+WORLDCUP!BD69</f>
        <v>Ghana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New Zealand</v>
      </c>
      <c r="E454" s="9" t="str">
        <f ca="1">+WORLDCUP!BD59</f>
        <v>Canada</v>
      </c>
      <c r="F454" s="9" t="str">
        <f ca="1">+WORLDCUP!BD61</f>
        <v>United States</v>
      </c>
      <c r="G454" s="9" t="str">
        <f ca="1">+WORLDCUP!BD58</f>
        <v>South Korea</v>
      </c>
      <c r="H454" s="9" t="str">
        <f ca="1">+WORLDCUP!BD63</f>
        <v>Sweden</v>
      </c>
      <c r="I454" s="9" t="str">
        <f ca="1">+WORLDCUP!BD67</f>
        <v>Algeria</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New Zealand</v>
      </c>
      <c r="E455" s="9" t="str">
        <f ca="1">+WORLDCUP!BD59</f>
        <v>Canada</v>
      </c>
      <c r="F455" s="9" t="str">
        <f ca="1">+WORLDCUP!BD61</f>
        <v>United States</v>
      </c>
      <c r="G455" s="9" t="str">
        <f ca="1">+WORLDCUP!BD58</f>
        <v>South Korea</v>
      </c>
      <c r="H455" s="9" t="str">
        <f ca="1">+WORLDCUP!BD63</f>
        <v>Sweden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New Zealand</v>
      </c>
      <c r="E456" s="9" t="str">
        <f ca="1">+WORLDCUP!BD59</f>
        <v>Canada</v>
      </c>
      <c r="F456" s="9" t="str">
        <f ca="1">+WORLDCUP!BD61</f>
        <v>United States</v>
      </c>
      <c r="G456" s="9" t="str">
        <f ca="1">+WORLDCUP!BD58</f>
        <v>South Korea</v>
      </c>
      <c r="H456" s="9" t="str">
        <f ca="1">+WORLDCUP!BD63</f>
        <v>Sweden</v>
      </c>
      <c r="I456" s="9" t="str">
        <f ca="1">+WORLDCUP!BD66</f>
        <v>Senegal</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New Zealand</v>
      </c>
      <c r="E457" s="9" t="str">
        <f ca="1">+WORLDCUP!BD59</f>
        <v>Canada</v>
      </c>
      <c r="F457" s="9" t="str">
        <f ca="1">+WORLDCUP!BD61</f>
        <v>United States</v>
      </c>
      <c r="G457" s="9" t="str">
        <f ca="1">+WORLDCUP!BD58</f>
        <v>South Korea</v>
      </c>
      <c r="H457" s="9" t="str">
        <f ca="1">+WORLDCUP!BD63</f>
        <v>Sweden</v>
      </c>
      <c r="I457" s="9" t="str">
        <f ca="1">+WORLDCUP!BD66</f>
        <v>Senegal</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New Zealand</v>
      </c>
      <c r="E458" s="9" t="str">
        <f ca="1">+WORLDCUP!BD59</f>
        <v>Canada</v>
      </c>
      <c r="F458" s="9" t="str">
        <f ca="1">+WORLDCUP!BD61</f>
        <v>United States</v>
      </c>
      <c r="G458" s="9" t="str">
        <f ca="1">+WORLDCUP!BD58</f>
        <v>South Korea</v>
      </c>
      <c r="H458" s="9" t="str">
        <f ca="1">+WORLDCUP!BD63</f>
        <v>Sweden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New Zealand</v>
      </c>
      <c r="E459" s="9" t="str">
        <f ca="1">+WORLDCUP!BD59</f>
        <v>Canada</v>
      </c>
      <c r="F459" s="9" t="str">
        <f ca="1">+WORLDCUP!BD60</f>
        <v>Scotland</v>
      </c>
      <c r="G459" s="9" t="str">
        <f ca="1">+WORLDCUP!BD58</f>
        <v>South Korea</v>
      </c>
      <c r="H459" s="9" t="str">
        <f ca="1">+WORLDCUP!BD63</f>
        <v>Sweden</v>
      </c>
      <c r="I459" s="9" t="str">
        <f ca="1">+WORLDCUP!BD61</f>
        <v>United States</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New Zealand</v>
      </c>
      <c r="E460" s="9" t="str">
        <f ca="1">+WORLDCUP!BD59</f>
        <v>Canada</v>
      </c>
      <c r="F460" s="9" t="str">
        <f ca="1">+WORLDCUP!BD60</f>
        <v>Scotland</v>
      </c>
      <c r="G460" s="9" t="str">
        <f ca="1">+WORLDCUP!BD58</f>
        <v>South Korea</v>
      </c>
      <c r="H460" s="9" t="str">
        <f ca="1">+WORLDCUP!BD63</f>
        <v>Sweden</v>
      </c>
      <c r="I460" s="9" t="str">
        <f ca="1">+WORLDCUP!BD61</f>
        <v>United States</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New Zealand</v>
      </c>
      <c r="E461" s="9" t="str">
        <f ca="1">+WORLDCUP!BD59</f>
        <v>Canada</v>
      </c>
      <c r="F461" s="9" t="str">
        <f ca="1">+WORLDCUP!BD60</f>
        <v>Scotland</v>
      </c>
      <c r="G461" s="9" t="str">
        <f ca="1">+WORLDCUP!BD58</f>
        <v>South Korea</v>
      </c>
      <c r="H461" s="9" t="str">
        <f ca="1">+WORLDCUP!BD63</f>
        <v>Sweden</v>
      </c>
      <c r="I461" s="9" t="str">
        <f ca="1">+WORLDCUP!BD61</f>
        <v>United States</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Canada</v>
      </c>
      <c r="F462" s="9" t="str">
        <f ca="1">+WORLDCUP!BD60</f>
        <v>Scotland</v>
      </c>
      <c r="G462" s="9" t="str">
        <f ca="1">+WORLDCUP!BD58</f>
        <v>South Korea</v>
      </c>
      <c r="H462" s="9" t="str">
        <f ca="1">+WORLDCUP!BD61</f>
        <v>United States</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Senegal</v>
      </c>
      <c r="E463" s="9" t="str">
        <f ca="1">+WORLDCUP!BD59</f>
        <v>Canada</v>
      </c>
      <c r="F463" s="9" t="str">
        <f ca="1">+WORLDCUP!BD60</f>
        <v>Scotland</v>
      </c>
      <c r="G463" s="9" t="str">
        <f ca="1">+WORLDCUP!BD58</f>
        <v>South Korea</v>
      </c>
      <c r="H463" s="9" t="str">
        <f ca="1">+WORLDCUP!BD61</f>
        <v>United States</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Canada</v>
      </c>
      <c r="F464" s="9" t="str">
        <f ca="1">+WORLDCUP!BD60</f>
        <v>Scotland</v>
      </c>
      <c r="G464" s="9" t="str">
        <f ca="1">+WORLDCUP!BD58</f>
        <v>South Korea</v>
      </c>
      <c r="H464" s="9" t="str">
        <f ca="1">+WORLDCUP!BD61</f>
        <v>United States</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Canada</v>
      </c>
      <c r="F465" s="9" t="str">
        <f ca="1">+WORLDCUP!BD60</f>
        <v>Scotland</v>
      </c>
      <c r="G465" s="9" t="str">
        <f ca="1">+WORLDCUP!BD58</f>
        <v>South Korea</v>
      </c>
      <c r="H465" s="9" t="str">
        <f ca="1">+WORLDCUP!BD61</f>
        <v>United States</v>
      </c>
      <c r="I465" s="9" t="str">
        <f ca="1">+WORLDCUP!BD66</f>
        <v>Senegal</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Canada</v>
      </c>
      <c r="F466" s="9" t="str">
        <f ca="1">+WORLDCUP!BD60</f>
        <v>Scotland</v>
      </c>
      <c r="G466" s="9" t="str">
        <f ca="1">+WORLDCUP!BD58</f>
        <v>South Korea</v>
      </c>
      <c r="H466" s="9" t="str">
        <f ca="1">+WORLDCUP!BD61</f>
        <v>United States</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Canada</v>
      </c>
      <c r="F467" s="9" t="str">
        <f ca="1">+WORLDCUP!BD60</f>
        <v>Scotland</v>
      </c>
      <c r="G467" s="9" t="str">
        <f ca="1">+WORLDCUP!BD58</f>
        <v>South Korea</v>
      </c>
      <c r="H467" s="9" t="str">
        <f ca="1">+WORLDCUP!BD61</f>
        <v>United States</v>
      </c>
      <c r="I467" s="9" t="str">
        <f ca="1">+WORLDCUP!BD69</f>
        <v>Ghana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Canada</v>
      </c>
      <c r="F468" s="9" t="str">
        <f ca="1">+WORLDCUP!BD60</f>
        <v>Scotland</v>
      </c>
      <c r="G468" s="9" t="str">
        <f ca="1">+WORLDCUP!BD58</f>
        <v>South Korea</v>
      </c>
      <c r="H468" s="9" t="str">
        <f ca="1">+WORLDCUP!BD61</f>
        <v>United States</v>
      </c>
      <c r="I468" s="9" t="str">
        <f ca="1">+WORLDCUP!BD62</f>
        <v>Ivory Coast</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Canada</v>
      </c>
      <c r="F469" s="9" t="str">
        <f ca="1">+WORLDCUP!BD60</f>
        <v>Scotland</v>
      </c>
      <c r="G469" s="9" t="str">
        <f ca="1">+WORLDCUP!BD58</f>
        <v>South Korea</v>
      </c>
      <c r="H469" s="9" t="str">
        <f ca="1">+WORLDCUP!BD61</f>
        <v>United States</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Canada</v>
      </c>
      <c r="F470" s="9" t="str">
        <f ca="1">+WORLDCUP!BD60</f>
        <v>Scotland</v>
      </c>
      <c r="G470" s="9" t="str">
        <f ca="1">+WORLDCUP!BD58</f>
        <v>South Korea</v>
      </c>
      <c r="H470" s="9" t="str">
        <f ca="1">+WORLDCUP!BD61</f>
        <v>United States</v>
      </c>
      <c r="I470" s="9" t="str">
        <f ca="1">+WORLDCUP!BD66</f>
        <v>Senegal</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Canada</v>
      </c>
      <c r="F471" s="9" t="str">
        <f ca="1">+WORLDCUP!BD60</f>
        <v>Scotland</v>
      </c>
      <c r="G471" s="9" t="str">
        <f ca="1">+WORLDCUP!BD58</f>
        <v>South Korea</v>
      </c>
      <c r="H471" s="9" t="str">
        <f ca="1">+WORLDCUP!BD61</f>
        <v>United States</v>
      </c>
      <c r="I471" s="9" t="str">
        <f ca="1">+WORLDCUP!BD62</f>
        <v>Ivory Coast</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New Zealand</v>
      </c>
      <c r="E472" s="9" t="str">
        <f ca="1">+WORLDCUP!BD59</f>
        <v>Canada</v>
      </c>
      <c r="F472" s="9" t="str">
        <f ca="1">+WORLDCUP!BD60</f>
        <v>Scotland</v>
      </c>
      <c r="G472" s="9" t="str">
        <f ca="1">+WORLDCUP!BD58</f>
        <v>South Korea</v>
      </c>
      <c r="H472" s="9" t="str">
        <f ca="1">+WORLDCUP!BD61</f>
        <v>United States</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New Zealand</v>
      </c>
      <c r="E473" s="9" t="str">
        <f ca="1">+WORLDCUP!BD59</f>
        <v>Canada</v>
      </c>
      <c r="F473" s="9" t="str">
        <f ca="1">+WORLDCUP!BD60</f>
        <v>Scotland</v>
      </c>
      <c r="G473" s="9" t="str">
        <f ca="1">+WORLDCUP!BD58</f>
        <v>South Korea</v>
      </c>
      <c r="H473" s="9" t="str">
        <f ca="1">+WORLDCUP!BD61</f>
        <v>United States</v>
      </c>
      <c r="I473" s="9" t="str">
        <f ca="1">+WORLDCUP!BD69</f>
        <v>Ghana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New Zealand</v>
      </c>
      <c r="E474" s="9" t="str">
        <f ca="1">+WORLDCUP!BD59</f>
        <v>Canada</v>
      </c>
      <c r="F474" s="9" t="str">
        <f ca="1">+WORLDCUP!BD60</f>
        <v>Scotland</v>
      </c>
      <c r="G474" s="9" t="str">
        <f ca="1">+WORLDCUP!BD58</f>
        <v>South Korea</v>
      </c>
      <c r="H474" s="9" t="str">
        <f ca="1">+WORLDCUP!BD61</f>
        <v>United States</v>
      </c>
      <c r="I474" s="9" t="str">
        <f ca="1">+WORLDCUP!BD67</f>
        <v>Algeria</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New Zealand</v>
      </c>
      <c r="E475" s="9" t="str">
        <f ca="1">+WORLDCUP!BD59</f>
        <v>Canada</v>
      </c>
      <c r="F475" s="9" t="str">
        <f ca="1">+WORLDCUP!BD60</f>
        <v>Scotland</v>
      </c>
      <c r="G475" s="9" t="str">
        <f ca="1">+WORLDCUP!BD58</f>
        <v>South Korea</v>
      </c>
      <c r="H475" s="9" t="str">
        <f ca="1">+WORLDCUP!BD61</f>
        <v>United States</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New Zealand</v>
      </c>
      <c r="E476" s="9" t="str">
        <f ca="1">+WORLDCUP!BD59</f>
        <v>Canada</v>
      </c>
      <c r="F476" s="9" t="str">
        <f ca="1">+WORLDCUP!BD60</f>
        <v>Scotland</v>
      </c>
      <c r="G476" s="9" t="str">
        <f ca="1">+WORLDCUP!BD58</f>
        <v>South Korea</v>
      </c>
      <c r="H476" s="9" t="str">
        <f ca="1">+WORLDCUP!BD61</f>
        <v>United States</v>
      </c>
      <c r="I476" s="9" t="str">
        <f ca="1">+WORLDCUP!BD66</f>
        <v>Senegal</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New Zealand</v>
      </c>
      <c r="E477" s="9" t="str">
        <f ca="1">+WORLDCUP!BD59</f>
        <v>Canada</v>
      </c>
      <c r="F477" s="9" t="str">
        <f ca="1">+WORLDCUP!BD60</f>
        <v>Scotland</v>
      </c>
      <c r="G477" s="9" t="str">
        <f ca="1">+WORLDCUP!BD58</f>
        <v>South Korea</v>
      </c>
      <c r="H477" s="9" t="str">
        <f ca="1">+WORLDCUP!BD61</f>
        <v>United States</v>
      </c>
      <c r="I477" s="9" t="str">
        <f ca="1">+WORLDCUP!BD66</f>
        <v>Senegal</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New Zealand</v>
      </c>
      <c r="E478" s="9" t="str">
        <f ca="1">+WORLDCUP!BD59</f>
        <v>Canada</v>
      </c>
      <c r="F478" s="9" t="str">
        <f ca="1">+WORLDCUP!BD60</f>
        <v>Scotland</v>
      </c>
      <c r="G478" s="9" t="str">
        <f ca="1">+WORLDCUP!BD58</f>
        <v>South Korea</v>
      </c>
      <c r="H478" s="9" t="str">
        <f ca="1">+WORLDCUP!BD61</f>
        <v>United States</v>
      </c>
      <c r="I478" s="9" t="str">
        <f ca="1">+WORLDCUP!BD69</f>
        <v>Ghana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New Zealand</v>
      </c>
      <c r="E479" s="9" t="str">
        <f ca="1">+WORLDCUP!BD59</f>
        <v>Canada</v>
      </c>
      <c r="F479" s="9" t="str">
        <f ca="1">+WORLDCUP!BD60</f>
        <v>Scotland</v>
      </c>
      <c r="G479" s="9" t="str">
        <f ca="1">+WORLDCUP!BD58</f>
        <v>South Korea</v>
      </c>
      <c r="H479" s="9" t="str">
        <f ca="1">+WORLDCUP!BD61</f>
        <v>United States</v>
      </c>
      <c r="I479" s="9" t="str">
        <f ca="1">+WORLDCUP!BD62</f>
        <v>Ivory Coast</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New Zealand</v>
      </c>
      <c r="E480" s="9" t="str">
        <f ca="1">+WORLDCUP!BD59</f>
        <v>Canada</v>
      </c>
      <c r="F480" s="9" t="str">
        <f ca="1">+WORLDCUP!BD60</f>
        <v>Scotland</v>
      </c>
      <c r="G480" s="9" t="str">
        <f ca="1">+WORLDCUP!BD58</f>
        <v>South Korea</v>
      </c>
      <c r="H480" s="9" t="str">
        <f ca="1">+WORLDCUP!BD61</f>
        <v>United States</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New Zealand</v>
      </c>
      <c r="E481" s="9" t="str">
        <f ca="1">+WORLDCUP!BD59</f>
        <v>Canada</v>
      </c>
      <c r="F481" s="9" t="str">
        <f ca="1">+WORLDCUP!BD60</f>
        <v>Scotland</v>
      </c>
      <c r="G481" s="9" t="str">
        <f ca="1">+WORLDCUP!BD58</f>
        <v>South Korea</v>
      </c>
      <c r="H481" s="9" t="str">
        <f ca="1">+WORLDCUP!BD61</f>
        <v>United States</v>
      </c>
      <c r="I481" s="9" t="str">
        <f ca="1">+WORLDCUP!BD62</f>
        <v>Ivory Coast</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Canada</v>
      </c>
      <c r="F482" s="9" t="str">
        <f ca="1">+WORLDCUP!BD61</f>
        <v>United States</v>
      </c>
      <c r="G482" s="9" t="str">
        <f ca="1">+WORLDCUP!BD58</f>
        <v>South Korea</v>
      </c>
      <c r="H482" s="9" t="str">
        <f ca="1">+WORLDCUP!BD63</f>
        <v>Sweden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Canada</v>
      </c>
      <c r="F483" s="9" t="str">
        <f ca="1">+WORLDCUP!BD61</f>
        <v>United States</v>
      </c>
      <c r="G483" s="9" t="str">
        <f ca="1">+WORLDCUP!BD58</f>
        <v>South Korea</v>
      </c>
      <c r="H483" s="9" t="str">
        <f ca="1">+WORLDCUP!BD63</f>
        <v>Sweden</v>
      </c>
      <c r="I483" s="9" t="str">
        <f ca="1">+WORLDCUP!BD69</f>
        <v>Ghana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Canada</v>
      </c>
      <c r="F484" s="9" t="str">
        <f ca="1">+WORLDCUP!BD61</f>
        <v>United States</v>
      </c>
      <c r="G484" s="9" t="str">
        <f ca="1">+WORLDCUP!BD58</f>
        <v>South Korea</v>
      </c>
      <c r="H484" s="9" t="str">
        <f ca="1">+WORLDCUP!BD63</f>
        <v>Sweden</v>
      </c>
      <c r="I484" s="9" t="str">
        <f ca="1">+WORLDCUP!BD62</f>
        <v>Ivory Coast</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Canada</v>
      </c>
      <c r="F485" s="9" t="str">
        <f ca="1">+WORLDCUP!BD61</f>
        <v>United States</v>
      </c>
      <c r="G485" s="9" t="str">
        <f ca="1">+WORLDCUP!BD58</f>
        <v>South Korea</v>
      </c>
      <c r="H485" s="9" t="str">
        <f ca="1">+WORLDCUP!BD63</f>
        <v>Sweden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Canada</v>
      </c>
      <c r="F486" s="9" t="str">
        <f ca="1">+WORLDCUP!BD61</f>
        <v>United States</v>
      </c>
      <c r="G486" s="9" t="str">
        <f ca="1">+WORLDCUP!BD58</f>
        <v>South Korea</v>
      </c>
      <c r="H486" s="9" t="str">
        <f ca="1">+WORLDCUP!BD63</f>
        <v>Sweden</v>
      </c>
      <c r="I486" s="9" t="str">
        <f ca="1">+WORLDCUP!BD66</f>
        <v>Senegal</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Canada</v>
      </c>
      <c r="F487" s="9" t="str">
        <f ca="1">+WORLDCUP!BD61</f>
        <v>United States</v>
      </c>
      <c r="G487" s="9" t="str">
        <f ca="1">+WORLDCUP!BD58</f>
        <v>South Korea</v>
      </c>
      <c r="H487" s="9" t="str">
        <f ca="1">+WORLDCUP!BD63</f>
        <v>Sweden</v>
      </c>
      <c r="I487" s="9" t="str">
        <f ca="1">+WORLDCUP!BD62</f>
        <v>Ivory Coast</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Canada</v>
      </c>
      <c r="F488" s="9" t="str">
        <f ca="1">+WORLDCUP!BD60</f>
        <v>Scotland</v>
      </c>
      <c r="G488" s="9" t="str">
        <f ca="1">+WORLDCUP!BD58</f>
        <v>South Korea</v>
      </c>
      <c r="H488" s="9" t="str">
        <f ca="1">+WORLDCUP!BD61</f>
        <v>United States</v>
      </c>
      <c r="I488" s="9" t="str">
        <f ca="1">+WORLDCUP!BD69</f>
        <v>Ghana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Canada</v>
      </c>
      <c r="F489" s="9" t="str">
        <f ca="1">+WORLDCUP!BD60</f>
        <v>Scotland</v>
      </c>
      <c r="G489" s="9" t="str">
        <f ca="1">+WORLDCUP!BD58</f>
        <v>South Korea</v>
      </c>
      <c r="H489" s="9" t="str">
        <f ca="1">+WORLDCUP!BD63</f>
        <v>Sweden</v>
      </c>
      <c r="I489" s="9" t="str">
        <f ca="1">+WORLDCUP!BD61</f>
        <v>United States</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Canada</v>
      </c>
      <c r="F490" s="9" t="str">
        <f ca="1">+WORLDCUP!BD60</f>
        <v>Scotland</v>
      </c>
      <c r="G490" s="9" t="str">
        <f ca="1">+WORLDCUP!BD58</f>
        <v>South Korea</v>
      </c>
      <c r="H490" s="9" t="str">
        <f ca="1">+WORLDCUP!BD63</f>
        <v>Sweden</v>
      </c>
      <c r="I490" s="9" t="str">
        <f ca="1">+WORLDCUP!BD61</f>
        <v>United States</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Canada</v>
      </c>
      <c r="F491" s="9" t="str">
        <f ca="1">+WORLDCUP!BD60</f>
        <v>Scotland</v>
      </c>
      <c r="G491" s="9" t="str">
        <f ca="1">+WORLDCUP!BD58</f>
        <v>South Korea</v>
      </c>
      <c r="H491" s="9" t="str">
        <f ca="1">+WORLDCUP!BD63</f>
        <v>Sweden</v>
      </c>
      <c r="I491" s="9" t="str">
        <f ca="1">+WORLDCUP!BD61</f>
        <v>United States</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New Zealand</v>
      </c>
      <c r="E492" s="9" t="str">
        <f ca="1">+WORLDCUP!BD59</f>
        <v>Canada</v>
      </c>
      <c r="F492" s="9" t="str">
        <f ca="1">+WORLDCUP!BD61</f>
        <v>United States</v>
      </c>
      <c r="G492" s="9" t="str">
        <f ca="1">+WORLDCUP!BD58</f>
        <v>South Korea</v>
      </c>
      <c r="H492" s="9" t="str">
        <f ca="1">+WORLDCUP!BD63</f>
        <v>Sweden</v>
      </c>
      <c r="I492" s="9" t="str">
        <f ca="1">+WORLDCUP!BD69</f>
        <v>Ghana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New Zealand</v>
      </c>
      <c r="E493" s="9" t="str">
        <f ca="1">+WORLDCUP!BD59</f>
        <v>Canada</v>
      </c>
      <c r="F493" s="9" t="str">
        <f ca="1">+WORLDCUP!BD61</f>
        <v>United States</v>
      </c>
      <c r="G493" s="9" t="str">
        <f ca="1">+WORLDCUP!BD58</f>
        <v>South Korea</v>
      </c>
      <c r="H493" s="9" t="str">
        <f ca="1">+WORLDCUP!BD63</f>
        <v>Sweden</v>
      </c>
      <c r="I493" s="9" t="str">
        <f ca="1">+WORLDCUP!BD62</f>
        <v>Ivory Coast</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New Zealand</v>
      </c>
      <c r="E494" s="9" t="str">
        <f ca="1">+WORLDCUP!BD59</f>
        <v>Canada</v>
      </c>
      <c r="F494" s="9" t="str">
        <f ca="1">+WORLDCUP!BD61</f>
        <v>United States</v>
      </c>
      <c r="G494" s="9" t="str">
        <f ca="1">+WORLDCUP!BD58</f>
        <v>South Korea</v>
      </c>
      <c r="H494" s="9" t="str">
        <f ca="1">+WORLDCUP!BD63</f>
        <v>Sweden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New Zealand</v>
      </c>
      <c r="E495" s="9" t="str">
        <f ca="1">+WORLDCUP!BD59</f>
        <v>Canada</v>
      </c>
      <c r="F495" s="9" t="str">
        <f ca="1">+WORLDCUP!BD61</f>
        <v>United States</v>
      </c>
      <c r="G495" s="9" t="str">
        <f ca="1">+WORLDCUP!BD58</f>
        <v>South Korea</v>
      </c>
      <c r="H495" s="9" t="str">
        <f ca="1">+WORLDCUP!BD63</f>
        <v>Sweden</v>
      </c>
      <c r="I495" s="9" t="str">
        <f ca="1">+WORLDCUP!BD62</f>
        <v>Ivory Coast</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New Zealand</v>
      </c>
      <c r="E496" s="9" t="str">
        <f ca="1">+WORLDCUP!BD59</f>
        <v>Canada</v>
      </c>
      <c r="F496" s="9" t="str">
        <f ca="1">+WORLDCUP!BD60</f>
        <v>Scotland</v>
      </c>
      <c r="G496" s="9" t="str">
        <f ca="1">+WORLDCUP!BD58</f>
        <v>South Korea</v>
      </c>
      <c r="H496" s="9" t="str">
        <f ca="1">+WORLDCUP!BD63</f>
        <v>Sweden</v>
      </c>
      <c r="I496" s="9" t="str">
        <f ca="1">+WORLDCUP!BD61</f>
        <v>United States</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2026-06-02T05:31:53Z</dcterms:modified>
</cp:coreProperties>
</file>