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CF2C72A9-2742-4CA6-AFF3-DD55FBC10C57}" xr6:coauthVersionLast="47" xr6:coauthVersionMax="47" xr10:uidLastSave="{00000000-0000-0000-0000-000000000000}"/>
  <bookViews>
    <workbookView xWindow="-108" yWindow="-108" windowWidth="23256" windowHeight="12456"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X111" i="3"/>
  <c r="Y95" i="3"/>
  <c r="Y49" i="3"/>
  <c r="X15" i="3"/>
  <c r="X108"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01" i="3"/>
  <c r="Y28" i="3"/>
  <c r="Y110" i="3"/>
  <c r="Y94" i="3"/>
  <c r="Y16" i="3"/>
  <c r="X79" i="3"/>
  <c r="Y77" i="3"/>
  <c r="X44" i="3"/>
  <c r="X55" i="3"/>
  <c r="Y86" i="3"/>
  <c r="Y4" i="3"/>
  <c r="Y45" i="3"/>
  <c r="Y92" i="3"/>
  <c r="Y85" i="3"/>
  <c r="X13" i="3"/>
  <c r="Y6" i="3"/>
  <c r="X68" i="3"/>
  <c r="X63" i="3"/>
  <c r="X64" i="3"/>
  <c r="Y120" i="3"/>
  <c r="X5" i="3"/>
  <c r="X20" i="3"/>
  <c r="Y23" i="3"/>
  <c r="Y139" i="3"/>
  <c r="Y127" i="3"/>
  <c r="Y114" i="3"/>
  <c r="Y41" i="3"/>
  <c r="X57" i="3"/>
  <c r="X134" i="3"/>
  <c r="X32" i="3"/>
  <c r="X54" i="3"/>
  <c r="Y12" i="3"/>
  <c r="Y88" i="3"/>
  <c r="X93" i="3"/>
  <c r="Y84" i="3"/>
  <c r="X60" i="3"/>
  <c r="Y33" i="3"/>
  <c r="X69" i="3"/>
  <c r="X107" i="3" l="1"/>
  <c r="Y8" i="3"/>
  <c r="X80" i="3"/>
  <c r="X97" i="3"/>
  <c r="Y46" i="3"/>
  <c r="X126" i="3"/>
  <c r="Y30" i="3"/>
  <c r="Y9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BU44" i="3" s="1"/>
  <c r="F61" i="3"/>
  <c r="E65" i="3"/>
  <c r="E63" i="3"/>
  <c r="E9" i="3"/>
  <c r="F4" i="3"/>
  <c r="F6" i="3"/>
  <c r="F79" i="3"/>
  <c r="BW43" i="3"/>
  <c r="E80" i="3"/>
  <c r="BU43" i="3"/>
  <c r="F76" i="3"/>
  <c r="BW42" i="3" s="1"/>
  <c r="F80" i="3"/>
  <c r="E77" i="3"/>
  <c r="F78" i="3"/>
  <c r="BU42" i="3" s="1"/>
  <c r="E61" i="3"/>
  <c r="BW37" i="3" s="1"/>
  <c r="F62" i="3"/>
  <c r="BU34" i="3" s="1"/>
  <c r="BU36" i="3"/>
  <c r="F64" i="3"/>
  <c r="BU35" i="3" s="1"/>
  <c r="F72" i="3"/>
  <c r="BU41" i="3" s="1"/>
  <c r="E68" i="3"/>
  <c r="BW39" i="3" s="1"/>
  <c r="BW38" i="3"/>
  <c r="BU38" i="3"/>
  <c r="E70" i="3"/>
  <c r="BU51" i="3" l="1"/>
  <c r="BW40" i="3"/>
  <c r="BW36" i="3"/>
  <c r="BW35" i="3"/>
  <c r="BU37" i="3"/>
  <c r="BU27" i="3"/>
  <c r="BV50" i="3"/>
  <c r="BV51" i="3"/>
  <c r="BX51" i="3" s="1"/>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c r="K24" i="3" l="1"/>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35"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N56" i="3"/>
  <c r="CI36" i="3"/>
  <c r="N79" i="3"/>
  <c r="N96" i="3"/>
  <c r="O97" i="3"/>
  <c r="O93" i="3"/>
  <c r="N95" i="3"/>
  <c r="O95" i="3" l="1"/>
  <c r="O44" i="3"/>
  <c r="O47" i="3"/>
  <c r="O64" i="3"/>
  <c r="N61" i="3"/>
  <c r="CI42" i="3"/>
  <c r="CI26" i="3"/>
  <c r="CI51" i="3"/>
  <c r="N29" i="3"/>
  <c r="CJ50" i="3"/>
  <c r="CI22" i="3"/>
  <c r="O55" i="3"/>
  <c r="O33" i="3"/>
  <c r="CJ19" i="3" s="1"/>
  <c r="N9" i="3"/>
  <c r="N36" i="3"/>
  <c r="O41" i="3"/>
  <c r="O4" i="3"/>
  <c r="O69" i="3"/>
  <c r="CK40" i="3" s="1"/>
  <c r="CI35" i="3"/>
  <c r="N72" i="3"/>
  <c r="CK21" i="3"/>
  <c r="O30" i="3"/>
  <c r="N32" i="3"/>
  <c r="CJ18" i="3" s="1"/>
  <c r="N7" i="3"/>
  <c r="O29" i="3"/>
  <c r="N49" i="3"/>
  <c r="N52" i="3"/>
  <c r="CK24" i="3"/>
  <c r="N54" i="3"/>
  <c r="N37" i="3"/>
  <c r="N8" i="3"/>
  <c r="CI6" i="3" s="1"/>
  <c r="CK22" i="3"/>
  <c r="CK41" i="3"/>
  <c r="O52" i="3"/>
  <c r="N97" i="3"/>
  <c r="O77" i="3"/>
  <c r="CI44" i="3" s="1"/>
  <c r="N80" i="3"/>
  <c r="N55" i="3"/>
  <c r="N81" i="3"/>
  <c r="N84" i="3"/>
  <c r="CI45" i="3"/>
  <c r="O5" i="3"/>
  <c r="N47" i="3"/>
  <c r="CI27" i="3" s="1"/>
  <c r="CK46" i="3"/>
  <c r="CI33" i="3"/>
  <c r="O53" i="3"/>
  <c r="O79" i="3"/>
  <c r="N6" i="3"/>
  <c r="N86" i="3"/>
  <c r="CK48" i="3" s="1"/>
  <c r="O32" i="3"/>
  <c r="CI12" i="3"/>
  <c r="CI43" i="3"/>
  <c r="N88" i="3"/>
  <c r="N30" i="3"/>
  <c r="CI25" i="3"/>
  <c r="CK6" i="3"/>
  <c r="CK18" i="3"/>
  <c r="CI18" i="3"/>
  <c r="CK25" i="3"/>
  <c r="N73" i="3"/>
  <c r="CI15" i="3"/>
  <c r="N15" i="3"/>
  <c r="CI11" i="3"/>
  <c r="O96" i="3"/>
  <c r="CJ53" i="3" s="1"/>
  <c r="CL53" i="3" s="1"/>
  <c r="CK34" i="3"/>
  <c r="CK8" i="3"/>
  <c r="CI39" i="3"/>
  <c r="CK30" i="3"/>
  <c r="N68" i="3"/>
  <c r="CK39" i="3" s="1"/>
  <c r="CK50" i="3"/>
  <c r="O40" i="3"/>
  <c r="O15" i="3"/>
  <c r="CI10" i="3" s="1"/>
  <c r="N65" i="3"/>
  <c r="O9" i="3"/>
  <c r="CI7" i="3" s="1"/>
  <c r="CI23" i="3"/>
  <c r="O36" i="3"/>
  <c r="CJ22" i="3" s="1"/>
  <c r="CK23" i="3"/>
  <c r="O61" i="3"/>
  <c r="CI8" i="3"/>
  <c r="CI47" i="3"/>
  <c r="CK37" i="3"/>
  <c r="N13" i="3"/>
  <c r="O68" i="3"/>
  <c r="O57" i="3"/>
  <c r="O65" i="3"/>
  <c r="N40" i="3"/>
  <c r="O31" i="3"/>
  <c r="CJ21" i="3" s="1"/>
  <c r="N92" i="3"/>
  <c r="CK51" i="3" s="1"/>
  <c r="CK12" i="3"/>
  <c r="N77" i="3"/>
  <c r="CK45" i="3" s="1"/>
  <c r="CI19" i="3"/>
  <c r="CI50" i="3"/>
  <c r="O25" i="3"/>
  <c r="O37" i="3"/>
  <c r="CI24" i="3" s="1"/>
  <c r="N5" i="3"/>
  <c r="CJ9" i="3" s="1"/>
  <c r="O72" i="3"/>
  <c r="O84" i="3"/>
  <c r="CI46" i="3" s="1"/>
  <c r="O87" i="3"/>
  <c r="N60" i="3"/>
  <c r="CK35" i="3" s="1"/>
  <c r="O78" i="3"/>
  <c r="O23" i="3"/>
  <c r="N94" i="3"/>
  <c r="CK52" i="3" s="1"/>
  <c r="N39" i="3"/>
  <c r="CK38" i="3"/>
  <c r="CI52" i="3"/>
  <c r="N4" i="3"/>
  <c r="CK7" i="3" s="1"/>
  <c r="CK19" i="3"/>
  <c r="N87" i="3"/>
  <c r="N25" i="3"/>
  <c r="CK16" i="3" s="1"/>
  <c r="O22" i="3"/>
  <c r="N76" i="3"/>
  <c r="CJ43" i="3" s="1"/>
  <c r="O49" i="3"/>
  <c r="CI29" i="3" s="1"/>
  <c r="N46" i="3"/>
  <c r="CJ28" i="3" s="1"/>
  <c r="N53" i="3"/>
  <c r="N85" i="3"/>
  <c r="N44" i="3"/>
  <c r="CK27" i="3" s="1"/>
  <c r="N12" i="3"/>
  <c r="O54" i="3"/>
  <c r="O89" i="3"/>
  <c r="O56" i="3"/>
  <c r="N24" i="3"/>
  <c r="O46" i="3"/>
  <c r="CI28" i="3"/>
  <c r="O21" i="3"/>
  <c r="CI16" i="3" s="1"/>
  <c r="N45" i="3"/>
  <c r="CK29" i="3" s="1"/>
  <c r="CK32" i="3"/>
  <c r="N16" i="3"/>
  <c r="CK10" i="3" s="1"/>
  <c r="CI48" i="3"/>
  <c r="CK26" i="3"/>
  <c r="CJ48" i="3"/>
  <c r="O20" i="3"/>
  <c r="CI14" i="3" s="1"/>
  <c r="N33" i="3"/>
  <c r="N69" i="3"/>
  <c r="O73" i="3"/>
  <c r="O60" i="3"/>
  <c r="CI34" i="3" s="1"/>
  <c r="O63" i="3"/>
  <c r="CI37" i="3" s="1"/>
  <c r="CI40" i="3"/>
  <c r="O70" i="3"/>
  <c r="CK17" i="3"/>
  <c r="N22" i="3"/>
  <c r="CK42" i="3"/>
  <c r="N78" i="3"/>
  <c r="CK44" i="3" s="1"/>
  <c r="O81" i="3"/>
  <c r="CI13" i="3"/>
  <c r="N14" i="3"/>
  <c r="CK11" i="3" s="1"/>
  <c r="CK13" i="3"/>
  <c r="N23" i="3"/>
  <c r="N20" i="3"/>
  <c r="CK15" i="3" s="1"/>
  <c r="O24" i="3"/>
  <c r="N17" i="3"/>
  <c r="O14" i="3"/>
  <c r="CK33" i="3"/>
  <c r="CK53" i="3"/>
  <c r="CK14" i="3"/>
  <c r="CK49" i="3"/>
  <c r="CK31" i="3"/>
  <c r="CK28" i="3" l="1"/>
  <c r="CK47" i="3"/>
  <c r="CI49" i="3"/>
  <c r="CK43" i="3"/>
  <c r="CI38" i="3"/>
  <c r="CI41" i="3"/>
  <c r="CJ36" i="3"/>
  <c r="CL36" i="3" s="1"/>
  <c r="CK36" i="3"/>
  <c r="CI21" i="3"/>
  <c r="CI20" i="3"/>
  <c r="CI9"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49" i="3" l="1"/>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l="1"/>
  <c r="R80" i="3"/>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Q35" i="3" s="1"/>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59" i="3" l="1"/>
  <c r="BJ59" i="3" s="1"/>
  <c r="D114" i="3"/>
  <c r="D112" i="3"/>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AG127" i="3" s="1"/>
  <c r="D124" i="3"/>
  <c r="D121" i="3"/>
  <c r="AG121" i="3" s="1"/>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M132" i="3"/>
  <c r="AA132" i="3" s="1"/>
  <c r="D132" i="3" s="1"/>
  <c r="AG124"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N134" i="3" l="1"/>
  <c r="AF134" i="3" s="1"/>
  <c r="D134" i="3" s="1"/>
  <c r="M131" i="3"/>
  <c r="AA131" i="3" s="1"/>
  <c r="D131" i="3" s="1"/>
  <c r="D120" i="3"/>
  <c r="BS63" i="3"/>
  <c r="BS68" i="3"/>
  <c r="BS66" i="3"/>
  <c r="BS65" i="3"/>
  <c r="BS58" i="3"/>
  <c r="BS69" i="3"/>
  <c r="BS60" i="3"/>
  <c r="BS64" i="3"/>
  <c r="BS67" i="3"/>
  <c r="BS62" i="3"/>
  <c r="BS61" i="3"/>
  <c r="BS59" i="3"/>
  <c r="C190" i="31"/>
  <c r="AE11" i="45"/>
  <c r="B200" i="31"/>
  <c r="AG126" i="3"/>
  <c r="N138" i="3"/>
  <c r="AF138" i="3" s="1"/>
  <c r="AG132" i="3"/>
  <c r="M138" i="3"/>
  <c r="AA138" i="3" s="1"/>
  <c r="AG131" i="3"/>
  <c r="AI44" i="45"/>
  <c r="C217" i="31"/>
  <c r="C211" i="31"/>
  <c r="AI19" i="45"/>
  <c r="C212" i="31"/>
  <c r="AI31" i="45"/>
  <c r="AI43" i="45"/>
  <c r="C213" i="31"/>
  <c r="B223" i="31"/>
  <c r="C223" i="31"/>
  <c r="AI7" i="45"/>
  <c r="C210" i="31"/>
  <c r="N139" i="3" l="1"/>
  <c r="AF139" i="3" s="1"/>
  <c r="AG134" i="3"/>
  <c r="AG120" i="3"/>
  <c r="N131" i="3"/>
  <c r="AF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c r="H139" i="3"/>
  <c r="H138" i="3"/>
  <c r="AA143" i="3"/>
  <c r="D138" i="3"/>
  <c r="AA147" i="3"/>
  <c r="AM38" i="45" a="1"/>
  <c r="AM38" i="45" s="1"/>
  <c r="C229" i="31"/>
  <c r="C228" i="31"/>
  <c r="AM14" i="45"/>
  <c r="AM13" i="45"/>
  <c r="B232" i="31"/>
  <c r="C226" i="31"/>
  <c r="C232" i="31"/>
  <c r="C214" i="31" l="1"/>
  <c r="AI8" i="45"/>
  <c r="C220" i="31"/>
  <c r="B220" i="31"/>
  <c r="BV61" i="3"/>
  <c r="BV60" i="3"/>
  <c r="BV66" i="3"/>
  <c r="BV69" i="3"/>
  <c r="BV65" i="3"/>
  <c r="BV68" i="3"/>
  <c r="BV62" i="3"/>
  <c r="BV59" i="3"/>
  <c r="BV64" i="3"/>
  <c r="BV58" i="3"/>
  <c r="BV67" i="3"/>
  <c r="BV63" i="3"/>
  <c r="D147" i="3"/>
  <c r="AG147" i="3" s="1"/>
  <c r="AA150" i="3"/>
  <c r="AA152" i="3"/>
  <c r="D143" i="3"/>
  <c r="AG143" i="3" s="1"/>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AF147" i="3" l="1"/>
  <c r="D139" i="3"/>
  <c r="AM37" i="45"/>
  <c r="B233" i="31"/>
  <c r="C227" i="31"/>
  <c r="C233" i="31"/>
  <c r="H147" i="3" l="1"/>
  <c r="AA151" i="3"/>
  <c r="AG139" i="3"/>
  <c r="N147" i="3"/>
  <c r="N143" i="3"/>
  <c r="C241" i="31"/>
  <c r="C247" i="31"/>
  <c r="AU26" i="45"/>
  <c r="B247" i="31"/>
  <c r="C251" i="31" l="1"/>
  <c r="AG151" i="3"/>
  <c r="BB23" i="45"/>
  <c r="AJ151" i="3"/>
  <c r="AJ155" i="3"/>
  <c r="BN27" i="45" l="1"/>
  <c r="BL27" i="45" s="1"/>
  <c r="BK27" i="45" s="1"/>
  <c r="BJ27" i="45" s="1"/>
  <c r="BI27" i="45" s="1"/>
  <c r="BH27" i="45" s="1"/>
  <c r="BN43" i="45"/>
  <c r="BL43" i="45" s="1"/>
  <c r="BK43" i="45" s="1"/>
  <c r="BJ43" i="45" s="1"/>
  <c r="BI43" i="45" s="1"/>
  <c r="BH43" i="45" s="1"/>
  <c r="BN14" i="45"/>
  <c r="BL14" i="45" s="1"/>
  <c r="BK14" i="45" s="1"/>
  <c r="BJ14" i="45" s="1"/>
  <c r="BI14" i="45" s="1"/>
  <c r="BH14" i="45" s="1"/>
  <c r="BN35" i="45"/>
  <c r="BL35" i="45" s="1"/>
  <c r="BK35" i="45" s="1"/>
  <c r="BJ35" i="45" s="1"/>
  <c r="BI35" i="45" s="1"/>
  <c r="BH35" i="45" s="1"/>
  <c r="BN48" i="45"/>
  <c r="BL48" i="45" s="1"/>
  <c r="BK48" i="45" s="1"/>
  <c r="BJ48" i="45" s="1"/>
  <c r="BI48" i="45" s="1"/>
  <c r="BH48" i="45" s="1"/>
  <c r="BN34" i="45"/>
  <c r="BL34" i="45" s="1"/>
  <c r="BK34" i="45" s="1"/>
  <c r="BJ34" i="45" s="1"/>
  <c r="BI34" i="45" s="1"/>
  <c r="BH34" i="45" s="1"/>
  <c r="BN39" i="45"/>
  <c r="BL39" i="45" s="1"/>
  <c r="BK39" i="45" s="1"/>
  <c r="BJ39" i="45" s="1"/>
  <c r="BI39" i="45" s="1"/>
  <c r="BH39" i="45" s="1"/>
  <c r="BN42" i="45"/>
  <c r="BL42" i="45" s="1"/>
  <c r="BK42" i="45" s="1"/>
  <c r="BJ42" i="45" s="1"/>
  <c r="BI42" i="45" s="1"/>
  <c r="BH42" i="45" s="1"/>
  <c r="BN23" i="45"/>
  <c r="BL23" i="45" s="1"/>
  <c r="BK23" i="45" s="1"/>
  <c r="BJ23" i="45" s="1"/>
  <c r="BI23" i="45" s="1"/>
  <c r="BH23" i="45" s="1"/>
  <c r="BN15" i="45"/>
  <c r="BL15" i="45" s="1"/>
  <c r="BK15" i="45" s="1"/>
  <c r="BJ15" i="45" s="1"/>
  <c r="BI15" i="45" s="1"/>
  <c r="BH15" i="45" s="1"/>
  <c r="BN38" i="45"/>
  <c r="BL38" i="45" s="1"/>
  <c r="BK38" i="45" s="1"/>
  <c r="BJ38" i="45" s="1"/>
  <c r="BI38" i="45" s="1"/>
  <c r="BH38" i="45" s="1"/>
  <c r="BN49" i="45"/>
  <c r="BL49" i="45" s="1"/>
  <c r="BK49" i="45" s="1"/>
  <c r="BJ49" i="45" s="1"/>
  <c r="BI49" i="45" s="1"/>
  <c r="BH49" i="45" s="1"/>
  <c r="BN36" i="45"/>
  <c r="BL36" i="45" s="1"/>
  <c r="BK36" i="45" s="1"/>
  <c r="BJ36" i="45" s="1"/>
  <c r="BI36" i="45" s="1"/>
  <c r="BH36" i="45" s="1"/>
  <c r="BN33" i="45"/>
  <c r="BL33" i="45" s="1"/>
  <c r="BK33" i="45" s="1"/>
  <c r="BJ33" i="45" s="1"/>
  <c r="BI33" i="45" s="1"/>
  <c r="BH33" i="45" s="1"/>
  <c r="BN31" i="45"/>
  <c r="BL31" i="45" s="1"/>
  <c r="BK31" i="45" s="1"/>
  <c r="BJ31" i="45" s="1"/>
  <c r="BI31" i="45" s="1"/>
  <c r="BH31" i="45" s="1"/>
  <c r="BN37" i="45"/>
  <c r="BL37" i="45" s="1"/>
  <c r="BK37" i="45" s="1"/>
  <c r="BJ37" i="45" s="1"/>
  <c r="BI37" i="45" s="1"/>
  <c r="BH37" i="45" s="1"/>
  <c r="BN18" i="45"/>
  <c r="BL18" i="45" s="1"/>
  <c r="BK18" i="45" s="1"/>
  <c r="BJ18" i="45" s="1"/>
  <c r="BI18" i="45" s="1"/>
  <c r="BH18" i="45" s="1"/>
  <c r="BN4" i="45"/>
  <c r="BL4" i="45" s="1"/>
  <c r="BK4" i="45" s="1"/>
  <c r="BJ4" i="45" s="1"/>
  <c r="BI4" i="45" s="1"/>
  <c r="BH4" i="45" s="1"/>
  <c r="BN45" i="45"/>
  <c r="BL45" i="45" s="1"/>
  <c r="BK45" i="45" s="1"/>
  <c r="BJ45" i="45" s="1"/>
  <c r="BI45" i="45" s="1"/>
  <c r="BH45" i="45" s="1"/>
  <c r="BN17" i="45"/>
  <c r="BL17" i="45" s="1"/>
  <c r="BK17" i="45" s="1"/>
  <c r="BJ17" i="45" s="1"/>
  <c r="BI17" i="45" s="1"/>
  <c r="BH17" i="45" s="1"/>
  <c r="BN6" i="45"/>
  <c r="BL6" i="45" s="1"/>
  <c r="BK6" i="45" s="1"/>
  <c r="BJ6" i="45" s="1"/>
  <c r="BI6" i="45" s="1"/>
  <c r="BH6" i="45" s="1"/>
  <c r="BN25" i="45"/>
  <c r="BL25" i="45" s="1"/>
  <c r="BK25" i="45" s="1"/>
  <c r="BJ25" i="45" s="1"/>
  <c r="BI25" i="45" s="1"/>
  <c r="BH25" i="45" s="1"/>
  <c r="BN22" i="45"/>
  <c r="BL22" i="45" s="1"/>
  <c r="BK22" i="45" s="1"/>
  <c r="BJ22" i="45" s="1"/>
  <c r="BI22" i="45" s="1"/>
  <c r="BH22" i="45" s="1"/>
  <c r="BN28" i="45"/>
  <c r="BL28" i="45" s="1"/>
  <c r="BK28" i="45" s="1"/>
  <c r="BJ28" i="45" s="1"/>
  <c r="BI28" i="45" s="1"/>
  <c r="BH28" i="45" s="1"/>
  <c r="BN40" i="45"/>
  <c r="BL40" i="45" s="1"/>
  <c r="BK40" i="45" s="1"/>
  <c r="BJ40" i="45" s="1"/>
  <c r="BI40" i="45" s="1"/>
  <c r="BH40" i="45" s="1"/>
  <c r="BN20" i="45"/>
  <c r="BL20" i="45" s="1"/>
  <c r="BK20" i="45" s="1"/>
  <c r="BJ20" i="45" s="1"/>
  <c r="BI20" i="45" s="1"/>
  <c r="BH20" i="45" s="1"/>
  <c r="BN13" i="45"/>
  <c r="BL13" i="45" s="1"/>
  <c r="BK13" i="45" s="1"/>
  <c r="BJ13" i="45" s="1"/>
  <c r="BI13" i="45" s="1"/>
  <c r="BH13" i="45" s="1"/>
  <c r="BN8" i="45"/>
  <c r="BL8" i="45" s="1"/>
  <c r="BK8" i="45" s="1"/>
  <c r="BJ8" i="45" s="1"/>
  <c r="BI8" i="45" s="1"/>
  <c r="BH8" i="45" s="1"/>
  <c r="BN11" i="45"/>
  <c r="BL11" i="45" s="1"/>
  <c r="BK11" i="45" s="1"/>
  <c r="BJ11" i="45" s="1"/>
  <c r="BI11" i="45" s="1"/>
  <c r="BH11" i="45" s="1"/>
  <c r="BN9" i="45"/>
  <c r="BL9" i="45" s="1"/>
  <c r="BK9" i="45" s="1"/>
  <c r="BJ9" i="45" s="1"/>
  <c r="BI9" i="45" s="1"/>
  <c r="BH9" i="45" s="1"/>
  <c r="BN16" i="45"/>
  <c r="BL16" i="45" s="1"/>
  <c r="BK16" i="45" s="1"/>
  <c r="BJ16" i="45" s="1"/>
  <c r="BI16" i="45" s="1"/>
  <c r="BH16" i="45" s="1"/>
  <c r="BN41" i="45"/>
  <c r="BL41" i="45" s="1"/>
  <c r="BK41" i="45" s="1"/>
  <c r="BJ41" i="45" s="1"/>
  <c r="BI41" i="45" s="1"/>
  <c r="BH41" i="45" s="1"/>
  <c r="BN21" i="45"/>
  <c r="BL21" i="45" s="1"/>
  <c r="BK21" i="45" s="1"/>
  <c r="BJ21" i="45" s="1"/>
  <c r="BI21" i="45" s="1"/>
  <c r="BH21" i="45" s="1"/>
  <c r="BN46" i="45"/>
  <c r="BL46" i="45" s="1"/>
  <c r="BK46" i="45" s="1"/>
  <c r="BJ46" i="45" s="1"/>
  <c r="BI46" i="45" s="1"/>
  <c r="BH46" i="45" s="1"/>
  <c r="BN29" i="45"/>
  <c r="BL29" i="45" s="1"/>
  <c r="BK29" i="45" s="1"/>
  <c r="BJ29" i="45" s="1"/>
  <c r="BI29" i="45" s="1"/>
  <c r="BH29" i="45" s="1"/>
  <c r="BN32" i="45"/>
  <c r="BL32" i="45" s="1"/>
  <c r="BK32" i="45" s="1"/>
  <c r="BJ32" i="45" s="1"/>
  <c r="BI32" i="45" s="1"/>
  <c r="BH32" i="45" s="1"/>
  <c r="BN19" i="45"/>
  <c r="BL19" i="45" s="1"/>
  <c r="BK19" i="45" s="1"/>
  <c r="BJ19" i="45" s="1"/>
  <c r="BI19" i="45" s="1"/>
  <c r="BH19" i="45" s="1"/>
  <c r="BN30" i="45"/>
  <c r="BL30" i="45" s="1"/>
  <c r="BK30" i="45" s="1"/>
  <c r="BJ30" i="45" s="1"/>
  <c r="BI30" i="45" s="1"/>
  <c r="BH30" i="45" s="1"/>
  <c r="BN50" i="45"/>
  <c r="BL50" i="45" s="1"/>
  <c r="BK50" i="45" s="1"/>
  <c r="BJ50" i="45" s="1"/>
  <c r="BI50" i="45" s="1"/>
  <c r="BH50" i="45" s="1"/>
  <c r="BN47" i="45"/>
  <c r="BL47" i="45" s="1"/>
  <c r="BK47" i="45" s="1"/>
  <c r="BJ47" i="45" s="1"/>
  <c r="BI47" i="45" s="1"/>
  <c r="BH47" i="45" s="1"/>
  <c r="BN44" i="45"/>
  <c r="BL44" i="45" s="1"/>
  <c r="BK44" i="45" s="1"/>
  <c r="BJ44" i="45" s="1"/>
  <c r="BI44" i="45" s="1"/>
  <c r="BH44" i="45" s="1"/>
  <c r="BN10" i="45"/>
  <c r="BL10" i="45" s="1"/>
  <c r="BK10" i="45" s="1"/>
  <c r="BJ10" i="45" s="1"/>
  <c r="BI10" i="45" s="1"/>
  <c r="BH10" i="45" s="1"/>
  <c r="BN24" i="45"/>
  <c r="BL24" i="45" s="1"/>
  <c r="BK24" i="45" s="1"/>
  <c r="BJ24" i="45" s="1"/>
  <c r="BI24" i="45" s="1"/>
  <c r="BH24" i="45" s="1"/>
  <c r="BN5" i="45"/>
  <c r="BL5" i="45" s="1"/>
  <c r="BK5" i="45" s="1"/>
  <c r="BJ5" i="45" s="1"/>
  <c r="BI5" i="45" s="1"/>
  <c r="BH5" i="45" s="1"/>
  <c r="BN7" i="45"/>
  <c r="BL7" i="45" s="1"/>
  <c r="BK7" i="45" s="1"/>
  <c r="BJ7" i="45" s="1"/>
  <c r="BI7" i="45" s="1"/>
  <c r="BH7" i="45" s="1"/>
  <c r="BN12" i="45"/>
  <c r="BL12" i="45" s="1"/>
  <c r="BK12" i="45" s="1"/>
  <c r="BJ12" i="45" s="1"/>
  <c r="BI12" i="45" s="1"/>
  <c r="BH12" i="45" s="1"/>
  <c r="BN51" i="45"/>
  <c r="BL51" i="45" s="1"/>
  <c r="BK51" i="45" s="1"/>
  <c r="BJ51" i="45" s="1"/>
  <c r="BI51" i="45" s="1"/>
  <c r="BH51" i="45" s="1"/>
  <c r="BN26" i="45"/>
  <c r="BL26" i="45" s="1"/>
  <c r="BK26" i="45" s="1"/>
  <c r="BJ26" i="45" s="1"/>
  <c r="BI26" i="45" s="1"/>
  <c r="BH26"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<sst xmlns="http://schemas.openxmlformats.org/spreadsheetml/2006/main" count="6764" uniqueCount="1522">
  <si>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</si>
  <si>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</si>
  <si>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</si>
  <si>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</si>
  <si>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</si>
  <si>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</si>
  <si>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</si>
  <si>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</si>
  <si>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</si>
  <si>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</si>
  <si>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</si>
  <si>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</si>
  <si>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</si>
  <si>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</si>
  <si>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</si>
  <si>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</si>
  <si>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</si>
  <si>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</si>
  <si>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</si>
  <si>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</si>
  <si>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</si>
  <si>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</si>
  <si>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</si>
  <si>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</si>
  <si>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</si>
  <si>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</si>
  <si>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</si>
  <si>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</si>
  <si>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</si>
  <si>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</si>
  <si>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</si>
  <si>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</si>
  <si>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</si>
  <si>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</si>
  <si>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</si>
  <si>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</si>
  <si>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</si>
  <si>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</si>
  <si>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</si>
  <si>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</si>
  <si>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</si>
  <si>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</si>
  <si>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</si>
  <si>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</si>
  <si>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</si>
  <si>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</si>
  <si>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</si>
  <si>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</si>
  <si>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</si>
  <si>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</si>
  <si>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</si>
  <si>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</si>
  <si>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</si>
  <si>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</si>
  <si>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</si>
  <si>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</si>
  <si>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</si>
  <si>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</si>
  <si>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</si>
  <si>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</si>
  <si>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</si>
  <si>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</si>
  <si>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</si>
  <si>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</si>
  <si>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</si>
  <si>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</si>
  <si>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</si>
  <si>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</si>
  <si>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</si>
  <si>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</si>
  <si>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</si>
  <si>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</si>
  <si>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</si>
  <si>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</si>
  <si>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</si>
  <si>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</si>
  <si>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</si>
  <si>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</si>
  <si>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</si>
  <si>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</si>
  <si>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</si>
  <si>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</si>
  <si>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</si>
  <si>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</si>
  <si>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</si>
  <si>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</si>
  <si>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</si>
  <si>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</si>
  <si>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</si>
  <si>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</si>
  <si>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</si>
  <si>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</si>
  <si>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</si>
  <si>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</si>
  <si>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</si>
  <si>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</si>
  <si>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</si>
  <si>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</si>
  <si>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</si>
  <si>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</si>
  <si>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</si>
  <si>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</si>
  <si>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</si>
  <si>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</si>
  <si>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</si>
  <si>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</si>
  <si>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</si>
  <si>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</si>
  <si>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</si>
  <si>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</si>
  <si>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</si>
  <si>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</si>
  <si>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</si>
  <si>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</si>
  <si>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</si>
  <si>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</si>
  <si>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</si>
  <si>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</si>
  <si>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</si>
  <si>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</si>
  <si>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</si>
  <si>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</si>
  <si>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</si>
  <si>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</si>
  <si>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</si>
  <si>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</si>
  <si>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</si>
  <si>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</si>
  <si>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</si>
  <si>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</si>
  <si>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</si>
  <si>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</si>
  <si>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</si>
  <si>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</si>
  <si>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</si>
  <si>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</si>
  <si>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</si>
  <si>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</si>
  <si>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</si>
  <si>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</si>
  <si>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</si>
  <si>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</si>
  <si>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</si>
  <si>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</si>
  <si>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</si>
  <si>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</si>
  <si>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</si>
  <si>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</si>
  <si>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</si>
  <si>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</si>
  <si>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</si>
  <si>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</si>
  <si>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</si>
  <si>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</si>
  <si>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</si>
  <si>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</si>
  <si>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</si>
  <si>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</si>
  <si>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</si>
  <si>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</si>
  <si>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</si>
  <si>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</si>
  <si>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</si>
  <si>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</si>
  <si>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</si>
  <si>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</si>
  <si>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</si>
  <si>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</si>
  <si>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</si>
  <si>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</si>
  <si>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</si>
  <si>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</si>
  <si>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</si>
  <si>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</si>
  <si>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</si>
  <si>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</si>
  <si>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</si>
  <si>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</si>
  <si>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</si>
  <si>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</si>
  <si>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</si>
  <si>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</si>
  <si>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</si>
  <si>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</si>
  <si>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</si>
  <si>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</si>
  <si>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</si>
  <si>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</si>
  <si>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</si>
  <si>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</si>
  <si>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</si>
  <si>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</si>
  <si>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</si>
  <si>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</si>
  <si>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</si>
  <si>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</si>
  <si>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</si>
  <si>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</si>
  <si>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</si>
  <si>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</si>
  <si>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</si>
  <si>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</si>
  <si>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</si>
  <si>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</si>
  <si>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</si>
  <si>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</si>
  <si>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</si>
  <si>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</si>
  <si>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</si>
  <si>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</si>
  <si>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</si>
  <si>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</si>
  <si>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</si>
  <si>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</si>
  <si>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</si>
  <si>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</si>
  <si>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</si>
  <si>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</si>
  <si>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</si>
  <si>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</si>
  <si>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</si>
  <si>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</si>
  <si>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</si>
  <si>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</si>
  <si>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</si>
  <si>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</si>
  <si>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</si>
  <si>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</si>
  <si>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</si>
  <si>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</si>
  <si>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</si>
  <si>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</si>
  <si>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</si>
  <si>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</si>
  <si>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</si>
  <si>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</si>
  <si>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</si>
  <si>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</si>
  <si>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</si>
  <si>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</si>
  <si>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</si>
  <si>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</si>
  <si>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</si>
  <si>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</si>
  <si>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</si>
  <si>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</si>
  <si>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</si>
  <si>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</si>
  <si>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</si>
  <si>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</si>
  <si>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</si>
  <si>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</si>
  <si>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</si>
  <si>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</si>
  <si>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</si>
  <si>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</si>
  <si>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</si>
  <si>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</si>
  <si>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</si>
  <si>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</si>
  <si>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</si>
  <si>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</si>
  <si>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</si>
  <si>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</si>
  <si>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</si>
  <si>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</si>
  <si>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</si>
  <si>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</si>
  <si>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</si>
  <si>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</si>
  <si>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</si>
  <si>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</si>
  <si>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</si>
  <si>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</si>
  <si>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</si>
  <si>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</si>
  <si>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</si>
  <si>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</si>
  <si>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</si>
  <si>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</si>
  <si>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</si>
  <si>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</si>
  <si>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</si>
  <si>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</si>
  <si>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</si>
  <si>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</si>
  <si>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</si>
  <si>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</si>
  <si>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</si>
  <si>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</si>
  <si>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</si>
  <si>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</si>
  <si>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</si>
  <si>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</si>
  <si>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</si>
  <si>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</si>
  <si>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</si>
  <si>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</si>
  <si>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</si>
  <si>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</si>
  <si>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</si>
  <si>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</si>
  <si>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</si>
  <si>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</si>
  <si>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</si>
  <si>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</si>
  <si>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</si>
  <si>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</si>
  <si>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</si>
  <si>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</si>
  <si>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</si>
  <si>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</si>
  <si>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</si>
  <si>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</si>
  <si>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</si>
  <si>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</si>
  <si>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</si>
  <si>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</si>
  <si>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</si>
  <si>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</si>
  <si>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</si>
  <si>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</si>
  <si>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</si>
  <si>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</si>
  <si>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</si>
  <si>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</si>
  <si>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</si>
  <si>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</si>
  <si>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</si>
  <si>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</si>
  <si>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</si>
  <si>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</si>
  <si>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</si>
  <si>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</si>
  <si>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</si>
  <si>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</si>
  <si>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</si>
  <si>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</si>
  <si>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</si>
  <si>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</si>
  <si>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</si>
  <si>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</si>
  <si>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</si>
  <si>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</si>
  <si>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</si>
  <si>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</si>
  <si>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</si>
  <si>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</si>
  <si>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</si>
  <si>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</si>
  <si>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</si>
  <si>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</si>
  <si>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</si>
  <si>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</si>
  <si>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</si>
  <si>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</si>
  <si>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</si>
  <si>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</si>
  <si>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</si>
  <si>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</si>
  <si>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</si>
  <si>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</si>
  <si>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</si>
  <si>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</si>
  <si>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</si>
  <si>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</si>
  <si>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</si>
  <si>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</si>
  <si>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</si>
  <si>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</si>
  <si>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</si>
  <si>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</si>
  <si>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</si>
  <si>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</si>
  <si>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</si>
  <si>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</si>
  <si>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</si>
  <si>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</si>
  <si>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</si>
  <si>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</si>
  <si>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</si>
  <si>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</si>
  <si>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</si>
  <si>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</si>
  <si>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</si>
  <si>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</si>
  <si>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</si>
  <si>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</si>
  <si>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</si>
  <si>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</si>
  <si>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</si>
  <si>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</si>
  <si>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</si>
  <si>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</si>
  <si>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</si>
  <si>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</si>
  <si>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</si>
  <si>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</si>
  <si>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</si>
  <si>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</si>
  <si>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</si>
  <si>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</si>
  <si>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</si>
  <si>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</si>
  <si>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</si>
  <si>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</si>
  <si>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</si>
  <si>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</si>
  <si>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</si>
  <si>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</si>
  <si>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</si>
  <si>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</si>
  <si>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</si>
  <si>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</si>
  <si>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</si>
  <si>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</si>
  <si>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</si>
  <si>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</si>
  <si>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</si>
  <si>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</si>
  <si>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</si>
  <si>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</si>
  <si>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</si>
  <si>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</si>
  <si>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</si>
  <si>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</si>
  <si>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</si>
  <si>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</si>
  <si>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</si>
  <si>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</si>
  <si>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</si>
  <si>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</si>
  <si>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</si>
  <si>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</si>
  <si>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</si>
  <si>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</si>
  <si>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</si>
  <si>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</si>
  <si>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</si>
  <si>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</si>
  <si>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</si>
  <si>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</si>
  <si>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</si>
  <si>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</si>
  <si>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</si>
  <si>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</si>
  <si>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</si>
  <si>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</si>
  <si>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</si>
  <si>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</si>
  <si>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</si>
  <si>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</si>
  <si>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</si>
  <si>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</si>
  <si>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</si>
  <si>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</si>
  <si>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</si>
  <si>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</si>
  <si>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</si>
  <si>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</si>
  <si>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</si>
  <si>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</si>
  <si>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</si>
  <si>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</si>
  <si>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</si>
  <si>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</si>
  <si>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</si>
  <si>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</si>
  <si>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</si>
  <si>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</si>
  <si>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</si>
  <si>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</si>
  <si>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</si>
  <si>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</si>
  <si>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</si>
  <si>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</si>
  <si>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</si>
  <si>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</si>
  <si>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</si>
  <si>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</si>
  <si>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</si>
  <si>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</si>
  <si>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</si>
  <si>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</si>
  <si>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</si>
  <si>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</si>
  <si>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</si>
  <si>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</si>
  <si>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</si>
  <si>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</si>
  <si>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</si>
  <si>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</si>
  <si>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</si>
  <si>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</si>
  <si>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</si>
  <si>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</si>
  <si>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</si>
  <si>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</si>
  <si>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</si>
  <si>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</si>
  <si>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</si>
  <si>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</si>
  <si>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</si>
  <si>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</si>
  <si>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</si>
  <si>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</si>
  <si>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</si>
  <si>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</si>
  <si>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</si>
  <si>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</si>
  <si>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</si>
  <si>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</si>
  <si>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</si>
  <si>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</si>
  <si>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</si>
  <si>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</si>
  <si>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</si>
  <si>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</si>
  <si>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</si>
  <si>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</si>
  <si>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</si>
  <si>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</si>
  <si>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</si>
  <si>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</si>
  <si>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</si>
  <si>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</si>
  <si>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</si>
  <si>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</si>
  <si>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</si>
  <si>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</si>
  <si>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</si>
  <si>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</si>
  <si>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</si>
  <si>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</si>
  <si>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</si>
  <si>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</si>
  <si>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</si>
  <si>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</si>
  <si>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</si>
  <si>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</si>
  <si>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</si>
  <si>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</si>
  <si>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</si>
  <si>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</si>
  <si>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</si>
  <si>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</si>
  <si>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</si>
  <si>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</si>
  <si>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</si>
  <si>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</si>
  <si>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</si>
  <si>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</si>
  <si>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</si>
  <si>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</si>
  <si>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</si>
  <si>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</si>
  <si>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</si>
  <si>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</si>
  <si>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</si>
  <si>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</si>
  <si>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</si>
  <si>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</si>
  <si>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</si>
  <si>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</si>
  <si>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</si>
  <si>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</si>
  <si>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</si>
  <si>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</si>
  <si>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</si>
  <si>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</si>
  <si>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</si>
  <si>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</si>
  <si>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</si>
  <si>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</si>
  <si>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</si>
  <si>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</si>
  <si>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</si>
  <si>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</si>
  <si>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</si>
  <si>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</si>
  <si>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</si>
  <si>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</si>
  <si>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</si>
  <si>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</si>
  <si>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</si>
  <si>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</si>
  <si>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</si>
  <si>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</si>
  <si>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</si>
  <si>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</si>
  <si>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</si>
  <si>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</si>
  <si>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</si>
  <si>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</si>
  <si>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</si>
  <si>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</si>
  <si>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</si>
  <si>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</si>
  <si>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</si>
  <si>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</si>
  <si>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</si>
  <si>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</si>
  <si>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</si>
  <si>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</si>
  <si>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</si>
  <si>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</si>
  <si>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</si>
  <si>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</si>
  <si>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</si>
  <si>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</si>
  <si>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</si>
  <si>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</si>
  <si>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</si>
  <si>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</si>
  <si>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</si>
  <si>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</si>
  <si>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</si>
  <si>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</si>
  <si>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</si>
  <si>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</si>
  <si>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</si>
  <si>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</si>
  <si>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</si>
  <si>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</si>
  <si>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</si>
  <si>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</si>
  <si>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</si>
  <si>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</si>
  <si>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</si>
  <si>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</si>
  <si>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</si>
  <si>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</si>
  <si>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</si>
  <si>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</si>
  <si>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</si>
  <si>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</si>
  <si>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</si>
  <si>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</si>
  <si>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</si>
  <si>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</si>
  <si>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</si>
  <si>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</si>
  <si>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</si>
  <si>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</si>
  <si>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</si>
  <si>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</si>
  <si>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</si>
  <si>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</si>
  <si>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</si>
  <si>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</si>
  <si>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</si>
  <si>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</si>
  <si>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</si>
  <si>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</si>
  <si>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</si>
  <si>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</si>
  <si>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</si>
  <si>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</si>
  <si>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</si>
  <si>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</si>
  <si>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</si>
  <si>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</si>
  <si>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</si>
  <si>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</si>
  <si>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</si>
  <si>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</si>
  <si>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</si>
  <si>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</si>
  <si>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</si>
  <si>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</si>
  <si>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</si>
  <si>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</si>
  <si>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</si>
  <si>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</si>
  <si>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</si>
  <si>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</si>
  <si>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</si>
  <si>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</si>
  <si>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</si>
  <si>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</si>
  <si>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</si>
  <si>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</si>
  <si>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</si>
  <si>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</si>
  <si>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</si>
  <si>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</si>
  <si>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</si>
  <si>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</si>
  <si>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</si>
  <si>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</si>
  <si>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</si>
  <si>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</si>
  <si>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</si>
  <si>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</si>
  <si>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</si>
  <si>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</si>
  <si>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</si>
  <si>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</si>
  <si>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</si>
  <si>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</si>
  <si>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</si>
  <si>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</si>
  <si>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</si>
  <si>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</si>
  <si>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</si>
  <si>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</si>
  <si>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</si>
  <si>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</si>
  <si>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</si>
  <si>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</si>
  <si>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</si>
  <si>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</si>
  <si>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</si>
  <si>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</si>
  <si>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</si>
  <si>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</si>
  <si>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</si>
  <si>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</si>
  <si>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</si>
  <si>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</si>
  <si>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</si>
  <si>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</si>
  <si>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</si>
  <si>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</si>
  <si>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</si>
  <si>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</si>
  <si>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</si>
  <si>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</si>
  <si>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</si>
  <si>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</si>
  <si>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</si>
  <si>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</si>
  <si>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</si>
  <si>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</si>
  <si>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</si>
  <si>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</si>
  <si>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</si>
  <si>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</si>
  <si>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</si>
  <si>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</si>
  <si>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</si>
  <si>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</si>
  <si>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</si>
  <si>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</si>
  <si>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</si>
  <si>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</si>
  <si>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</si>
  <si>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</si>
  <si>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</si>
  <si>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</si>
  <si>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</si>
  <si>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</si>
  <si>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</si>
  <si>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</si>
  <si>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</si>
  <si>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</si>
  <si>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</si>
  <si>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</si>
  <si>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</si>
  <si>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</si>
  <si>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</si>
  <si>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</si>
  <si>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</si>
  <si>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</si>
  <si>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</si>
  <si>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</si>
  <si>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</si>
  <si>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</si>
  <si>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</si>
  <si>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</si>
  <si>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</si>
  <si>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</si>
  <si>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</si>
  <si>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</si>
  <si>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</si>
  <si>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</si>
  <si>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</si>
  <si>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</si>
  <si>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</si>
  <si>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</si>
  <si>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</si>
  <si>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</si>
  <si>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</si>
  <si>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</si>
  <si>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</si>
  <si>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</si>
  <si>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</si>
  <si>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</si>
  <si>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</si>
  <si>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</si>
  <si>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</si>
  <si>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</si>
  <si>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</si>
  <si>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</si>
  <si>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</si>
  <si>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</si>
  <si>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</si>
  <si>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</si>
  <si>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</si>
  <si>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</si>
  <si>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</si>
  <si>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</si>
  <si>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</si>
  <si>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</si>
  <si>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</si>
  <si>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</si>
  <si>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</si>
  <si>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</si>
  <si>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</si>
  <si>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</si>
  <si>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</si>
  <si>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</si>
  <si>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</si>
  <si>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</si>
  <si>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</si>
  <si>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</si>
  <si>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</si>
  <si>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</si>
  <si>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</si>
  <si>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</si>
  <si>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</si>
  <si>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</si>
  <si>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</si>
  <si>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</si>
  <si>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</si>
  <si>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</si>
  <si>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</si>
  <si>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</si>
  <si>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</si>
  <si>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</si>
  <si>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</si>
  <si>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</si>
  <si>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</si>
  <si>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</si>
  <si>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</si>
  <si>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</si>
  <si>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</si>
  <si>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</si>
  <si>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</si>
  <si>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</si>
  <si>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</si>
  <si>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</si>
  <si>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</si>
  <si>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</si>
  <si>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</si>
  <si>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</si>
  <si>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</si>
  <si>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</si>
  <si>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</si>
  <si>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</si>
  <si>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</si>
  <si>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</si>
  <si>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</si>
  <si>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</si>
  <si>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</si>
  <si>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</si>
  <si>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</si>
  <si>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</si>
  <si>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</si>
  <si>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</si>
  <si>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</si>
  <si>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</si>
  <si>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</si>
  <si>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</si>
  <si>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</si>
  <si>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</si>
  <si>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</si>
  <si>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</si>
  <si>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</si>
  <si>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</si>
  <si>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</si>
  <si>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</si>
  <si>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</si>
  <si>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</si>
  <si>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</si>
  <si>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</si>
  <si>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</si>
  <si>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</si>
  <si>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</si>
  <si>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</si>
  <si>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</si>
  <si>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</si>
  <si>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</si>
  <si>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</si>
  <si>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</si>
  <si>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</si>
  <si>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</si>
  <si>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</si>
  <si>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</si>
  <si>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</si>
  <si>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</si>
  <si>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</si>
  <si>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</si>
  <si>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</si>
  <si>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</si>
  <si>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</si>
  <si>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</si>
  <si>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</si>
  <si>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</si>
  <si>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</si>
  <si>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</si>
  <si>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</si>
  <si>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</si>
  <si>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</si>
  <si>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</si>
  <si>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</si>
  <si>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</si>
  <si>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</si>
  <si>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</si>
  <si>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</si>
  <si>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</si>
  <si>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</si>
  <si>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</si>
  <si>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</si>
  <si>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</si>
  <si>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</si>
  <si>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</si>
  <si>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</si>
  <si>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</si>
  <si>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</si>
  <si>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</si>
  <si>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</si>
  <si>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</si>
  <si>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</si>
  <si>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</si>
  <si>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</si>
  <si>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</si>
  <si>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</si>
  <si>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</si>
  <si>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</si>
  <si>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</si>
  <si>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</si>
  <si>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</si>
  <si>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</si>
  <si>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</si>
  <si>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</si>
  <si>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</si>
  <si>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</si>
  <si>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</si>
  <si>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</si>
  <si>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</si>
  <si>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</si>
  <si>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</si>
  <si>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</si>
  <si>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</si>
  <si>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</si>
  <si>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</si>
  <si>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</si>
  <si>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</si>
  <si>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</si>
  <si>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</si>
  <si>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</si>
  <si>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</si>
  <si>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</si>
  <si>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</si>
  <si>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</si>
  <si>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</si>
  <si>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</si>
  <si>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</si>
  <si>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</si>
  <si>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</si>
  <si>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</si>
  <si>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</si>
  <si>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</si>
  <si>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</si>
  <si>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</si>
  <si>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</si>
  <si>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</si>
  <si>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</si>
  <si>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</si>
  <si>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</si>
  <si>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</si>
  <si>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</si>
  <si>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</si>
  <si>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</si>
  <si>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</si>
  <si>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</si>
  <si>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</si>
  <si>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</si>
  <si>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</si>
  <si>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</si>
  <si>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</si>
  <si>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</si>
  <si>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</si>
  <si>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</si>
  <si>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</si>
  <si>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</si>
  <si>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</si>
  <si>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</si>
  <si>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</si>
  <si>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</si>
  <si>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</si>
  <si>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</si>
  <si>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</si>
  <si>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</si>
  <si>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</si>
  <si>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</si>
  <si>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</si>
  <si>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</si>
  <si>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</si>
  <si>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</si>
  <si>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</si>
  <si>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</si>
  <si>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</si>
  <si>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</si>
  <si>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</si>
  <si>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</si>
  <si>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</si>
  <si>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</si>
  <si>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</si>
  <si>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</si>
  <si>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</si>
  <si>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</si>
  <si>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</si>
  <si>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</si>
  <si>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</si>
  <si>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</si>
  <si>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</si>
  <si>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</si>
  <si>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</si>
  <si>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</si>
  <si>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</si>
  <si>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</si>
  <si>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</si>
  <si>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</si>
  <si>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</si>
  <si>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</si>
  <si>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</si>
  <si>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</si>
  <si>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</si>
  <si>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</si>
  <si>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</si>
  <si>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</si>
  <si>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</si>
  <si>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</si>
  <si>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</si>
  <si>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</si>
  <si>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</si>
  <si>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</si>
  <si>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</si>
  <si>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</si>
  <si>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</si>
  <si>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</si>
  <si>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</si>
  <si>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</si>
  <si>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</si>
  <si>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</si>
  <si>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</si>
  <si>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</si>
  <si>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</si>
  <si>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</si>
  <si>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</si>
  <si>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</si>
  <si>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</si>
  <si>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</si>
  <si>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</si>
  <si>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</si>
  <si>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</si>
  <si>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</si>
  <si>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</si>
  <si>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</si>
  <si>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</si>
  <si>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</si>
  <si>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</si>
  <si>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</si>
  <si>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</si>
  <si>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</si>
  <si>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</si>
  <si>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</si>
  <si>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</si>
  <si>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</si>
  <si>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</si>
  <si>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</si>
  <si>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</si>
  <si>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</si>
  <si>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</si>
  <si>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</si>
  <si>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</si>
  <si>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</si>
  <si>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</si>
  <si>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</si>
  <si>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</si>
  <si>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</si>
  <si>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</si>
  <si>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</si>
  <si>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</si>
  <si>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</si>
  <si>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</si>
  <si>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</si>
  <si>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</si>
  <si>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</si>
  <si>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</si>
  <si>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</si>
  <si>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</si>
  <si>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</si>
  <si>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</si>
  <si>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</si>
  <si>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</si>
  <si>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</si>
  <si>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</si>
  <si>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</si>
  <si>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</si>
  <si>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</si>
  <si>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</si>
  <si>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</si>
  <si>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</si>
  <si>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</si>
  <si>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</si>
  <si>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</si>
  <si>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</si>
  <si>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</si>
  <si>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</si>
  <si>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</si>
  <si>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</si>
  <si>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</si>
  <si>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</si>
  <si>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</si>
  <si>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</si>
  <si>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</si>
  <si>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</si>
  <si>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</si>
  <si>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</si>
  <si>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</si>
  <si>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</si>
  <si>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</si>
  <si>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</si>
  <si>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</si>
  <si>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</si>
  <si>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</si>
  <si>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</si>
  <si>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</si>
  <si>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</si>
  <si>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</si>
  <si>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</si>
  <si>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</si>
  <si>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</si>
  <si>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</si>
  <si>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</si>
  <si>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</si>
  <si>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</si>
  <si>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</si>
  <si>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</si>
  <si>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</si>
  <si>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</si>
  <si>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</si>
  <si>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</si>
  <si>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</si>
  <si>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</si>
  <si>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</si>
  <si>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</si>
  <si>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</si>
  <si>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</si>
  <si>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</si>
  <si>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</si>
  <si>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</si>
  <si>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</si>
  <si>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</si>
  <si>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</si>
  <si>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</si>
  <si>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</si>
  <si>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</si>
  <si>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</si>
  <si>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</si>
  <si>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</si>
  <si>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</si>
  <si>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</si>
  <si>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</si>
  <si>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</si>
  <si>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</si>
  <si>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</si>
  <si>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</si>
  <si>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</si>
  <si>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</si>
  <si>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</si>
  <si>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</si>
  <si>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</si>
  <si>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</si>
  <si>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</si>
  <si>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</si>
  <si>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</si>
  <si>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</si>
  <si>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</si>
  <si>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</si>
  <si>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</si>
  <si>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</si>
  <si>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</si>
  <si>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</si>
  <si>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</si>
  <si>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</si>
  <si>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</si>
  <si>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</si>
  <si>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</si>
  <si>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</si>
  <si>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</si>
  <si>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</si>
  <si>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</si>
  <si>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</si>
  <si>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</si>
  <si>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</si>
  <si>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</si>
  <si>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</si>
  <si>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</si>
  <si>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</si>
  <si>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</si>
  <si>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</si>
  <si>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</si>
  <si>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</si>
  <si>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</si>
  <si>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</si>
  <si>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</si>
  <si>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</si>
  <si>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</si>
  <si>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</si>
  <si>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</si>
  <si>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</si>
  <si>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</si>
  <si>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</si>
  <si>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</si>
  <si>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</si>
  <si>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</si>
  <si>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</si>
  <si>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</si>
  <si>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</si>
  <si>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</si>
  <si>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</si>
  <si>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</si>
  <si>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</si>
  <si>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</si>
  <si>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</si>
  <si>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</si>
  <si>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</si>
  <si>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</si>
  <si>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</si>
  <si>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</si>
  <si>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</si>
  <si>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</si>
  <si>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</si>
  <si>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</si>
  <si>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</si>
  <si>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</si>
  <si>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</si>
  <si>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</si>
  <si>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</si>
  <si>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</si>
  <si>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</si>
  <si>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</si>
  <si>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</si>
  <si>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</si>
  <si>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</si>
  <si>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</si>
  <si>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</si>
  <si>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</si>
  <si>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</si>
  <si>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</si>
  <si>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</si>
  <si>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</si>
  <si>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</si>
  <si>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</si>
  <si>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</si>
  <si>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</si>
  <si>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</si>
  <si>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</si>
  <si>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</si>
  <si>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</si>
  <si>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</si>
  <si>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</si>
  <si>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</si>
  <si>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</si>
  <si>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</si>
  <si>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</si>
  <si>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</si>
  <si>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</si>
  <si>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</si>
  <si>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</si>
  <si>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</si>
  <si>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</si>
  <si>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</si>
  <si>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</si>
  <si>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</si>
  <si>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</si>
  <si>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</si>
  <si>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</si>
  <si>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</si>
  <si>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</si>
  <si>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</si>
  <si>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</si>
  <si>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</si>
  <si>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</si>
  <si>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</si>
  <si>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</si>
  <si>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</si>
  <si>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</si>
  <si>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</si>
  <si>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</si>
  <si>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</si>
  <si>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</si>
  <si>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</si>
  <si>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</si>
  <si>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</si>
  <si>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</si>
  <si>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</si>
  <si>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</si>
  <si>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</si>
  <si>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</si>
  <si>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</si>
  <si>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</si>
  <si>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</si>
  <si>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</si>
  <si>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</si>
  <si>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</si>
  <si>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</si>
  <si>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</si>
  <si>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</si>
  <si>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</si>
  <si>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</si>
  <si>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</si>
  <si>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</si>
  <si>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</si>
  <si>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</si>
  <si>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</si>
  <si>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</si>
  <si>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</si>
  <si>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</si>
  <si>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</si>
  <si>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</si>
  <si>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</si>
  <si>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</si>
  <si>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</si>
  <si>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</si>
  <si>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</si>
  <si>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</si>
  <si>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</si>
  <si>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</si>
  <si>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</si>
  <si>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</si>
  <si>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</si>
  <si>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</si>
  <si>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</si>
  <si>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</si>
  <si>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</si>
  <si>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</si>
  <si>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</si>
  <si>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</si>
  <si>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</si>
  <si>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</si>
  <si>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</si>
  <si>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</si>
  <si>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</si>
  <si>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</si>
  <si>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</si>
  <si>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</si>
  <si>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</si>
  <si>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</si>
  <si>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</si>
  <si>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</si>
  <si>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</si>
  <si>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</si>
  <si>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</si>
  <si>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</si>
  <si>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</si>
  <si>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</si>
  <si>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</si>
  <si>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</si>
  <si>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</si>
  <si>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</si>
  <si>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</si>
  <si>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</si>
  <si>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</si>
  <si>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</si>
  <si>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</si>
  <si>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</si>
  <si>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</si>
  <si>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</si>
  <si>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</si>
  <si>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</si>
  <si>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</si>
  <si>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</si>
  <si>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</si>
  <si>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</si>
  <si>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</si>
  <si>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</si>
  <si>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</si>
  <si>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</si>
  <si>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</si>
  <si>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</si>
  <si>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</si>
  <si>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</si>
  <si>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</si>
  <si>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</si>
  <si>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</si>
  <si>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</si>
  <si>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</si>
  <si>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</si>
  <si>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</si>
  <si>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</si>
  <si>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</si>
  <si>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</si>
  <si>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</si>
  <si>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</si>
  <si>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</si>
  <si>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</si>
  <si>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</si>
  <si>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</si>
  <si>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</si>
  <si>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</si>
  <si>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</si>
  <si>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</si>
  <si>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</si>
  <si>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</si>
  <si>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</si>
  <si>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</si>
  <si>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</si>
  <si>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</si>
  <si>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</si>
  <si>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</si>
  <si>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</si>
  <si>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</si>
  <si>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</si>
  <si>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</si>
  <si>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</si>
  <si>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</si>
  <si>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</si>
  <si>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</si>
  <si>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</si>
  <si>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</si>
  <si>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</si>
  <si>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</si>
  <si>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</si>
  <si>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</si>
  <si>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</si>
  <si>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</si>
  <si>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</si>
  <si>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</si>
  <si>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</si>
  <si>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</si>
  <si>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</si>
  <si>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</si>
  <si>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</si>
  <si>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</si>
  <si>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</si>
  <si>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</si>
  <si>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</si>
  <si>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</si>
  <si>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</si>
  <si>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</si>
  <si>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</si>
  <si>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</si>
  <si>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</si>
  <si>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</si>
  <si>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</si>
  <si>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</si>
  <si>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</si>
  <si>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</si>
  <si>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</si>
  <si>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</si>
  <si>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</si>
  <si>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</si>
  <si>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</si>
  <si>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</si>
  <si>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</si>
  <si>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</si>
  <si>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</si>
  <si>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</si>
  <si>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</si>
  <si>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</si>
  <si>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</si>
  <si>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</si>
  <si>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</si>
  <si>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</si>
  <si>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</si>
  <si>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</si>
  <si>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</si>
  <si>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</si>
  <si>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</si>
  <si>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</si>
  <si>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</si>
  <si>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</si>
  <si>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</si>
  <si>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</si>
  <si>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</si>
  <si>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</si>
  <si>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</si>
  <si>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</si>
  <si>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</si>
  <si>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</si>
  <si>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</si>
  <si>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</si>
  <si>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</si>
  <si>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</si>
  <si>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</si>
  <si>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</si>
  <si>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</si>
  <si>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</si>
  <si>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</si>
  <si>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</si>
  <si>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</si>
  <si>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</si>
  <si>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</si>
  <si>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</si>
  <si>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</si>
  <si>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</si>
  <si>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</si>
  <si>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</si>
  <si>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</si>
  <si>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</si>
  <si>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</si>
  <si>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</si>
  <si>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</si>
  <si>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</si>
  <si>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</si>
  <si>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</si>
  <si>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</si>
  <si>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</si>
  <si>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</si>
  <si>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</si>
  <si>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</si>
  <si>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Kylian Mbappé</t>
  </si>
  <si>
    <t xml:space="preserve">Harry Kane </t>
  </si>
  <si>
    <t>Lamine Yamal</t>
  </si>
  <si>
    <t xml:space="preserve">Lamine Yamal </t>
  </si>
  <si>
    <t>Jude Bellingham</t>
  </si>
  <si>
    <t>Jose van Wijk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</si>
</sst>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1" sqref="C11"/>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44" zoomScaleNormal="100" workbookViewId="0">
      <selection activeCell="AW110" sqref="AW11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3</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Visitante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2</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3</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8</v>
      </c>
      <c r="AS6" s="36">
        <f t="shared" ca="1" si="15"/>
        <v>2</v>
      </c>
      <c r="AT6" s="41">
        <f t="shared" ca="1" si="15"/>
        <v>6</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8</v>
      </c>
      <c r="BK6" s="16">
        <f t="shared" ref="BK6:BK53" ca="1" si="21">+SUMIFS(FG_GolesLocal,FGVisitante,BD6,Ganador,"&lt;&gt;"&amp;"Pendiente",FG_GolesLocal,"&lt;&gt;"&amp;"",FG_GolesVisitante,"&lt;&gt;"&amp;"")+SUMIFS(FG_GolesVisitante,FGLocal,BD6,Ganador,"&lt;&gt;"&amp;"Pendiente",FG_GolesLocal,"&lt;&gt;"&amp;"",FG_GolesVisitante,"&lt;&gt;"&amp;"")</f>
        <v>2</v>
      </c>
      <c r="BL6" s="16">
        <f ca="1">+BJ6-BK6</f>
        <v>6</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3</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6</v>
      </c>
      <c r="AN7" s="39">
        <f t="shared" ca="1" si="15"/>
        <v>3</v>
      </c>
      <c r="AO7" s="39">
        <f t="shared" ca="1" si="15"/>
        <v>2</v>
      </c>
      <c r="AP7" s="39">
        <f t="shared" ca="1" si="15"/>
        <v>0</v>
      </c>
      <c r="AQ7" s="39">
        <f t="shared" ca="1" si="15"/>
        <v>1</v>
      </c>
      <c r="AR7" s="39">
        <f t="shared" ca="1" si="15"/>
        <v>6</v>
      </c>
      <c r="AS7" s="39">
        <f t="shared" ca="1" si="15"/>
        <v>4</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8</v>
      </c>
      <c r="BL7" s="16">
        <f t="shared" ref="BL7:BL53" ca="1" si="42">+BJ7-BK7</f>
        <v>-7</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4</v>
      </c>
      <c r="AS8" s="39">
        <f t="shared" ca="1" si="15"/>
        <v>5</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4</v>
      </c>
      <c r="BK8" s="16">
        <f t="shared" ca="1" si="21"/>
        <v>5</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8</v>
      </c>
      <c r="AT9" s="48">
        <f t="shared" ca="1" si="15"/>
        <v>-7</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6</v>
      </c>
      <c r="BF9" s="16">
        <f t="shared" ca="1" si="41"/>
        <v>3</v>
      </c>
      <c r="BG9" s="16">
        <f t="shared" ca="1" si="17"/>
        <v>2</v>
      </c>
      <c r="BH9" s="16">
        <f t="shared" ca="1" si="18"/>
        <v>0</v>
      </c>
      <c r="BI9" s="16">
        <f t="shared" ca="1" si="19"/>
        <v>1</v>
      </c>
      <c r="BJ9" s="16">
        <f t="shared" ca="1" si="20"/>
        <v>6</v>
      </c>
      <c r="BK9" s="16">
        <f t="shared" ca="1" si="21"/>
        <v>4</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6</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3</v>
      </c>
      <c r="BK10" s="16">
        <f t="shared" ca="1" si="21"/>
        <v>3</v>
      </c>
      <c r="BL10" s="16">
        <f t="shared" ca="1" si="42"/>
        <v>0</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1</v>
      </c>
      <c r="CB10" s="16">
        <f t="shared" ca="1" si="28"/>
        <v>1</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1</v>
      </c>
      <c r="CP10" s="16">
        <f t="shared" ca="1" si="34"/>
        <v>1</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1</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0</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P.2 (2)</v>
      </c>
      <c r="CZ10" s="16">
        <f t="shared" ca="1" si="37"/>
        <v>3</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P.2 (2)</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2</v>
      </c>
      <c r="DE10" s="16"/>
      <c r="DF10" s="16">
        <f t="shared" ref="DF10:DF53" ca="1" si="52">IF(OR(INDEX($AW$6:$AW$97,MATCH($BD10,$AV$6:$AV$97,0))="",DB10="-"),DD10,INDEX($AW$6:$AW$97,MATCH($BD10,$AV$6:$AV$97,0))+DD10/1000)</f>
        <v>2.0019999999999998</v>
      </c>
      <c r="DG10" s="16">
        <f ca="1">IF(DB10="-","-",COUNTIFS(DF$6:DF$53,"&lt;"&amp;DF10,$BC$6:$BC$53,INDEX(T_Equipos[Grupo],MATCH(BD10,T_Equipos[NombreEquipo],0))))</f>
        <v>1</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3</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P.2 (2)</v>
      </c>
      <c r="BU11" s="16">
        <f t="shared" ca="1" si="24"/>
        <v>0</v>
      </c>
      <c r="BV11" s="16">
        <f t="shared" ca="1" si="25"/>
        <v>1</v>
      </c>
      <c r="BW11" s="16">
        <f t="shared" ca="1" si="26"/>
        <v>0</v>
      </c>
      <c r="BX11" s="16">
        <f t="shared" ca="1" si="48"/>
        <v>1</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P.2 (2)</v>
      </c>
      <c r="CA11" s="16">
        <f t="shared" ca="1" si="27"/>
        <v>1</v>
      </c>
      <c r="CB11" s="16">
        <f t="shared" ca="1" si="28"/>
        <v>1</v>
      </c>
      <c r="CC11" s="16">
        <f t="shared" ca="1" si="49"/>
        <v>0</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P.2 (2)</v>
      </c>
      <c r="CF11" s="16">
        <f t="shared" ca="1" si="29"/>
        <v>1</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P.2 (2)</v>
      </c>
      <c r="CI11" s="16">
        <f t="shared" ca="1" si="30"/>
        <v>0</v>
      </c>
      <c r="CJ11" s="16">
        <f t="shared" ca="1" si="31"/>
        <v>1</v>
      </c>
      <c r="CK11" s="16">
        <f t="shared" ca="1" si="32"/>
        <v>0</v>
      </c>
      <c r="CL11" s="16">
        <f t="shared" ca="1" si="50"/>
        <v>1</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P.2 (2)</v>
      </c>
      <c r="CO11" s="16">
        <f t="shared" ca="1" si="33"/>
        <v>1</v>
      </c>
      <c r="CP11" s="16">
        <f t="shared" ca="1" si="34"/>
        <v>1</v>
      </c>
      <c r="CQ11" s="16">
        <f t="shared" ca="1" si="51"/>
        <v>0</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P.2 (2)</v>
      </c>
      <c r="CT11" s="16">
        <f t="shared" ca="1" si="35"/>
        <v>1</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P.2 (2)</v>
      </c>
      <c r="CW11" s="16">
        <f t="shared" ca="1" si="36"/>
        <v>0</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P.2 (2)</v>
      </c>
      <c r="CZ11" s="16">
        <f t="shared" ca="1" si="37"/>
        <v>3</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P.2 (2)</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3</v>
      </c>
      <c r="DE11" s="16"/>
      <c r="DF11" s="16">
        <f t="shared" ca="1" si="52"/>
        <v>3.0030000000000001</v>
      </c>
      <c r="DG11" s="16">
        <f ca="1">IF(DB11="-","-",COUNTIFS(DF$6:DF$53,"&lt;"&amp;DF11,$BC$6:$BC$53,INDEX(T_Equipos[Grupo],MATCH(BD11,T_Equipos[NombreEquipo],0))))</f>
        <v>2</v>
      </c>
      <c r="DH11" s="16">
        <f ca="1">DA11+COUNTIFS(DB$6:DB$53,DB11,DG$6:DG$53,"&lt;"&amp;DG11,$BC$6:$BC$53,INDEX(T_Equipos[Grupo],MATCH(BD11,T_Equipos[NombreEquipo],0)))</f>
        <v>3</v>
      </c>
      <c r="DI11" s="16"/>
      <c r="DJ11" s="16">
        <f t="shared" ca="1" si="38"/>
        <v>2</v>
      </c>
      <c r="DK11" s="16">
        <f t="shared" ca="1" si="39"/>
        <v>12</v>
      </c>
      <c r="DL11" s="16">
        <f t="shared" ca="1" si="40"/>
        <v>2</v>
      </c>
      <c r="DM11" s="16" t="str">
        <f t="shared" ca="1" si="46"/>
        <v>2.2</v>
      </c>
      <c r="DN11" s="16" t="e" cm="1" vm="5">
        <f t="array" aca="1" ref="DN11" ca="1">OFFSET(Horarios!$P$3,DJ11-1,0,DL11,1)</f>
        <v>#VALUE!</v>
      </c>
      <c r="DO11" s="16"/>
      <c r="DP11" s="16" t="s">
        <v>661</v>
      </c>
      <c r="DQ11" s="16" t="str">
        <f t="shared" ca="1" si="47"/>
        <v>Canada</v>
      </c>
    </row>
    <row r="12" spans="1:121" ht="15.9"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P.2 (2)</v>
      </c>
      <c r="F12" s="16" t="str">
        <f t="shared" ref="F12:F17" ca="1" si="55">IF(D12="Pendiente","-",INDEX($BT$6:$BT$53,MATCH($AF12,$BD$6:$BD$53,0)))</f>
        <v>P.2 (2)</v>
      </c>
      <c r="G12" s="16"/>
      <c r="H12" s="16" t="str">
        <f t="shared" ref="H12:H17" ca="1" si="56">IF(D12="Pendiente","-",INDEX($BZ$6:$BZ$53,MATCH($AA12,$BD$6:$BD$53,0)))</f>
        <v>P.2 (2)</v>
      </c>
      <c r="I12" s="16" t="str">
        <f t="shared" ref="I12:I17" ca="1" si="57">IF(D12="Pendiente","-",INDEX($BZ$6:$BZ$53,MATCH($AF12,$BD$6:$BD$53,0)))</f>
        <v>P.2 (2)</v>
      </c>
      <c r="J12" s="16"/>
      <c r="K12" s="16" t="str">
        <f t="shared" ref="K12:K17" ca="1" si="58">IF(D12="Pendiente","-",INDEX($CE$6:$CE$53,MATCH($AA12,$BD$6:$BD$53,0)))</f>
        <v>P.2 (2)</v>
      </c>
      <c r="L12" s="16" t="str">
        <f t="shared" ref="L12:L17" ca="1" si="59">IF(D12="Pendiente","-",INDEX($CE$6:$CE$53,MATCH($AF12,$BD$6:$BD$53,0)))</f>
        <v>P.2 (2)</v>
      </c>
      <c r="M12" s="16"/>
      <c r="N12" s="16" t="str">
        <f t="shared" ref="N12:N17" ca="1" si="60">IF(D12="Pendiente","-",INDEX($CH$6:$CH$53,MATCH($AA12,$BD$6:$BD$53,0)))</f>
        <v>P.2 (2)</v>
      </c>
      <c r="O12" s="16" t="str">
        <f t="shared" ref="O12:O17" ca="1" si="61">IF(D12="Pendiente","-",INDEX($CH$6:$CH$53,MATCH($AF12,$BD$6:$BD$53,0)))</f>
        <v>P.2 (2)</v>
      </c>
      <c r="P12" s="16"/>
      <c r="Q12" s="16" t="str">
        <f t="shared" ref="Q12:Q17" ca="1" si="62">IF(D12="Pendiente","-",INDEX($CN$6:$CN$53,MATCH($AA12,$BD$6:$BD$53,0)))</f>
        <v>P.2 (2)</v>
      </c>
      <c r="R12" s="16" t="str">
        <f t="shared" ref="R12:R17" ca="1" si="63">IF(D12="Pendiente","-",INDEX($CN$6:$CN$53,MATCH($AF12,$BD$6:$BD$53,0)))</f>
        <v>P.2 (2)</v>
      </c>
      <c r="S12" s="16"/>
      <c r="T12" s="16" t="str">
        <f t="shared" ref="T12:T17" ca="1" si="64">IF(D12="Pendiente","-",INDEX($CS$6:$CS$53,MATCH($AA12,$BD$6:$BD$53,0)))</f>
        <v>P.2 (2)</v>
      </c>
      <c r="U12" s="16" t="str">
        <f t="shared" ref="U12:U17" ca="1" si="65">IF(D12="Pendiente","-",INDEX($CS$6:$CS$53,MATCH($AF12,$BD$6:$BD$53,0)))</f>
        <v>P.2 (2)</v>
      </c>
      <c r="V12" s="17"/>
      <c r="W12" s="662" t="s">
        <v>1</v>
      </c>
      <c r="X12" s="24">
        <f ca="1">Horarios!C12</f>
        <v>46185.875</v>
      </c>
      <c r="Y12" s="25">
        <f ca="1">Horarios!C12</f>
        <v>46185.875</v>
      </c>
      <c r="Z12" s="26" t="str">
        <f>$Z$4</f>
        <v>R1</v>
      </c>
      <c r="AA12" s="27" t="str">
        <f ca="1">A13</f>
        <v>Canada</v>
      </c>
      <c r="AB12" s="49" t="e" cm="1" vm="6">
        <f t="array" aca="1" ref="AB12" ca="1">Ver_flag_local</f>
        <v>#VALUE!</v>
      </c>
      <c r="AC12" s="50">
        <v>1</v>
      </c>
      <c r="AD12" s="51">
        <v>1</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IT'S A DRAW! Choose the order of the Nations to determine their rankings.</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2</v>
      </c>
      <c r="DK12" s="16">
        <f t="shared" ca="1" si="39"/>
        <v>12</v>
      </c>
      <c r="DL12" s="16">
        <f t="shared" ca="1" si="40"/>
        <v>2</v>
      </c>
      <c r="DM12" s="16" t="str">
        <f t="shared" ca="1" si="46"/>
        <v>2.2</v>
      </c>
      <c r="DN12" s="16" t="e" cm="1" vm="5">
        <f t="array" aca="1" ref="DN12" ca="1">OFFSET(Horarios!$P$3,DJ12-1,0,DL12,1)</f>
        <v>#VALUE!</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8">
        <f t="array" aca="1" ref="AB13" ca="1">Ver_flag_local</f>
        <v>#VALUE!</v>
      </c>
      <c r="AC13" s="50">
        <v>0</v>
      </c>
      <c r="AD13" s="51">
        <v>3</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2</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7</v>
      </c>
      <c r="BK13" s="16">
        <f t="shared" ca="1" si="21"/>
        <v>2</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Local</v>
      </c>
      <c r="E14" s="16" t="str">
        <f t="shared" ca="1" si="54"/>
        <v>-</v>
      </c>
      <c r="F14" s="16" t="str">
        <f t="shared" ca="1" si="55"/>
        <v>P.2 (2)</v>
      </c>
      <c r="G14" s="16"/>
      <c r="H14" s="16" t="str">
        <f t="shared" ca="1" si="56"/>
        <v>-</v>
      </c>
      <c r="I14" s="16" t="str">
        <f t="shared" ca="1" si="57"/>
        <v>P.2 (2)</v>
      </c>
      <c r="J14" s="16"/>
      <c r="K14" s="16" t="str">
        <f t="shared" ca="1" si="58"/>
        <v>-</v>
      </c>
      <c r="L14" s="16" t="str">
        <f t="shared" ca="1" si="59"/>
        <v>P.2 (2)</v>
      </c>
      <c r="M14" s="16"/>
      <c r="N14" s="16" t="str">
        <f t="shared" ca="1" si="60"/>
        <v>-</v>
      </c>
      <c r="O14" s="16" t="str">
        <f t="shared" ca="1" si="61"/>
        <v>P.2 (2)</v>
      </c>
      <c r="P14" s="16"/>
      <c r="Q14" s="16" t="str">
        <f t="shared" ca="1" si="62"/>
        <v>-</v>
      </c>
      <c r="R14" s="16" t="str">
        <f t="shared" ca="1" si="63"/>
        <v>P.2 (2)</v>
      </c>
      <c r="S14" s="16"/>
      <c r="T14" s="16" t="str">
        <f t="shared" ca="1" si="64"/>
        <v>-</v>
      </c>
      <c r="U14" s="16" t="str">
        <f t="shared" ca="1" si="65"/>
        <v>P.2 (2)</v>
      </c>
      <c r="V14" s="17"/>
      <c r="W14" s="662"/>
      <c r="X14" s="24">
        <f ca="1">Horarios!C14</f>
        <v>46191.875</v>
      </c>
      <c r="Y14" s="25">
        <f ca="1">Horarios!C14</f>
        <v>46191.875</v>
      </c>
      <c r="Z14" s="26" t="str">
        <f>$Z$6</f>
        <v>R2</v>
      </c>
      <c r="AA14" s="27" t="str">
        <f ca="1">A16</f>
        <v>Switzerland</v>
      </c>
      <c r="AB14" s="49" t="e" cm="1" vm="9">
        <f t="array" aca="1" ref="AB14" ca="1">Ver_flag_local</f>
        <v>#VALUE!</v>
      </c>
      <c r="AC14" s="50">
        <v>2</v>
      </c>
      <c r="AD14" s="51">
        <v>1</v>
      </c>
      <c r="AE14" s="595" t="e" cm="1" vm="7">
        <f t="array" aca="1" ref="AE14" ca="1">Ver_flag_visit</f>
        <v>#VALUE!</v>
      </c>
      <c r="AF14" s="32" t="str">
        <f ca="1">A14</f>
        <v>Bosnia and Herzegovina</v>
      </c>
      <c r="AG14" s="323">
        <f t="shared" si="66"/>
        <v>1</v>
      </c>
      <c r="AH14" s="195">
        <v>26</v>
      </c>
      <c r="AI14" s="181" t="str">
        <f>AJ14&amp;$B$12</f>
        <v>1B</v>
      </c>
      <c r="AJ14" s="71">
        <v>1</v>
      </c>
      <c r="AK14" s="601" t="e" cm="1" vm="9">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7</v>
      </c>
      <c r="AS14" s="36">
        <f t="shared" ca="1" si="69"/>
        <v>2</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10</v>
      </c>
      <c r="BK14" s="16">
        <f t="shared" ca="1" si="21"/>
        <v>3</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P.2 (2)</v>
      </c>
      <c r="F15" s="16" t="str">
        <f t="shared" ca="1" si="55"/>
        <v>-</v>
      </c>
      <c r="G15" s="16"/>
      <c r="H15" s="16" t="str">
        <f t="shared" ca="1" si="56"/>
        <v>P.2 (2)</v>
      </c>
      <c r="I15" s="16" t="str">
        <f t="shared" ca="1" si="57"/>
        <v>-</v>
      </c>
      <c r="J15" s="16"/>
      <c r="K15" s="16" t="str">
        <f t="shared" ca="1" si="58"/>
        <v>P.2 (2)</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62"/>
      <c r="X15" s="24">
        <f ca="1">Horarios!C15</f>
        <v>46192</v>
      </c>
      <c r="Y15" s="25">
        <f ca="1">Horarios!C15</f>
        <v>46192</v>
      </c>
      <c r="Z15" s="26" t="str">
        <f>$Z$6</f>
        <v>R2</v>
      </c>
      <c r="AA15" s="27" t="str">
        <f ca="1">A13</f>
        <v>Canada</v>
      </c>
      <c r="AB15" s="49" t="e" cm="1" vm="6">
        <f t="array" aca="1" ref="AB15" ca="1">Ver_flag_local</f>
        <v>#VALUE!</v>
      </c>
      <c r="AC15" s="50">
        <v>1</v>
      </c>
      <c r="AD15" s="51">
        <v>0</v>
      </c>
      <c r="AE15" s="595" t="e" cm="1" vm="8">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Canada</v>
      </c>
      <c r="AM15" s="38">
        <f t="shared" ca="1" si="69"/>
        <v>4</v>
      </c>
      <c r="AN15" s="39">
        <f t="shared" ca="1" si="69"/>
        <v>3</v>
      </c>
      <c r="AO15" s="39">
        <f t="shared" ca="1" si="69"/>
        <v>1</v>
      </c>
      <c r="AP15" s="39">
        <f t="shared" ca="1" si="69"/>
        <v>1</v>
      </c>
      <c r="AQ15" s="39">
        <f t="shared" ca="1" si="69"/>
        <v>1</v>
      </c>
      <c r="AR15" s="39">
        <f t="shared" ca="1" si="69"/>
        <v>3</v>
      </c>
      <c r="AS15" s="39">
        <f t="shared" ca="1" si="69"/>
        <v>3</v>
      </c>
      <c r="AT15" s="74">
        <f t="shared" ca="1" si="69"/>
        <v>0</v>
      </c>
      <c r="AU15" s="330">
        <f ca="1">INDEX($DL$6:$DL$53,MATCH(AI15,$DP$6:$DP$53,0))</f>
        <v>2</v>
      </c>
      <c r="AV15" s="182" t="str">
        <f ca="1">INDEX($BD$6:$BD$53,MATCH(AI15,$BM$6:$BM$53,0))</f>
        <v>Canada</v>
      </c>
      <c r="AW15" s="210">
        <v>2</v>
      </c>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7</v>
      </c>
      <c r="BK15" s="16">
        <f t="shared" ca="1" si="21"/>
        <v>4</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Local</v>
      </c>
      <c r="E16" s="16" t="str">
        <f t="shared" ca="1" si="54"/>
        <v>-</v>
      </c>
      <c r="F16" s="16" t="str">
        <f t="shared" ca="1" si="55"/>
        <v>P.2 (2)</v>
      </c>
      <c r="G16" s="16"/>
      <c r="H16" s="16" t="str">
        <f t="shared" ca="1" si="56"/>
        <v>-</v>
      </c>
      <c r="I16" s="16" t="str">
        <f t="shared" ca="1" si="57"/>
        <v>P.2 (2)</v>
      </c>
      <c r="J16" s="16"/>
      <c r="K16" s="16" t="str">
        <f t="shared" ca="1" si="58"/>
        <v>-</v>
      </c>
      <c r="L16" s="16" t="str">
        <f t="shared" ca="1" si="59"/>
        <v>P.2 (2)</v>
      </c>
      <c r="M16" s="16"/>
      <c r="N16" s="16" t="str">
        <f t="shared" ca="1" si="60"/>
        <v>-</v>
      </c>
      <c r="O16" s="16" t="str">
        <f t="shared" ca="1" si="61"/>
        <v>P.2 (2)</v>
      </c>
      <c r="P16" s="16"/>
      <c r="Q16" s="16" t="str">
        <f t="shared" ca="1" si="62"/>
        <v>-</v>
      </c>
      <c r="R16" s="16" t="str">
        <f t="shared" ca="1" si="63"/>
        <v>P.2 (2)</v>
      </c>
      <c r="S16" s="16"/>
      <c r="T16" s="16" t="str">
        <f t="shared" ca="1" si="64"/>
        <v>-</v>
      </c>
      <c r="U16" s="16" t="str">
        <f t="shared" ca="1" si="65"/>
        <v>P.2 (2)</v>
      </c>
      <c r="V16" s="17"/>
      <c r="W16" s="662"/>
      <c r="X16" s="24">
        <f ca="1">Horarios!C16</f>
        <v>46197.875</v>
      </c>
      <c r="Y16" s="25">
        <f ca="1">Horarios!C16</f>
        <v>46197.875</v>
      </c>
      <c r="Z16" s="26" t="str">
        <f>$Z$8</f>
        <v>R3</v>
      </c>
      <c r="AA16" s="27" t="str">
        <f ca="1">A16</f>
        <v>Switzerland</v>
      </c>
      <c r="AB16" s="49" t="e" cm="1" vm="9">
        <f t="array" aca="1" ref="AB16" ca="1">Ver_flag_local</f>
        <v>#VALUE!</v>
      </c>
      <c r="AC16" s="50">
        <v>2</v>
      </c>
      <c r="AD16" s="51">
        <v>1</v>
      </c>
      <c r="AE16" s="595" t="e" cm="1" vm="6">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3</v>
      </c>
      <c r="AS16" s="39">
        <f t="shared" ca="1" si="69"/>
        <v>3</v>
      </c>
      <c r="AT16" s="74">
        <f t="shared" ca="1" si="69"/>
        <v>0</v>
      </c>
      <c r="AU16" s="330">
        <f ca="1">INDEX($DL$6:$DL$53,MATCH(AI16,$DP$6:$DP$53,0))</f>
        <v>2</v>
      </c>
      <c r="AV16" s="182" t="str">
        <f ca="1">INDEX($BD$6:$BD$53,MATCH(AI16,$BM$6:$BM$53,0))</f>
        <v>Bosnia and Herzegovina</v>
      </c>
      <c r="AW16" s="210">
        <v>3</v>
      </c>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10</v>
      </c>
      <c r="BL16" s="16">
        <f t="shared" ca="1" si="42"/>
        <v>-10</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P.2 (2)</v>
      </c>
      <c r="F17" s="16" t="str">
        <f t="shared" ca="1" si="55"/>
        <v>-</v>
      </c>
      <c r="G17" s="16"/>
      <c r="H17" s="16" t="str">
        <f t="shared" ca="1" si="56"/>
        <v>P.2 (2)</v>
      </c>
      <c r="I17" s="16" t="str">
        <f t="shared" ca="1" si="57"/>
        <v>-</v>
      </c>
      <c r="J17" s="16"/>
      <c r="K17" s="16" t="str">
        <f t="shared" ca="1" si="58"/>
        <v>P.2 (2)</v>
      </c>
      <c r="L17" s="16" t="str">
        <f t="shared" ca="1" si="59"/>
        <v>-</v>
      </c>
      <c r="M17" s="16"/>
      <c r="N17" s="16" t="str">
        <f t="shared" ca="1" si="60"/>
        <v>P.2 (2)</v>
      </c>
      <c r="O17" s="16" t="str">
        <f t="shared" ca="1" si="61"/>
        <v>-</v>
      </c>
      <c r="P17" s="16"/>
      <c r="Q17" s="16" t="str">
        <f t="shared" ca="1" si="62"/>
        <v>P.2 (2)</v>
      </c>
      <c r="R17" s="16" t="str">
        <f t="shared" ca="1" si="63"/>
        <v>-</v>
      </c>
      <c r="S17" s="16"/>
      <c r="T17" s="16" t="str">
        <f t="shared" ca="1" si="64"/>
        <v>P.2 (2)</v>
      </c>
      <c r="U17" s="16" t="str">
        <f t="shared" ca="1" si="65"/>
        <v>-</v>
      </c>
      <c r="V17" s="17"/>
      <c r="W17" s="663"/>
      <c r="X17" s="28">
        <f ca="1">Horarios!C17</f>
        <v>46197.875</v>
      </c>
      <c r="Y17" s="29">
        <f ca="1">Horarios!C17</f>
        <v>46197.875</v>
      </c>
      <c r="Z17" s="30" t="str">
        <f>$Z$8</f>
        <v>R3</v>
      </c>
      <c r="AA17" s="31" t="str">
        <f ca="1">A14</f>
        <v>Bosnia and Herzegovina</v>
      </c>
      <c r="AB17" s="52" t="e" cm="1" vm="7">
        <f t="array" aca="1" ref="AB17" ca="1">Ver_flag_local</f>
        <v>#VALUE!</v>
      </c>
      <c r="AC17" s="53">
        <v>1</v>
      </c>
      <c r="AD17" s="54">
        <v>0</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5</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5</v>
      </c>
      <c r="BK17" s="16">
        <f t="shared" ca="1" si="21"/>
        <v>5</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0</v>
      </c>
      <c r="BF18" s="16">
        <f t="shared" ca="1" si="41"/>
        <v>3</v>
      </c>
      <c r="BG18" s="16">
        <f t="shared" ca="1" si="17"/>
        <v>0</v>
      </c>
      <c r="BH18" s="16">
        <f t="shared" ca="1" si="18"/>
        <v>0</v>
      </c>
      <c r="BI18" s="16">
        <f t="shared" ca="1" si="19"/>
        <v>3</v>
      </c>
      <c r="BJ18" s="16">
        <f t="shared" ca="1" si="20"/>
        <v>0</v>
      </c>
      <c r="BK18" s="16">
        <f t="shared" ca="1" si="21"/>
        <v>5</v>
      </c>
      <c r="BL18" s="16">
        <f t="shared" ca="1" si="42"/>
        <v>-5</v>
      </c>
      <c r="BM18" s="16" t="str">
        <f t="shared" ca="1" si="22"/>
        <v>4D</v>
      </c>
      <c r="BN18" s="16" t="str">
        <f t="shared" ca="1" si="23"/>
        <v>4D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0</v>
      </c>
      <c r="BS18" s="16">
        <f ca="1">BP18+COUNTIFS($BQ$6:$BQ$53,BQ18,$BR$6:BR$53,"&gt;"&amp;BR18,$BC$6:$BC$53,INDEX(T_Equipos[Grupo],MATCH(BD18,T_Equipos[NombreEquipo],0)))</f>
        <v>4</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4</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4</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4</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4</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4</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4</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4</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4</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4</v>
      </c>
      <c r="DE18" s="16"/>
      <c r="DF18" s="16">
        <f t="shared" ca="1" si="52"/>
        <v>4</v>
      </c>
      <c r="DG18" s="16" t="str">
        <f ca="1">IF(DB18="-","-",COUNTIFS(DF$6:DF$53,"&lt;"&amp;DF18,$BC$6:$BC$53,INDEX(T_Equipos[Grupo],MATCH(BD18,T_Equipos[NombreEquipo],0))))</f>
        <v>-</v>
      </c>
      <c r="DH18" s="16">
        <f ca="1">DA18+COUNTIFS(DB$6:DB$53,DB18,DG$6:DG$53,"&lt;"&amp;DG18,$BC$6:$BC$53,INDEX(T_Equipos[Grupo],MATCH(BD18,T_Equipos[NombreEquipo],0)))</f>
        <v>4</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6</v>
      </c>
      <c r="BF19" s="16">
        <f t="shared" ca="1" si="41"/>
        <v>3</v>
      </c>
      <c r="BG19" s="16">
        <f t="shared" ca="1" si="17"/>
        <v>2</v>
      </c>
      <c r="BH19" s="16">
        <f t="shared" ca="1" si="18"/>
        <v>0</v>
      </c>
      <c r="BI19" s="16">
        <f t="shared" ca="1" si="19"/>
        <v>1</v>
      </c>
      <c r="BJ19" s="16">
        <f t="shared" ca="1" si="20"/>
        <v>3</v>
      </c>
      <c r="BK19" s="16">
        <f t="shared" ca="1" si="21"/>
        <v>2</v>
      </c>
      <c r="BL19" s="16">
        <f t="shared" ca="1" si="42"/>
        <v>1</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6</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Paraguay</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2</v>
      </c>
      <c r="X20" s="24">
        <f ca="1">Horarios!C20</f>
        <v>46187</v>
      </c>
      <c r="Y20" s="25">
        <f ca="1">Horarios!C20</f>
        <v>46187</v>
      </c>
      <c r="Z20" s="26" t="str">
        <f>$Z$4</f>
        <v>R1</v>
      </c>
      <c r="AA20" s="27" t="str">
        <f ca="1">A21</f>
        <v>Brazil</v>
      </c>
      <c r="AB20" s="49" t="e" cm="1" vm="10">
        <f t="array" aca="1" ref="AB20" ca="1">Ver_flag_local</f>
        <v>#VALUE!</v>
      </c>
      <c r="AC20" s="50">
        <v>3</v>
      </c>
      <c r="AD20" s="51">
        <v>2</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4</v>
      </c>
      <c r="BF20" s="16">
        <f t="shared" ca="1" si="41"/>
        <v>3</v>
      </c>
      <c r="BG20" s="16">
        <f t="shared" ca="1" si="17"/>
        <v>1</v>
      </c>
      <c r="BH20" s="16">
        <f t="shared" ca="1" si="18"/>
        <v>1</v>
      </c>
      <c r="BI20" s="16">
        <f t="shared" ca="1" si="19"/>
        <v>1</v>
      </c>
      <c r="BJ20" s="16">
        <f t="shared" ca="1" si="20"/>
        <v>3</v>
      </c>
      <c r="BK20" s="16">
        <f t="shared" ca="1" si="21"/>
        <v>2</v>
      </c>
      <c r="BL20" s="16">
        <f t="shared" ca="1" si="42"/>
        <v>1</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4</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2">
        <f t="array" aca="1" ref="AB21" ca="1">Ver_flag_local</f>
        <v>#VALUE!</v>
      </c>
      <c r="AC21" s="50">
        <v>0</v>
      </c>
      <c r="AD21" s="51">
        <v>3</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2</v>
      </c>
      <c r="BL21" s="16">
        <f t="shared" ca="1" si="42"/>
        <v>3</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United States</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3">
        <f t="array" aca="1" ref="AB22" ca="1">Ver_flag_local</f>
        <v>#VALUE!</v>
      </c>
      <c r="AC22" s="50">
        <v>1</v>
      </c>
      <c r="AD22" s="51">
        <v>2</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10</v>
      </c>
      <c r="AS22" s="36">
        <f t="shared" ca="1" si="87"/>
        <v>3</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11</v>
      </c>
      <c r="BK22" s="16">
        <f t="shared" ca="1" si="21"/>
        <v>1</v>
      </c>
      <c r="BL22" s="16">
        <f t="shared" ca="1" si="42"/>
        <v>10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10">
        <f t="array" aca="1" ref="AB23" ca="1">Ver_flag_local</f>
        <v>#VALUE!</v>
      </c>
      <c r="AC23" s="50">
        <v>4</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7</v>
      </c>
      <c r="AS23" s="39">
        <f t="shared" ca="1" si="87"/>
        <v>4</v>
      </c>
      <c r="AT23" s="43">
        <f t="shared" ca="1" si="87"/>
        <v>3</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2</v>
      </c>
      <c r="BK23" s="16">
        <f t="shared" ca="1" si="21"/>
        <v>9</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3">
        <f t="array" aca="1" ref="AB24" ca="1">Ver_flag_local</f>
        <v>#VALUE!</v>
      </c>
      <c r="AC24" s="50">
        <v>1</v>
      </c>
      <c r="AD24" s="51">
        <v>3</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5</v>
      </c>
      <c r="AS24" s="39">
        <f t="shared" ca="1" si="87"/>
        <v>5</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2</v>
      </c>
      <c r="BF24" s="16">
        <f t="shared" ca="1" si="41"/>
        <v>3</v>
      </c>
      <c r="BG24" s="16">
        <f t="shared" ca="1" si="17"/>
        <v>0</v>
      </c>
      <c r="BH24" s="16">
        <f t="shared" ca="1" si="18"/>
        <v>2</v>
      </c>
      <c r="BI24" s="16">
        <f t="shared" ca="1" si="19"/>
        <v>1</v>
      </c>
      <c r="BJ24" s="16">
        <f t="shared" ca="1" si="20"/>
        <v>2</v>
      </c>
      <c r="BK24" s="16">
        <f t="shared" ca="1" si="21"/>
        <v>5</v>
      </c>
      <c r="BL24" s="16">
        <f t="shared" ca="1" si="42"/>
        <v>-3</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2</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1">
        <f t="array" aca="1" ref="AB25" ca="1">Ver_flag_local</f>
        <v>#VALUE!</v>
      </c>
      <c r="AC25" s="53">
        <v>3</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10</v>
      </c>
      <c r="AT25" s="48">
        <f t="shared" ca="1" si="87"/>
        <v>-10</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4</v>
      </c>
      <c r="BL25" s="16">
        <f t="shared" ca="1" si="42"/>
        <v>0</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1</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3</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1</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P.2 (2)</v>
      </c>
      <c r="CZ27" s="16">
        <f t="shared" ca="1" si="37"/>
        <v>4</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 customHeight="1" thickBot="1">
      <c r="A28" s="16" t="s">
        <v>32</v>
      </c>
      <c r="B28" s="16" t="s">
        <v>74</v>
      </c>
      <c r="C28" s="16">
        <f>COUNTIF(Equipos!$C$2:$C$49,WORLDCUP!B28)</f>
        <v>4</v>
      </c>
      <c r="D28" s="16" t="str">
        <f t="shared" ref="D28:D33" si="91">IF(OR(AC28="",AD28=""),"Pendiente",IF(AC28&gt;AD28,"Local",IF(AC28&lt;AD28,"Visitante","Empate")))</f>
        <v>Visitante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4">
        <f t="array" aca="1" ref="AB28" ca="1">Ver_flag_local</f>
        <v>#VALUE!</v>
      </c>
      <c r="AC28" s="50">
        <v>0</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3</v>
      </c>
      <c r="BK28" s="16">
        <f t="shared" ca="1" si="21"/>
        <v>2</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1</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P.2 (2)</v>
      </c>
      <c r="CZ28" s="16">
        <f t="shared" ca="1" si="37"/>
        <v>3</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7</v>
      </c>
      <c r="BL29" s="16">
        <f t="shared" ca="1" si="42"/>
        <v>-7</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Visitante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4">
        <f t="array" aca="1" ref="AB30" ca="1">Ver_flag_local</f>
        <v>#VALUE!</v>
      </c>
      <c r="AC30" s="50">
        <v>0</v>
      </c>
      <c r="AD30" s="51">
        <v>2</v>
      </c>
      <c r="AE30" s="595" t="e" cm="1" vm="16">
        <f t="array" aca="1" ref="AE30" ca="1">Ver_flag_visit</f>
        <v>#VALUE!</v>
      </c>
      <c r="AF30" s="32" t="str">
        <f ca="1">A31</f>
        <v>Australia</v>
      </c>
      <c r="AG30" s="323">
        <f t="shared" si="104"/>
        <v>1</v>
      </c>
      <c r="AH30" s="195">
        <v>32</v>
      </c>
      <c r="AI30" s="181" t="str">
        <f>AJ30&amp;$B$28</f>
        <v>1D</v>
      </c>
      <c r="AJ30" s="40">
        <v>1</v>
      </c>
      <c r="AK30" s="601" t="e" cm="1" vm="17">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9</v>
      </c>
      <c r="BK30" s="16">
        <f t="shared" ca="1" si="21"/>
        <v>2</v>
      </c>
      <c r="BL30" s="16">
        <f t="shared" ca="1" si="42"/>
        <v>7</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7">
        <f t="array" aca="1" ref="AB31" ca="1">Ver_flag_local</f>
        <v>#VALUE!</v>
      </c>
      <c r="AC31" s="50">
        <v>2</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5">
        <f t="array" aca="1" ref="AK31" ca="1">Ver_flag_visit</f>
        <v>#VALUE!</v>
      </c>
      <c r="AL31" s="37" t="str">
        <f ca="1">IFERROR(INDEX($BD$6:$BD$53,MATCH(AI31,$BN$6:$BN$53,0)),"")</f>
        <v>Paraguay</v>
      </c>
      <c r="AM31" s="38">
        <f t="shared" ca="1" si="107"/>
        <v>6</v>
      </c>
      <c r="AN31" s="39">
        <f t="shared" ca="1" si="107"/>
        <v>3</v>
      </c>
      <c r="AO31" s="39">
        <f t="shared" ca="1" si="107"/>
        <v>2</v>
      </c>
      <c r="AP31" s="39">
        <f t="shared" ca="1" si="107"/>
        <v>0</v>
      </c>
      <c r="AQ31" s="39">
        <f t="shared" ca="1" si="107"/>
        <v>1</v>
      </c>
      <c r="AR31" s="39">
        <f t="shared" ca="1" si="107"/>
        <v>3</v>
      </c>
      <c r="AS31" s="39">
        <f t="shared" ca="1" si="107"/>
        <v>2</v>
      </c>
      <c r="AT31" s="43">
        <f t="shared" ca="1" si="107"/>
        <v>1</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Egypt</v>
      </c>
      <c r="BE31" s="16">
        <f t="shared" ca="1" si="16"/>
        <v>3</v>
      </c>
      <c r="BF31" s="16">
        <f t="shared" ca="1" si="41"/>
        <v>3</v>
      </c>
      <c r="BG31" s="16">
        <f t="shared" ca="1" si="17"/>
        <v>1</v>
      </c>
      <c r="BH31" s="16">
        <f t="shared" ca="1" si="18"/>
        <v>0</v>
      </c>
      <c r="BI31" s="16">
        <f t="shared" ca="1" si="19"/>
        <v>2</v>
      </c>
      <c r="BJ31" s="16">
        <f t="shared" ca="1" si="20"/>
        <v>2</v>
      </c>
      <c r="BK31" s="16">
        <f t="shared" ca="1" si="21"/>
        <v>5</v>
      </c>
      <c r="BL31" s="16">
        <f t="shared" ca="1" si="42"/>
        <v>-3</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3</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7">
        <f t="array" aca="1" ref="AB32" ca="1">Ver_flag_local</f>
        <v>#VALUE!</v>
      </c>
      <c r="AC32" s="50">
        <v>2</v>
      </c>
      <c r="AD32" s="51">
        <v>0</v>
      </c>
      <c r="AE32" s="595" t="e" cm="1" vm="14">
        <f t="array" aca="1" ref="AE32" ca="1">Ver_flag_visit</f>
        <v>#VALUE!</v>
      </c>
      <c r="AF32" s="32" t="str">
        <f ca="1">A29</f>
        <v>United States</v>
      </c>
      <c r="AG32" s="323">
        <f t="shared" si="104"/>
        <v>1</v>
      </c>
      <c r="AH32" s="195">
        <v>59</v>
      </c>
      <c r="AI32" s="181" t="str">
        <f t="shared" si="108"/>
        <v>3D</v>
      </c>
      <c r="AJ32" s="42">
        <v>3</v>
      </c>
      <c r="AK32" s="602" t="e" cm="1" vm="16">
        <f t="array" aca="1" ref="AK32" ca="1">Ver_flag_visit</f>
        <v>#VALUE!</v>
      </c>
      <c r="AL32" s="37" t="str">
        <f ca="1">IFERROR(INDEX($BD$6:$BD$53,MATCH(AI32,$BN$6:$BN$53,0)),"")</f>
        <v>Australia</v>
      </c>
      <c r="AM32" s="38">
        <f t="shared" ca="1" si="107"/>
        <v>4</v>
      </c>
      <c r="AN32" s="39">
        <f t="shared" ca="1" si="107"/>
        <v>3</v>
      </c>
      <c r="AO32" s="39">
        <f t="shared" ca="1" si="107"/>
        <v>1</v>
      </c>
      <c r="AP32" s="39">
        <f t="shared" ca="1" si="107"/>
        <v>1</v>
      </c>
      <c r="AQ32" s="39">
        <f t="shared" ca="1" si="107"/>
        <v>1</v>
      </c>
      <c r="AR32" s="39">
        <f t="shared" ca="1" si="107"/>
        <v>3</v>
      </c>
      <c r="AS32" s="39">
        <f t="shared" ca="1" si="107"/>
        <v>2</v>
      </c>
      <c r="AT32" s="43">
        <f t="shared" ca="1" si="107"/>
        <v>1</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3</v>
      </c>
      <c r="BK32" s="16">
        <f t="shared" ca="1" si="21"/>
        <v>3</v>
      </c>
      <c r="BL32" s="16">
        <f t="shared" ca="1" si="42"/>
        <v>0</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5">
        <f t="array" aca="1" ref="AB33" ca="1">Ver_flag_local</f>
        <v>#VALUE!</v>
      </c>
      <c r="AC33" s="53">
        <v>1</v>
      </c>
      <c r="AD33" s="54">
        <v>0</v>
      </c>
      <c r="AE33" s="596" t="e" cm="1" vm="16">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United States</v>
      </c>
      <c r="AM33" s="46">
        <f t="shared" ca="1" si="107"/>
        <v>0</v>
      </c>
      <c r="AN33" s="47">
        <f t="shared" ca="1" si="107"/>
        <v>3</v>
      </c>
      <c r="AO33" s="47">
        <f t="shared" ca="1" si="107"/>
        <v>0</v>
      </c>
      <c r="AP33" s="47">
        <f t="shared" ca="1" si="107"/>
        <v>0</v>
      </c>
      <c r="AQ33" s="47">
        <f t="shared" ca="1" si="107"/>
        <v>3</v>
      </c>
      <c r="AR33" s="47">
        <f t="shared" ca="1" si="107"/>
        <v>0</v>
      </c>
      <c r="AS33" s="47">
        <f t="shared" ca="1" si="107"/>
        <v>5</v>
      </c>
      <c r="AT33" s="48">
        <f t="shared" ca="1" si="107"/>
        <v>-5</v>
      </c>
      <c r="AU33" s="330">
        <f ca="1">INDEX($DL$6:$DL$53,MATCH(AI33,$DP$6:$DP$53,0))</f>
        <v>1</v>
      </c>
      <c r="AV33" s="182" t="str">
        <f ca="1">INDEX($BD$6:$BD$53,MATCH(AI33,$BM$6:$BM$53,0))</f>
        <v>United States</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5</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11</v>
      </c>
      <c r="BK34" s="16">
        <f t="shared" ca="1" si="21"/>
        <v>2</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8</v>
      </c>
      <c r="BL35" s="16">
        <f t="shared" ca="1" si="42"/>
        <v>-7</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-7</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P.3 (2)</v>
      </c>
      <c r="CZ35" s="16">
        <f t="shared" ca="1" si="37"/>
        <v>1</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8">
        <f t="array" aca="1" ref="AB36" ca="1">Ver_flag_local</f>
        <v>#VALUE!</v>
      </c>
      <c r="AC36" s="50">
        <v>5</v>
      </c>
      <c r="AD36" s="51">
        <v>1</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2</v>
      </c>
      <c r="BK36" s="16">
        <f t="shared" ca="1" si="21"/>
        <v>9</v>
      </c>
      <c r="BL36" s="16">
        <f t="shared" ca="1" si="42"/>
        <v>-7</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-7</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P.3 (2)</v>
      </c>
      <c r="CZ36" s="16">
        <f t="shared" ca="1" si="37"/>
        <v>2</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7</v>
      </c>
      <c r="BK37" s="16">
        <f t="shared" ca="1" si="21"/>
        <v>2</v>
      </c>
      <c r="BL37" s="16">
        <f t="shared" ca="1" si="42"/>
        <v>5</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8">
        <f t="array" aca="1" ref="AB38" ca="1">Ver_flag_local</f>
        <v>#VALUE!</v>
      </c>
      <c r="AC38" s="50">
        <v>3</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11</v>
      </c>
      <c r="AS38" s="36">
        <f t="shared" ca="1" si="127"/>
        <v>1</v>
      </c>
      <c r="AT38" s="41">
        <f t="shared" ca="1" si="127"/>
        <v>10</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10</v>
      </c>
      <c r="BK38" s="16">
        <f t="shared" ca="1" si="21"/>
        <v>2</v>
      </c>
      <c r="BL38" s="16">
        <f t="shared" ca="1" si="42"/>
        <v>8</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1">
        <f t="array" aca="1" ref="AB39" ca="1">Ver_flag_local</f>
        <v>#VALUE!</v>
      </c>
      <c r="AC39" s="50">
        <v>3</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4</v>
      </c>
      <c r="AT39" s="43">
        <f t="shared" ca="1" si="127"/>
        <v>0</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2</v>
      </c>
      <c r="BK39" s="16">
        <f t="shared" ca="1" si="21"/>
        <v>5</v>
      </c>
      <c r="BL39" s="16">
        <f t="shared" ca="1" si="42"/>
        <v>-3</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Empate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9">
        <f t="array" aca="1" ref="AB40" ca="1">Ver_flag_local</f>
        <v>#VALUE!</v>
      </c>
      <c r="AC40" s="50">
        <v>1</v>
      </c>
      <c r="AD40" s="51">
        <v>1</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2</v>
      </c>
      <c r="AN40" s="39">
        <f t="shared" ca="1" si="127"/>
        <v>3</v>
      </c>
      <c r="AO40" s="39">
        <f t="shared" ca="1" si="127"/>
        <v>0</v>
      </c>
      <c r="AP40" s="39">
        <f t="shared" ca="1" si="127"/>
        <v>2</v>
      </c>
      <c r="AQ40" s="39">
        <f t="shared" ca="1" si="127"/>
        <v>1</v>
      </c>
      <c r="AR40" s="39">
        <f t="shared" ca="1" si="127"/>
        <v>2</v>
      </c>
      <c r="AS40" s="39">
        <f t="shared" ca="1" si="127"/>
        <v>5</v>
      </c>
      <c r="AT40" s="43">
        <f t="shared" ca="1" si="127"/>
        <v>-3</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1">
        <f t="array" aca="1" ref="AB41" ca="1">Ver_flag_local</f>
        <v>#VALUE!</v>
      </c>
      <c r="AC41" s="53">
        <v>0</v>
      </c>
      <c r="AD41" s="54">
        <v>3</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2</v>
      </c>
      <c r="AS41" s="47">
        <f t="shared" ca="1" si="127"/>
        <v>9</v>
      </c>
      <c r="AT41" s="48">
        <f t="shared" ca="1" si="127"/>
        <v>-7</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5</v>
      </c>
      <c r="BK41" s="16">
        <f t="shared" ca="1" si="21"/>
        <v>3</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2</v>
      </c>
      <c r="BL42" s="16">
        <f t="shared" ca="1" si="42"/>
        <v>7</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4</v>
      </c>
      <c r="BK43" s="16">
        <f t="shared" ca="1" si="21"/>
        <v>6</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38"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3</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38"/>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8</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38"/>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1</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9</v>
      </c>
      <c r="BK46" s="16">
        <f t="shared" ca="1" si="21"/>
        <v>4</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(2)</v>
      </c>
      <c r="CZ46" s="16">
        <f t="shared" ca="1" si="37"/>
        <v>9</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38"/>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4</v>
      </c>
      <c r="AS47" s="39">
        <f t="shared" ca="1" si="147"/>
        <v>3</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3</v>
      </c>
      <c r="BK47" s="16">
        <f t="shared" ca="1" si="21"/>
        <v>8</v>
      </c>
      <c r="BL47" s="16">
        <f t="shared" ca="1" si="42"/>
        <v>-5</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-5</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3</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38"/>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3</v>
      </c>
      <c r="AS48" s="39">
        <f t="shared" ca="1" si="147"/>
        <v>2</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7</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2</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5">
        <f t="array" aca="1" ref="AB49" ca="1">Ver_flag_local</f>
        <v>#VALUE!</v>
      </c>
      <c r="AC49" s="53">
        <v>0</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7</v>
      </c>
      <c r="AT49" s="48">
        <f t="shared" ca="1" si="147"/>
        <v>-7</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8</v>
      </c>
      <c r="BK49" s="16">
        <f t="shared" ca="1" si="21"/>
        <v>3</v>
      </c>
      <c r="BL49" s="16">
        <f t="shared" ca="1" si="42"/>
        <v>5</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5</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(2)</v>
      </c>
      <c r="CZ49" s="16">
        <f t="shared" ca="1" si="37"/>
        <v>8</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1</v>
      </c>
      <c r="CB50" s="16">
        <f t="shared" ca="1" si="28"/>
        <v>1</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1</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1</v>
      </c>
      <c r="CP50" s="16">
        <f t="shared" ca="1" si="34"/>
        <v>1</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1</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6</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7</v>
      </c>
      <c r="BF51" s="16">
        <f t="shared" ca="1" si="41"/>
        <v>3</v>
      </c>
      <c r="BG51" s="16">
        <f t="shared" ca="1" si="17"/>
        <v>2</v>
      </c>
      <c r="BH51" s="16">
        <f t="shared" ca="1" si="18"/>
        <v>1</v>
      </c>
      <c r="BI51" s="16">
        <f t="shared" ca="1" si="19"/>
        <v>0</v>
      </c>
      <c r="BJ51" s="16">
        <f t="shared" ca="1" si="20"/>
        <v>5</v>
      </c>
      <c r="BK51" s="16">
        <f t="shared" ca="1" si="21"/>
        <v>2</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1</v>
      </c>
      <c r="CB51" s="16">
        <f t="shared" ca="1" si="28"/>
        <v>1</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1</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1</v>
      </c>
      <c r="CP51" s="16">
        <f t="shared" ca="1" si="34"/>
        <v>1</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1</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3</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58" t="s">
        <v>6</v>
      </c>
      <c r="X52" s="24">
        <f ca="1">Horarios!C52</f>
        <v>46188.875</v>
      </c>
      <c r="Y52" s="25">
        <f ca="1">Horarios!C52</f>
        <v>46188.875</v>
      </c>
      <c r="Z52" s="26" t="str">
        <f>$Z$4</f>
        <v>R1</v>
      </c>
      <c r="AA52" s="27" t="str">
        <f ca="1">A53</f>
        <v>Belgium</v>
      </c>
      <c r="AB52" s="49" t="e" cm="1" vm="26">
        <f t="array" aca="1" ref="AB52" ca="1">Ver_flag_local</f>
        <v>#VALUE!</v>
      </c>
      <c r="AC52" s="50">
        <v>4</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3</v>
      </c>
      <c r="BK52" s="16">
        <f t="shared" ca="1" si="21"/>
        <v>5</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58"/>
      <c r="X53" s="24">
        <f ca="1">Horarios!C53</f>
        <v>46189.125</v>
      </c>
      <c r="Y53" s="25">
        <f ca="1">Horarios!C53</f>
        <v>46189.125</v>
      </c>
      <c r="Z53" s="26" t="str">
        <f>$Z$4</f>
        <v>R1</v>
      </c>
      <c r="AA53" s="27" t="str">
        <f ca="1">A55</f>
        <v>Iran</v>
      </c>
      <c r="AB53" s="49" t="e" cm="1" vm="28">
        <f t="array" aca="1" ref="AB53" ca="1">Ver_flag_local</f>
        <v>#VALUE!</v>
      </c>
      <c r="AC53" s="50">
        <v>1</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58"/>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9</v>
      </c>
      <c r="AS54" s="36">
        <f t="shared" ca="1" si="165"/>
        <v>2</v>
      </c>
      <c r="AT54" s="41">
        <f t="shared" ca="1" si="165"/>
        <v>7</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58"/>
      <c r="X55" s="24">
        <f ca="1">Horarios!C55</f>
        <v>46195.125</v>
      </c>
      <c r="Y55" s="25">
        <f ca="1">Horarios!C55</f>
        <v>46195.125</v>
      </c>
      <c r="Z55" s="26" t="str">
        <f>$Z$6</f>
        <v>R2</v>
      </c>
      <c r="AA55" s="27" t="str">
        <f ca="1">A56</f>
        <v>New Zealand</v>
      </c>
      <c r="AB55" s="49" t="e" cm="1" vm="29">
        <f t="array" aca="1" ref="AB55" ca="1">Ver_flag_local</f>
        <v>#VALUE!</v>
      </c>
      <c r="AC55" s="50">
        <v>0</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4</v>
      </c>
      <c r="AN55" s="39">
        <f t="shared" ca="1" si="165"/>
        <v>3</v>
      </c>
      <c r="AO55" s="39">
        <f t="shared" ca="1" si="165"/>
        <v>1</v>
      </c>
      <c r="AP55" s="39">
        <f t="shared" ca="1" si="165"/>
        <v>1</v>
      </c>
      <c r="AQ55" s="39">
        <f t="shared" ca="1" si="165"/>
        <v>1</v>
      </c>
      <c r="AR55" s="39">
        <f t="shared" ca="1" si="165"/>
        <v>3</v>
      </c>
      <c r="AS55" s="39">
        <f t="shared" ca="1" si="165"/>
        <v>3</v>
      </c>
      <c r="AT55" s="43">
        <f t="shared" ca="1" si="165"/>
        <v>0</v>
      </c>
      <c r="AU55" s="330">
        <f ca="1">INDEX($DL$6:$DL$53,MATCH(AI55,$DP$6:$DP$53,0))</f>
        <v>1</v>
      </c>
      <c r="AV55" s="182" t="str">
        <f ca="1">INDEX($BD$6:$BD$53,MATCH(AI55,$BM$6:$BM$53,0))</f>
        <v>Iran</v>
      </c>
      <c r="AW55" s="210"/>
      <c r="AX55" s="171"/>
      <c r="AY55" s="203" t="str">
        <f ca="1">+A54</f>
        <v>Egypt</v>
      </c>
      <c r="AZ55" s="204"/>
      <c r="BA55" s="176"/>
    </row>
    <row r="56" spans="1:121" ht="15.9" customHeight="1">
      <c r="A56" s="16" t="str">
        <f ca="1">+Equipos!B29</f>
        <v>New Zealand</v>
      </c>
      <c r="B56" s="16"/>
      <c r="C56" s="16"/>
      <c r="D56" s="16" t="str">
        <f t="shared" si="149"/>
        <v>Visitante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58"/>
      <c r="X56" s="24">
        <f ca="1">Horarios!C56</f>
        <v>46200.208333333336</v>
      </c>
      <c r="Y56" s="25">
        <f ca="1">Horarios!C56</f>
        <v>46200.208333333336</v>
      </c>
      <c r="Z56" s="26" t="str">
        <f>$Z$8</f>
        <v>R3</v>
      </c>
      <c r="AA56" s="27" t="str">
        <f ca="1">A54</f>
        <v>Egypt</v>
      </c>
      <c r="AB56" s="49" t="e" cm="1" vm="27">
        <f t="array" aca="1" ref="AB56" ca="1">Ver_flag_local</f>
        <v>#VALUE!</v>
      </c>
      <c r="AC56" s="50">
        <v>0</v>
      </c>
      <c r="AD56" s="51">
        <v>1</v>
      </c>
      <c r="AE56" s="595" t="e" cm="1" vm="28">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Egypt</v>
      </c>
      <c r="AM56" s="38">
        <f t="shared" ca="1" si="165"/>
        <v>3</v>
      </c>
      <c r="AN56" s="39">
        <f t="shared" ca="1" si="165"/>
        <v>3</v>
      </c>
      <c r="AO56" s="39">
        <f t="shared" ca="1" si="165"/>
        <v>1</v>
      </c>
      <c r="AP56" s="39">
        <f t="shared" ca="1" si="165"/>
        <v>0</v>
      </c>
      <c r="AQ56" s="39">
        <f t="shared" ca="1" si="165"/>
        <v>2</v>
      </c>
      <c r="AR56" s="39">
        <f t="shared" ca="1" si="165"/>
        <v>2</v>
      </c>
      <c r="AS56" s="39">
        <f t="shared" ca="1" si="165"/>
        <v>5</v>
      </c>
      <c r="AT56" s="43">
        <f t="shared" ca="1" si="165"/>
        <v>-3</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1</v>
      </c>
      <c r="AS57" s="47">
        <f t="shared" ca="1" si="165"/>
        <v>5</v>
      </c>
      <c r="AT57" s="48">
        <f t="shared" ca="1" si="165"/>
        <v>-4</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5</v>
      </c>
      <c r="BN58" s="16">
        <f ca="1">CF58</f>
        <v>5</v>
      </c>
      <c r="BO58" s="16" t="str">
        <f t="shared" ref="BO58:BO69" si="174">"4"&amp;BC58</f>
        <v>4A</v>
      </c>
      <c r="BP58" s="16"/>
      <c r="BQ58" s="16"/>
      <c r="BR58" s="16">
        <f t="shared" ref="BR58:BR69" ca="1" si="175">+BE58</f>
        <v>3</v>
      </c>
      <c r="BS58" s="16">
        <f ca="1">COUNTIFS(BR$58:BR$69,"&gt;"&amp;BR58)+1</f>
        <v>4</v>
      </c>
      <c r="BT58" s="16" t="str">
        <f ca="1">IF(COUNTIF(BS$58:BS$69,BS58)=1,"-","Pos. "&amp;BS58&amp;" ("&amp;COUNTIF(BS$58:BS$69,BS58)&amp;")")</f>
        <v>Pos. 4 (6)</v>
      </c>
      <c r="BU58" s="16">
        <f t="shared" ref="BU58:BU69" ca="1" si="176">IF(BT58="-","-",BL58)</f>
        <v>-1</v>
      </c>
      <c r="BV58" s="16">
        <f t="shared" ref="BV58:BV69" ca="1" si="177">BS58+COUNTIFS(BT$58:BT$69,BT58,BU$58:BU$69,"&gt;"&amp;BU58)</f>
        <v>5</v>
      </c>
      <c r="BW58" s="16" t="str">
        <f t="shared" ref="BW58:BW69" ca="1" si="178">IF(COUNTIF(BV$58:BV$69,BV58)=1,"-","Pos. "&amp;BV58&amp;" ("&amp;COUNTIF(BV$58:BV$69,BV58)&amp;")")</f>
        <v>-</v>
      </c>
      <c r="BX58" s="16" t="str">
        <f t="shared" ref="BX58:BX69" ca="1" si="179">IF(BW58="-","-",BJ58)</f>
        <v>-</v>
      </c>
      <c r="BY58" s="16">
        <f t="shared" ref="BY58:BY69" ca="1" si="180">BV58+COUNTIFS(BW$58:BW$69,BW58,BX$58:BX$69,"&gt;"&amp;BX58)</f>
        <v>5</v>
      </c>
      <c r="BZ58" s="16" t="str">
        <f t="shared" ref="BZ58:BZ69" ca="1" si="181">IF(COUNTIF(BY$58:BY$69,BY58)=1,"-","Pos. "&amp;BY58&amp;" ("&amp;COUNTIF(BY$58:BY$69,BY58)&amp;")")</f>
        <v>-</v>
      </c>
      <c r="CA58" s="16" t="str">
        <f t="shared" ref="CA58:CA69" ca="1" si="182">IF(BZ58="-","-",COUNTIF($BD$58:$BD$69,"&gt;"&amp;BD58))</f>
        <v>-</v>
      </c>
      <c r="CB58" s="16">
        <f ca="1">BY58+COUNTIFS(BZ$58:BZ$69,BZ58,CA$58:CA$69,"&gt;"&amp;CA58)</f>
        <v>5</v>
      </c>
      <c r="CC58" s="16"/>
      <c r="CD58" s="16">
        <f t="shared" ref="CD58:CD69" ca="1" si="183">IF(OR(INDEX($AW$102:$AW$113,MATCH($BD58,$AV$102:$AV$113,0))="",BZ58="-"),CB58,INDEX($AW$102:$AW$113,MATCH($BD58,$AV$102:$AV$113,0))+CB58/1000)</f>
        <v>5</v>
      </c>
      <c r="CE58" s="16" t="str">
        <f ca="1">IF(BZ58="-","-",COUNTIF(CD$58:CD$69,"&lt;"&amp;CD58))</f>
        <v>-</v>
      </c>
      <c r="CF58" s="16">
        <f ca="1">BY58+COUNTIFS(BZ$58:BZ$69,BZ58,CE$58:CE$69,"&lt;"&amp;CE58)</f>
        <v>5</v>
      </c>
      <c r="DJ58" s="16">
        <f t="shared" ref="DJ58:DJ69" ca="1" si="184">INDEX($BY$58:$BY$69,MATCH($DQ58,$BD$58:$BD$69,0))</f>
        <v>1</v>
      </c>
      <c r="DK58" s="16"/>
      <c r="DL58" s="16">
        <f t="shared" ref="DL58:DL69" ca="1" si="185">IF(OR($H$113=144,$AJ$99=144),COUNTIF($DJ$58:$DJ$69,DJ58),1)</f>
        <v>2</v>
      </c>
      <c r="DM58" s="16" t="str">
        <f t="shared" ref="DM58:DM69" ca="1" si="186">DJ58&amp;"."&amp;DL58</f>
        <v>1.2</v>
      </c>
      <c r="DN58" s="16" t="e" cm="1" vm="5">
        <f t="array" aca="1" ref="DN58" ca="1">OFFSET(Horarios!$P$3,DJ58-1,0,DL58,1)</f>
        <v>#VALUE!</v>
      </c>
      <c r="DO58" s="16"/>
      <c r="DP58" s="16">
        <v>1</v>
      </c>
      <c r="DQ58" s="16" t="str">
        <f ca="1">INDEX($BD$58:$BD$69,MATCH(DP58,$BM$58:$BM$69,0))</f>
        <v>Australia</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3</v>
      </c>
      <c r="BK59" s="16">
        <f t="shared" ca="1" si="173"/>
        <v>3</v>
      </c>
      <c r="BL59" s="16">
        <f t="shared" ref="BL59:BL69" ca="1" si="190">+BJ59-BK59</f>
        <v>0</v>
      </c>
      <c r="BM59" s="16">
        <f t="shared" ref="BM59:BM69" ca="1" si="191">CB59</f>
        <v>3</v>
      </c>
      <c r="BN59" s="16">
        <f t="shared" ref="BN59:BN69" ca="1" si="192">CF59</f>
        <v>3</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(3)</v>
      </c>
      <c r="BU59" s="16">
        <f t="shared" ca="1" si="176"/>
        <v>0</v>
      </c>
      <c r="BV59" s="16">
        <f t="shared" ca="1" si="177"/>
        <v>3</v>
      </c>
      <c r="BW59" s="16" t="str">
        <f t="shared" ca="1" si="178"/>
        <v>-</v>
      </c>
      <c r="BX59" s="16" t="str">
        <f t="shared" ca="1" si="179"/>
        <v>-</v>
      </c>
      <c r="BY59" s="16">
        <f t="shared" ca="1" si="180"/>
        <v>3</v>
      </c>
      <c r="BZ59" s="16" t="str">
        <f t="shared" ca="1" si="181"/>
        <v>-</v>
      </c>
      <c r="CA59" s="16" t="str">
        <f t="shared" ca="1" si="182"/>
        <v>-</v>
      </c>
      <c r="CB59" s="16">
        <f t="shared" ref="CB59:CB68" ca="1" si="195">BY59+COUNTIFS(BZ$58:BZ$69,BZ59,CA$58:CA$69,"&gt;"&amp;CA59)</f>
        <v>3</v>
      </c>
      <c r="CC59" s="16"/>
      <c r="CD59" s="16">
        <f t="shared" ca="1" si="183"/>
        <v>3</v>
      </c>
      <c r="CE59" s="16" t="str">
        <f t="shared" ref="CE59:CE69" ca="1" si="196">IF(BZ59="-","-",COUNTIF(CD$58:CD$69,"&lt;"&amp;CD59))</f>
        <v>-</v>
      </c>
      <c r="CF59" s="16">
        <f t="shared" ref="CF59:CF69" ca="1" si="197">BY59+COUNTIFS(BZ$58:BZ$69,BZ59,CE$58:CE$69,"&lt;"&amp;CE59)</f>
        <v>3</v>
      </c>
      <c r="DJ59" s="16">
        <f t="shared" ca="1" si="184"/>
        <v>1</v>
      </c>
      <c r="DK59" s="16"/>
      <c r="DL59" s="16">
        <f t="shared" ca="1" si="185"/>
        <v>2</v>
      </c>
      <c r="DM59" s="16" t="str">
        <f t="shared" ca="1" si="186"/>
        <v>1.2</v>
      </c>
      <c r="DN59" s="16" t="e" cm="1" vm="5">
        <f t="array" aca="1" ref="DN59" ca="1">OFFSET(Horarios!$P$3,DJ59-1,0,DL59,1)</f>
        <v>#VALUE!</v>
      </c>
      <c r="DO59" s="16"/>
      <c r="DP59" s="16">
        <v>2</v>
      </c>
      <c r="DQ59" s="16" t="str">
        <f t="shared" ref="DQ59:DQ69" ca="1" si="198">INDEX($BD$58:$BD$69,MATCH(DP59,$BM$58:$BM$69,0))</f>
        <v>Sweden</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40" t="s">
        <v>447</v>
      </c>
      <c r="X60" s="24">
        <f ca="1">Horarios!C60</f>
        <v>46188.75</v>
      </c>
      <c r="Y60" s="25">
        <f ca="1">Horarios!C60</f>
        <v>46188.75</v>
      </c>
      <c r="Z60" s="26" t="str">
        <f>$Z$4</f>
        <v>R1</v>
      </c>
      <c r="AA60" s="27" t="str">
        <f ca="1">A61</f>
        <v>Spain</v>
      </c>
      <c r="AB60" s="49" t="e" cm="1" vm="30">
        <f t="array" aca="1" ref="AB60" ca="1">Ver_flag_local</f>
        <v>#VALUE!</v>
      </c>
      <c r="AC60" s="50">
        <v>4</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5</v>
      </c>
      <c r="BK60" s="16">
        <f t="shared" ca="1" si="173"/>
        <v>5</v>
      </c>
      <c r="BL60" s="16">
        <f t="shared" ca="1" si="190"/>
        <v>0</v>
      </c>
      <c r="BM60" s="16">
        <f t="shared" ca="1" si="191"/>
        <v>4</v>
      </c>
      <c r="BN60" s="16">
        <f t="shared" ca="1" si="192"/>
        <v>4</v>
      </c>
      <c r="BO60" s="16" t="str">
        <f t="shared" si="174"/>
        <v>4C</v>
      </c>
      <c r="BP60" s="16"/>
      <c r="BQ60" s="16"/>
      <c r="BR60" s="16">
        <f t="shared" ca="1" si="175"/>
        <v>3</v>
      </c>
      <c r="BS60" s="16">
        <f t="shared" ca="1" si="193"/>
        <v>4</v>
      </c>
      <c r="BT60" s="16" t="str">
        <f t="shared" ca="1" si="194"/>
        <v>Pos. 4 (6)</v>
      </c>
      <c r="BU60" s="16">
        <f t="shared" ca="1" si="176"/>
        <v>0</v>
      </c>
      <c r="BV60" s="16">
        <f t="shared" ca="1" si="177"/>
        <v>4</v>
      </c>
      <c r="BW60" s="16" t="str">
        <f t="shared" ca="1" si="178"/>
        <v>-</v>
      </c>
      <c r="BX60" s="16" t="str">
        <f t="shared" ca="1" si="179"/>
        <v>-</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Bosnia and Herzegovina</v>
      </c>
    </row>
    <row r="61" spans="1:121" ht="15.9"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0</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4</v>
      </c>
      <c r="BF61" s="16">
        <f t="shared" ca="1" si="189"/>
        <v>3</v>
      </c>
      <c r="BG61" s="16">
        <f t="shared" ca="1" si="169"/>
        <v>1</v>
      </c>
      <c r="BH61" s="16">
        <f t="shared" ca="1" si="170"/>
        <v>1</v>
      </c>
      <c r="BI61" s="16">
        <f t="shared" ca="1" si="171"/>
        <v>1</v>
      </c>
      <c r="BJ61" s="16">
        <f t="shared" ca="1" si="172"/>
        <v>3</v>
      </c>
      <c r="BK61" s="16">
        <f t="shared" ca="1" si="173"/>
        <v>2</v>
      </c>
      <c r="BL61" s="16">
        <f t="shared" ca="1" si="190"/>
        <v>1</v>
      </c>
      <c r="BM61" s="16">
        <f t="shared" ca="1" si="191"/>
        <v>1</v>
      </c>
      <c r="BN61" s="16">
        <f t="shared" ca="1" si="192"/>
        <v>1</v>
      </c>
      <c r="BO61" s="16" t="str">
        <f t="shared" si="174"/>
        <v>4D</v>
      </c>
      <c r="BP61" s="16"/>
      <c r="BQ61" s="16"/>
      <c r="BR61" s="16">
        <f t="shared" ca="1" si="175"/>
        <v>4</v>
      </c>
      <c r="BS61" s="16">
        <f t="shared" ca="1" si="193"/>
        <v>1</v>
      </c>
      <c r="BT61" s="16" t="str">
        <f t="shared" ca="1" si="194"/>
        <v>Pos. 1 (3)</v>
      </c>
      <c r="BU61" s="16">
        <f t="shared" ca="1" si="176"/>
        <v>1</v>
      </c>
      <c r="BV61" s="16">
        <f t="shared" ca="1" si="177"/>
        <v>1</v>
      </c>
      <c r="BW61" s="16" t="str">
        <f t="shared" ca="1" si="178"/>
        <v>Pos. 1 (2)</v>
      </c>
      <c r="BX61" s="16">
        <f t="shared" ca="1" si="179"/>
        <v>3</v>
      </c>
      <c r="BY61" s="16">
        <f t="shared" ca="1" si="180"/>
        <v>1</v>
      </c>
      <c r="BZ61" s="16" t="str">
        <f t="shared" ca="1" si="181"/>
        <v>Pos. 1 (2)</v>
      </c>
      <c r="CA61" s="16">
        <f t="shared" ca="1" si="182"/>
        <v>10</v>
      </c>
      <c r="CB61" s="16">
        <f t="shared" ca="1" si="195"/>
        <v>1</v>
      </c>
      <c r="CC61" s="16"/>
      <c r="CD61" s="16">
        <f t="shared" ca="1" si="183"/>
        <v>1.0009999999999999</v>
      </c>
      <c r="CE61" s="16">
        <f t="shared" ca="1" si="196"/>
        <v>0</v>
      </c>
      <c r="CF61" s="16">
        <f t="shared" ca="1" si="197"/>
        <v>1</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Scotland</v>
      </c>
    </row>
    <row r="62" spans="1:121" ht="15.9"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40"/>
      <c r="X62" s="24">
        <f ca="1">Horarios!C62</f>
        <v>46194.75</v>
      </c>
      <c r="Y62" s="25">
        <f ca="1">Horarios!C62</f>
        <v>46194.75</v>
      </c>
      <c r="Z62" s="26" t="str">
        <f>$Z$6</f>
        <v>R2</v>
      </c>
      <c r="AA62" s="27" t="str">
        <f ca="1">A61</f>
        <v>Spain</v>
      </c>
      <c r="AB62" s="49" t="e" cm="1" vm="30">
        <f t="array" aca="1" ref="AB62" ca="1">Ver_flag_local</f>
        <v>#VALUE!</v>
      </c>
      <c r="AC62" s="50">
        <v>5</v>
      </c>
      <c r="AD62" s="51">
        <v>1</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11</v>
      </c>
      <c r="AS62" s="36">
        <f t="shared" ca="1" si="215"/>
        <v>2</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2</v>
      </c>
      <c r="BF62" s="16">
        <f t="shared" ca="1" si="189"/>
        <v>3</v>
      </c>
      <c r="BG62" s="16">
        <f t="shared" ca="1" si="169"/>
        <v>0</v>
      </c>
      <c r="BH62" s="16">
        <f t="shared" ca="1" si="170"/>
        <v>2</v>
      </c>
      <c r="BI62" s="16">
        <f t="shared" ca="1" si="171"/>
        <v>1</v>
      </c>
      <c r="BJ62" s="16">
        <f t="shared" ca="1" si="172"/>
        <v>2</v>
      </c>
      <c r="BK62" s="16">
        <f t="shared" ca="1" si="173"/>
        <v>5</v>
      </c>
      <c r="BL62" s="16">
        <f t="shared" ca="1" si="190"/>
        <v>-3</v>
      </c>
      <c r="BM62" s="16">
        <f t="shared" ca="1" si="191"/>
        <v>10</v>
      </c>
      <c r="BN62" s="16">
        <f t="shared" ca="1" si="192"/>
        <v>10</v>
      </c>
      <c r="BO62" s="16" t="str">
        <f t="shared" si="174"/>
        <v>4E</v>
      </c>
      <c r="BP62" s="16"/>
      <c r="BQ62" s="16"/>
      <c r="BR62" s="16">
        <f t="shared" ca="1" si="175"/>
        <v>2</v>
      </c>
      <c r="BS62" s="16">
        <f t="shared" ca="1" si="193"/>
        <v>10</v>
      </c>
      <c r="BT62" s="16" t="str">
        <f t="shared" ca="1" si="194"/>
        <v>-</v>
      </c>
      <c r="BU62" s="16" t="str">
        <f t="shared" ca="1" si="176"/>
        <v>-</v>
      </c>
      <c r="BV62" s="16">
        <f t="shared" ca="1" si="177"/>
        <v>10</v>
      </c>
      <c r="BW62" s="16" t="str">
        <f t="shared" ca="1" si="178"/>
        <v>-</v>
      </c>
      <c r="BX62" s="16" t="str">
        <f t="shared" ca="1" si="179"/>
        <v>-</v>
      </c>
      <c r="BY62" s="16">
        <f t="shared" ca="1" si="180"/>
        <v>10</v>
      </c>
      <c r="BZ62" s="16" t="str">
        <f t="shared" ca="1" si="181"/>
        <v>-</v>
      </c>
      <c r="CA62" s="16" t="str">
        <f t="shared" ca="1" si="182"/>
        <v>-</v>
      </c>
      <c r="CB62" s="16">
        <f t="shared" ca="1" si="195"/>
        <v>10</v>
      </c>
      <c r="CC62" s="16"/>
      <c r="CD62" s="16">
        <f t="shared" ca="1" si="183"/>
        <v>10</v>
      </c>
      <c r="CE62" s="16" t="str">
        <f t="shared" ca="1" si="196"/>
        <v>-</v>
      </c>
      <c r="CF62" s="16">
        <f t="shared" ca="1" si="197"/>
        <v>10</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South Korea</v>
      </c>
    </row>
    <row r="63" spans="1:121" ht="15.9"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40"/>
      <c r="X63" s="24">
        <f ca="1">Horarios!C63</f>
        <v>46195</v>
      </c>
      <c r="Y63" s="25">
        <f ca="1">Horarios!C63</f>
        <v>46195</v>
      </c>
      <c r="Z63" s="26" t="str">
        <f>$Z$6</f>
        <v>R2</v>
      </c>
      <c r="AA63" s="27" t="str">
        <f ca="1">A64</f>
        <v>Uruguay</v>
      </c>
      <c r="AB63" s="49" t="e" cm="1" vm="33">
        <f t="array" aca="1" ref="AB63" ca="1">Ver_flag_local</f>
        <v>#VALUE!</v>
      </c>
      <c r="AC63" s="50">
        <v>3</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7</v>
      </c>
      <c r="AS63" s="39">
        <f t="shared" ca="1" si="215"/>
        <v>2</v>
      </c>
      <c r="AT63" s="43">
        <f t="shared" ca="1" si="215"/>
        <v>5</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3</v>
      </c>
      <c r="BK63" s="16">
        <f t="shared" ca="1" si="173"/>
        <v>2</v>
      </c>
      <c r="BL63" s="16">
        <f t="shared" ca="1" si="190"/>
        <v>1</v>
      </c>
      <c r="BM63" s="16">
        <f t="shared" ca="1" si="191"/>
        <v>2</v>
      </c>
      <c r="BN63" s="16">
        <f t="shared" ca="1" si="192"/>
        <v>2</v>
      </c>
      <c r="BO63" s="16" t="str">
        <f t="shared" si="174"/>
        <v>4F</v>
      </c>
      <c r="BP63" s="16"/>
      <c r="BQ63" s="16"/>
      <c r="BR63" s="16">
        <f t="shared" ca="1" si="175"/>
        <v>4</v>
      </c>
      <c r="BS63" s="16">
        <f t="shared" ca="1" si="193"/>
        <v>1</v>
      </c>
      <c r="BT63" s="16" t="str">
        <f t="shared" ca="1" si="194"/>
        <v>Pos. 1 (3)</v>
      </c>
      <c r="BU63" s="16">
        <f t="shared" ca="1" si="176"/>
        <v>1</v>
      </c>
      <c r="BV63" s="16">
        <f t="shared" ca="1" si="177"/>
        <v>1</v>
      </c>
      <c r="BW63" s="16" t="str">
        <f t="shared" ca="1" si="178"/>
        <v>Pos. 1 (2)</v>
      </c>
      <c r="BX63" s="16">
        <f t="shared" ca="1" si="179"/>
        <v>3</v>
      </c>
      <c r="BY63" s="16">
        <f t="shared" ca="1" si="180"/>
        <v>1</v>
      </c>
      <c r="BZ63" s="16" t="str">
        <f t="shared" ca="1" si="181"/>
        <v>Pos. 1 (2)</v>
      </c>
      <c r="CA63" s="16">
        <f t="shared" ca="1" si="182"/>
        <v>0</v>
      </c>
      <c r="CB63" s="16">
        <f t="shared" ca="1" si="195"/>
        <v>2</v>
      </c>
      <c r="CC63" s="16"/>
      <c r="CD63" s="16">
        <f t="shared" ca="1" si="183"/>
        <v>2.0019999999999998</v>
      </c>
      <c r="CE63" s="16">
        <f t="shared" ca="1" si="196"/>
        <v>1</v>
      </c>
      <c r="CF63" s="16">
        <f t="shared" ca="1" si="197"/>
        <v>2</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Algeria</v>
      </c>
    </row>
    <row r="64" spans="1:121" ht="15.9"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0"/>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2</v>
      </c>
      <c r="AS64" s="39">
        <f t="shared" ca="1" si="215"/>
        <v>9</v>
      </c>
      <c r="AT64" s="43">
        <f t="shared" ca="1" si="215"/>
        <v>-7</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3</v>
      </c>
      <c r="BF64" s="16">
        <f t="shared" ca="1" si="189"/>
        <v>3</v>
      </c>
      <c r="BG64" s="16">
        <f t="shared" ca="1" si="169"/>
        <v>1</v>
      </c>
      <c r="BH64" s="16">
        <f t="shared" ca="1" si="170"/>
        <v>0</v>
      </c>
      <c r="BI64" s="16">
        <f t="shared" ca="1" si="171"/>
        <v>2</v>
      </c>
      <c r="BJ64" s="16">
        <f t="shared" ca="1" si="172"/>
        <v>2</v>
      </c>
      <c r="BK64" s="16">
        <f t="shared" ca="1" si="173"/>
        <v>5</v>
      </c>
      <c r="BL64" s="16">
        <f t="shared" ca="1" si="190"/>
        <v>-3</v>
      </c>
      <c r="BM64" s="16">
        <f t="shared" ca="1" si="191"/>
        <v>8</v>
      </c>
      <c r="BN64" s="16">
        <f t="shared" ca="1" si="192"/>
        <v>8</v>
      </c>
      <c r="BO64" s="16" t="str">
        <f t="shared" si="174"/>
        <v>4G</v>
      </c>
      <c r="BP64" s="16"/>
      <c r="BQ64" s="16"/>
      <c r="BR64" s="16">
        <f t="shared" ca="1" si="175"/>
        <v>3</v>
      </c>
      <c r="BS64" s="16">
        <f t="shared" ca="1" si="193"/>
        <v>4</v>
      </c>
      <c r="BT64" s="16" t="str">
        <f t="shared" ca="1" si="194"/>
        <v>Pos. 4 (6)</v>
      </c>
      <c r="BU64" s="16">
        <f t="shared" ca="1" si="176"/>
        <v>-3</v>
      </c>
      <c r="BV64" s="16">
        <f t="shared" ca="1" si="177"/>
        <v>8</v>
      </c>
      <c r="BW64" s="16" t="str">
        <f t="shared" ca="1" si="178"/>
        <v>Pos. 8 (2)</v>
      </c>
      <c r="BX64" s="16">
        <f t="shared" ca="1" si="179"/>
        <v>2</v>
      </c>
      <c r="BY64" s="16">
        <f t="shared" ca="1" si="180"/>
        <v>8</v>
      </c>
      <c r="BZ64" s="16" t="str">
        <f t="shared" ca="1" si="181"/>
        <v>Pos. 8 (2)</v>
      </c>
      <c r="CA64" s="16">
        <f t="shared" ca="1" si="182"/>
        <v>7</v>
      </c>
      <c r="CB64" s="16">
        <f t="shared" ca="1" si="195"/>
        <v>8</v>
      </c>
      <c r="CC64" s="16"/>
      <c r="CD64" s="16">
        <f t="shared" ca="1" si="183"/>
        <v>8.0079999999999991</v>
      </c>
      <c r="CE64" s="16">
        <f t="shared" ca="1" si="196"/>
        <v>7</v>
      </c>
      <c r="CF64" s="16">
        <f t="shared" ca="1" si="197"/>
        <v>8</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Ghana</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8</v>
      </c>
      <c r="AT65" s="48">
        <f t="shared" ca="1" si="215"/>
        <v>-7</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2</v>
      </c>
      <c r="BK65" s="16">
        <f t="shared" ca="1" si="173"/>
        <v>9</v>
      </c>
      <c r="BL65" s="16">
        <f t="shared" ca="1" si="190"/>
        <v>-7</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-7</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2</v>
      </c>
      <c r="DM65" s="16" t="str">
        <f t="shared" ca="1" si="186"/>
        <v>8.2</v>
      </c>
      <c r="DN65" s="16" t="e" cm="1" vm="5">
        <f t="array" aca="1" ref="DN65" ca="1">OFFSET(Horarios!$P$3,DJ65-1,0,DL65,1)</f>
        <v>#VALUE!</v>
      </c>
      <c r="DO65" s="16"/>
      <c r="DP65" s="16">
        <v>8</v>
      </c>
      <c r="DQ65" s="16" t="str">
        <f t="shared" ca="1" si="198"/>
        <v>Egypt</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2</v>
      </c>
      <c r="BK66" s="16">
        <f t="shared" ca="1" si="173"/>
        <v>5</v>
      </c>
      <c r="BL66" s="16">
        <f t="shared" ca="1" si="190"/>
        <v>-3</v>
      </c>
      <c r="BM66" s="16">
        <f t="shared" ca="1" si="191"/>
        <v>9</v>
      </c>
      <c r="BN66" s="16">
        <f t="shared" ca="1" si="192"/>
        <v>9</v>
      </c>
      <c r="BO66" s="16" t="str">
        <f t="shared" si="174"/>
        <v>4I</v>
      </c>
      <c r="BP66" s="16"/>
      <c r="BQ66" s="16"/>
      <c r="BR66" s="16">
        <f t="shared" ca="1" si="175"/>
        <v>3</v>
      </c>
      <c r="BS66" s="16">
        <f t="shared" ca="1" si="193"/>
        <v>4</v>
      </c>
      <c r="BT66" s="16" t="str">
        <f t="shared" ca="1" si="194"/>
        <v>Pos. 4 (6)</v>
      </c>
      <c r="BU66" s="16">
        <f t="shared" ca="1" si="176"/>
        <v>-3</v>
      </c>
      <c r="BV66" s="16">
        <f t="shared" ca="1" si="177"/>
        <v>8</v>
      </c>
      <c r="BW66" s="16" t="str">
        <f t="shared" ca="1" si="178"/>
        <v>Pos. 8 (2)</v>
      </c>
      <c r="BX66" s="16">
        <f t="shared" ca="1" si="179"/>
        <v>2</v>
      </c>
      <c r="BY66" s="16">
        <f t="shared" ca="1" si="180"/>
        <v>8</v>
      </c>
      <c r="BZ66" s="16" t="str">
        <f t="shared" ca="1" si="181"/>
        <v>Pos. 8 (2)</v>
      </c>
      <c r="CA66" s="16">
        <f t="shared" ca="1" si="182"/>
        <v>2</v>
      </c>
      <c r="CB66" s="16">
        <f t="shared" ca="1" si="195"/>
        <v>9</v>
      </c>
      <c r="CC66" s="16"/>
      <c r="CD66" s="16">
        <f t="shared" ca="1" si="183"/>
        <v>9.0090000000000003</v>
      </c>
      <c r="CE66" s="16">
        <f t="shared" ca="1" si="196"/>
        <v>8</v>
      </c>
      <c r="CF66" s="16">
        <f t="shared" ca="1" si="197"/>
        <v>9</v>
      </c>
      <c r="DJ66" s="16">
        <f t="shared" ca="1" si="184"/>
        <v>8</v>
      </c>
      <c r="DK66" s="16"/>
      <c r="DL66" s="16">
        <f t="shared" ca="1" si="185"/>
        <v>2</v>
      </c>
      <c r="DM66" s="16" t="str">
        <f t="shared" ca="1" si="186"/>
        <v>8.2</v>
      </c>
      <c r="DN66" s="16" t="e" cm="1" vm="5">
        <f t="array" aca="1" ref="DN66" ca="1">OFFSET(Horarios!$P$3,DJ66-1,0,DL66,1)</f>
        <v>#VALUE!</v>
      </c>
      <c r="DO66" s="16"/>
      <c r="DP66" s="16">
        <v>9</v>
      </c>
      <c r="DQ66" s="16" t="str">
        <f t="shared" ca="1" si="198"/>
        <v>Senegal</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4</v>
      </c>
      <c r="BK67" s="16">
        <f t="shared" ca="1" si="173"/>
        <v>6</v>
      </c>
      <c r="BL67" s="16">
        <f t="shared" ca="1" si="190"/>
        <v>-2</v>
      </c>
      <c r="BM67" s="16">
        <f t="shared" ca="1" si="191"/>
        <v>6</v>
      </c>
      <c r="BN67" s="16">
        <f t="shared" ca="1" si="192"/>
        <v>6</v>
      </c>
      <c r="BO67" s="16" t="str">
        <f t="shared" si="174"/>
        <v>4J</v>
      </c>
      <c r="BP67" s="16"/>
      <c r="BQ67" s="16"/>
      <c r="BR67" s="16">
        <f t="shared" ca="1" si="175"/>
        <v>3</v>
      </c>
      <c r="BS67" s="16">
        <f t="shared" ca="1" si="193"/>
        <v>4</v>
      </c>
      <c r="BT67" s="16" t="str">
        <f t="shared" ca="1" si="194"/>
        <v>Pos. 4 (6)</v>
      </c>
      <c r="BU67" s="16">
        <f t="shared" ca="1" si="176"/>
        <v>-2</v>
      </c>
      <c r="BV67" s="16">
        <f t="shared" ca="1" si="177"/>
        <v>6</v>
      </c>
      <c r="BW67" s="16" t="str">
        <f t="shared" ca="1" si="178"/>
        <v>Pos. 6 (2)</v>
      </c>
      <c r="BX67" s="16">
        <f t="shared" ca="1" si="179"/>
        <v>4</v>
      </c>
      <c r="BY67" s="16">
        <f t="shared" ca="1" si="180"/>
        <v>6</v>
      </c>
      <c r="BZ67" s="16" t="str">
        <f t="shared" ca="1" si="181"/>
        <v>-</v>
      </c>
      <c r="CA67" s="16" t="str">
        <f t="shared" ca="1" si="182"/>
        <v>-</v>
      </c>
      <c r="CB67" s="16">
        <f t="shared" ca="1" si="195"/>
        <v>6</v>
      </c>
      <c r="CC67" s="16"/>
      <c r="CD67" s="16">
        <f t="shared" ca="1" si="183"/>
        <v>6</v>
      </c>
      <c r="CE67" s="16" t="str">
        <f t="shared" ca="1" si="196"/>
        <v>-</v>
      </c>
      <c r="CF67" s="16">
        <f t="shared" ca="1" si="197"/>
        <v>6</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Ivory Coast</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46" t="s">
        <v>448</v>
      </c>
      <c r="X68" s="24">
        <f ca="1">Horarios!C68</f>
        <v>46189.875</v>
      </c>
      <c r="Y68" s="25">
        <f ca="1">Horarios!C68</f>
        <v>46189.875</v>
      </c>
      <c r="Z68" s="26" t="str">
        <f>$Z$4</f>
        <v>R1</v>
      </c>
      <c r="AA68" s="27" t="str">
        <f ca="1">A69</f>
        <v>France</v>
      </c>
      <c r="AB68" s="49" t="e" cm="1" vm="34">
        <f t="array" aca="1" ref="AB68" ca="1">Ver_flag_local</f>
        <v>#VALUE!</v>
      </c>
      <c r="AC68" s="50">
        <v>3</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3</v>
      </c>
      <c r="BK68" s="16">
        <f t="shared" ca="1" si="173"/>
        <v>8</v>
      </c>
      <c r="BL68" s="16">
        <f t="shared" ca="1" si="190"/>
        <v>-5</v>
      </c>
      <c r="BM68" s="16">
        <f t="shared" ca="1" si="191"/>
        <v>11</v>
      </c>
      <c r="BN68" s="16">
        <f t="shared" ca="1" si="192"/>
        <v>11</v>
      </c>
      <c r="BO68" s="16" t="str">
        <f t="shared" si="174"/>
        <v>4K</v>
      </c>
      <c r="BP68" s="16"/>
      <c r="BQ68" s="16"/>
      <c r="BR68" s="16">
        <f t="shared" ca="1" si="175"/>
        <v>1</v>
      </c>
      <c r="BS68" s="16">
        <f t="shared" ca="1" si="193"/>
        <v>11</v>
      </c>
      <c r="BT68" s="16" t="str">
        <f t="shared" ca="1" si="194"/>
        <v>Pos. 11 (2)</v>
      </c>
      <c r="BU68" s="16">
        <f t="shared" ca="1" si="176"/>
        <v>-5</v>
      </c>
      <c r="BV68" s="16">
        <f t="shared" ca="1" si="177"/>
        <v>11</v>
      </c>
      <c r="BW68" s="16" t="str">
        <f t="shared" ca="1" si="178"/>
        <v>-</v>
      </c>
      <c r="BX68" s="16" t="str">
        <f t="shared" ca="1" si="179"/>
        <v>-</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DR Congo</v>
      </c>
    </row>
    <row r="69" spans="1:121" ht="15.9"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46"/>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3</v>
      </c>
      <c r="BK69" s="16">
        <f t="shared" ca="1" si="173"/>
        <v>5</v>
      </c>
      <c r="BL69" s="16">
        <f t="shared" ca="1" si="190"/>
        <v>-2</v>
      </c>
      <c r="BM69" s="16">
        <f t="shared" ca="1" si="191"/>
        <v>7</v>
      </c>
      <c r="BN69" s="16">
        <f t="shared" ca="1" si="192"/>
        <v>7</v>
      </c>
      <c r="BO69" s="16" t="str">
        <f t="shared" si="174"/>
        <v>4L</v>
      </c>
      <c r="BP69" s="16"/>
      <c r="BQ69" s="16"/>
      <c r="BR69" s="16">
        <f t="shared" ca="1" si="175"/>
        <v>3</v>
      </c>
      <c r="BS69" s="16">
        <f t="shared" ca="1" si="193"/>
        <v>4</v>
      </c>
      <c r="BT69" s="16" t="str">
        <f t="shared" ca="1" si="194"/>
        <v>Pos. 4 (6)</v>
      </c>
      <c r="BU69" s="16">
        <f t="shared" ca="1" si="176"/>
        <v>-2</v>
      </c>
      <c r="BV69" s="16">
        <f t="shared" ca="1" si="177"/>
        <v>6</v>
      </c>
      <c r="BW69" s="16" t="str">
        <f t="shared" ca="1" si="178"/>
        <v>Pos. 6 (2)</v>
      </c>
      <c r="BX69" s="16">
        <f t="shared" ca="1" si="179"/>
        <v>3</v>
      </c>
      <c r="BY69" s="16">
        <f t="shared" ca="1" si="180"/>
        <v>7</v>
      </c>
      <c r="BZ69" s="16" t="str">
        <f t="shared" ca="1" si="181"/>
        <v>-</v>
      </c>
      <c r="CA69" s="16" t="str">
        <f t="shared" ca="1" si="182"/>
        <v>-</v>
      </c>
      <c r="CB69" s="16">
        <f ca="1">BY69+COUNTIFS(BZ$58:BZ$69,BZ69,CA$58:CA$69,"&gt;"&amp;CA69)</f>
        <v>7</v>
      </c>
      <c r="CC69" s="16"/>
      <c r="CD69" s="16">
        <f t="shared" ca="1" si="183"/>
        <v>7</v>
      </c>
      <c r="CE69" s="16" t="str">
        <f t="shared" ca="1" si="196"/>
        <v>-</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10</v>
      </c>
      <c r="AS70" s="36">
        <f t="shared" ca="1" si="233"/>
        <v>2</v>
      </c>
      <c r="AT70" s="41">
        <f t="shared" ca="1" si="233"/>
        <v>8</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Local</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2</v>
      </c>
      <c r="AD71" s="51">
        <v>0</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5</v>
      </c>
      <c r="AS71" s="39">
        <f t="shared" ca="1" si="233"/>
        <v>3</v>
      </c>
      <c r="AT71" s="43">
        <f t="shared" ca="1" si="233"/>
        <v>2</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3</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2</v>
      </c>
      <c r="AS72" s="39">
        <f t="shared" ca="1" si="233"/>
        <v>5</v>
      </c>
      <c r="AT72" s="43">
        <f t="shared" ca="1" si="233"/>
        <v>-3</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47"/>
      <c r="X73" s="28">
        <f ca="1">Horarios!C73</f>
        <v>46199.875</v>
      </c>
      <c r="Y73" s="29">
        <f ca="1">Horarios!C73</f>
        <v>46199.875</v>
      </c>
      <c r="Z73" s="30" t="str">
        <f>$Z$8</f>
        <v>R3</v>
      </c>
      <c r="AA73" s="31" t="str">
        <f ca="1">A70</f>
        <v>Senegal</v>
      </c>
      <c r="AB73" s="52" t="e" cm="1" vm="35">
        <f t="array" aca="1" ref="AB73" ca="1">Ver_flag_local</f>
        <v>#VALUE!</v>
      </c>
      <c r="AC73" s="53">
        <v>1</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42" t="s">
        <v>5</v>
      </c>
      <c r="X76" s="24">
        <f ca="1">Horarios!C76</f>
        <v>46190.125</v>
      </c>
      <c r="Y76" s="25">
        <f ca="1">Horarios!C76</f>
        <v>46190.125</v>
      </c>
      <c r="Z76" s="26" t="str">
        <f>$Z$4</f>
        <v>R1</v>
      </c>
      <c r="AA76" s="27" t="str">
        <f ca="1">A77</f>
        <v>Argentina</v>
      </c>
      <c r="AB76" s="49" t="e" cm="1" vm="38">
        <f t="array" aca="1" ref="AB76" ca="1">Ver_flag_local</f>
        <v>#VALUE!</v>
      </c>
      <c r="AC76" s="50">
        <v>4</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42"/>
      <c r="X77" s="24">
        <f ca="1">Horarios!C77</f>
        <v>46190.25</v>
      </c>
      <c r="Y77" s="25">
        <f ca="1">Horarios!C77</f>
        <v>46190.25</v>
      </c>
      <c r="Z77" s="26" t="str">
        <f>$Z$4</f>
        <v>R1</v>
      </c>
      <c r="AA77" s="27" t="str">
        <f ca="1">A79</f>
        <v>Austria</v>
      </c>
      <c r="AB77" s="49" t="e" cm="1" vm="40">
        <f t="array" aca="1" ref="AB77" ca="1">Ver_flag_local</f>
        <v>#VALUE!</v>
      </c>
      <c r="AC77" s="50">
        <v>3</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2</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9</v>
      </c>
      <c r="AS78" s="36">
        <f t="shared" ca="1" si="251"/>
        <v>2</v>
      </c>
      <c r="AT78" s="41">
        <f t="shared" ca="1" si="251"/>
        <v>7</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5</v>
      </c>
      <c r="AS79" s="39">
        <f t="shared" ca="1" si="251"/>
        <v>3</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1</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4</v>
      </c>
      <c r="AS80" s="39">
        <f t="shared" ca="1" si="251"/>
        <v>6</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1</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8</v>
      </c>
      <c r="AT81" s="48">
        <f t="shared" ca="1" si="251"/>
        <v>-7</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4</v>
      </c>
      <c r="AD84" s="51">
        <v>1</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0</v>
      </c>
      <c r="AD85" s="51">
        <v>3</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3</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9</v>
      </c>
      <c r="AS86" s="36">
        <f t="shared" ca="1" si="269"/>
        <v>4</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3</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8</v>
      </c>
      <c r="AS87" s="39">
        <f t="shared" ca="1" si="269"/>
        <v>3</v>
      </c>
      <c r="AT87" s="43">
        <f t="shared" ca="1" si="269"/>
        <v>5</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48"/>
      <c r="X88" s="24">
        <f ca="1">Horarios!C88</f>
        <v>46201.0625</v>
      </c>
      <c r="Y88" s="25">
        <f ca="1">Horarios!C88</f>
        <v>46201.0625</v>
      </c>
      <c r="Z88" s="26" t="str">
        <f>$Z$8</f>
        <v>R3</v>
      </c>
      <c r="AA88" s="27" t="str">
        <f ca="1">A88</f>
        <v>Colombia</v>
      </c>
      <c r="AB88" s="49" t="e" cm="1" vm="45">
        <f t="array" aca="1" ref="AB88" ca="1">Ver_flag_local</f>
        <v>#VALUE!</v>
      </c>
      <c r="AC88" s="50">
        <v>2</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3</v>
      </c>
      <c r="AS88" s="39">
        <f t="shared" ca="1" si="269"/>
        <v>8</v>
      </c>
      <c r="AT88" s="43">
        <f t="shared" ca="1" si="269"/>
        <v>-5</v>
      </c>
      <c r="AU88" s="330">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49"/>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2</v>
      </c>
      <c r="AS89" s="47">
        <f t="shared" ca="1" si="269"/>
        <v>7</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P.1 (2)</v>
      </c>
      <c r="F92" s="16" t="str">
        <f t="shared" ref="F92:F97" ca="1" si="273">IF(D92="Pendiente","-",INDEX($BT$6:$BT$53,MATCH($AF92,$BD$6:$BD$53,0)))</f>
        <v>P.1 (2)</v>
      </c>
      <c r="G92" s="16"/>
      <c r="H92" s="16" t="str">
        <f t="shared" ref="H92:H97" ca="1" si="274">IF(D92="Pendiente","-",INDEX($BZ$6:$BZ$53,MATCH($AA92,$BD$6:$BD$53,0)))</f>
        <v>P.1 (2)</v>
      </c>
      <c r="I92" s="16" t="str">
        <f t="shared" ref="I92:I97" ca="1" si="275">IF(D92="Pendiente","-",INDEX($BZ$6:$BZ$53,MATCH($AF92,$BD$6:$BD$53,0)))</f>
        <v>P.1 (2)</v>
      </c>
      <c r="J92" s="16"/>
      <c r="K92" s="16" t="str">
        <f t="shared" ref="K92:K97" ca="1" si="276">IF(D92="Pendiente","-",INDEX($CE$6:$CE$53,MATCH($AA92,$BD$6:$BD$53,0)))</f>
        <v>P.1 (2)</v>
      </c>
      <c r="L92" s="16" t="str">
        <f t="shared" ref="L92:L97" ca="1" si="277">IF(D92="Pendiente","-",INDEX($CE$6:$CE$53,MATCH($AF92,$BD$6:$BD$53,0)))</f>
        <v>P.1 (2)</v>
      </c>
      <c r="M92" s="16"/>
      <c r="N92" s="16" t="str">
        <f t="shared" ref="N92:N97" ca="1" si="278">IF(D92="Pendiente","-",INDEX($CH$6:$CH$53,MATCH($AA92,$BD$6:$BD$53,0)))</f>
        <v>P.1 (2)</v>
      </c>
      <c r="O92" s="16" t="str">
        <f t="shared" ref="O92:O97" ca="1" si="279">IF(D92="Pendiente","-",INDEX($CH$6:$CH$53,MATCH($AF92,$BD$6:$BD$53,0)))</f>
        <v>P.1 (2)</v>
      </c>
      <c r="P92" s="16"/>
      <c r="Q92" s="16" t="str">
        <f t="shared" ref="Q92:Q97" ca="1" si="280">IF(D92="Pendiente","-",INDEX($CN$6:$CN$53,MATCH($AA92,$BD$6:$BD$53,0)))</f>
        <v>P.1 (2)</v>
      </c>
      <c r="R92" s="16" t="str">
        <f t="shared" ref="R92:R97" ca="1" si="281">IF(D92="Pendiente","-",INDEX($CN$6:$CN$53,MATCH($AF92,$BD$6:$BD$53,0)))</f>
        <v>P.1 (2)</v>
      </c>
      <c r="S92" s="16"/>
      <c r="T92" s="16" t="str">
        <f t="shared" ref="T92:T97" ca="1" si="282">IF(D92="Pendiente","-",INDEX($CS$6:$CS$53,MATCH($AA92,$BD$6:$BD$53,0)))</f>
        <v>P.1 (2)</v>
      </c>
      <c r="U92" s="16" t="str">
        <f t="shared" ref="U92:U97" ca="1" si="283">IF(D92="Pendiente","-",INDEX($CS$6:$CS$53,MATCH($AF92,$BD$6:$BD$53,0)))</f>
        <v>P.1 (2)</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1</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2</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P.1 (2)</v>
      </c>
      <c r="F94" s="16" t="str">
        <f t="shared" ca="1" si="273"/>
        <v>-</v>
      </c>
      <c r="G94" s="16"/>
      <c r="H94" s="16" t="str">
        <f t="shared" ca="1" si="274"/>
        <v>P.1 (2)</v>
      </c>
      <c r="I94" s="16" t="str">
        <f t="shared" ca="1" si="275"/>
        <v>-</v>
      </c>
      <c r="J94" s="16"/>
      <c r="K94" s="16" t="str">
        <f t="shared" ca="1" si="276"/>
        <v>P.1 (2)</v>
      </c>
      <c r="L94" s="16" t="str">
        <f t="shared" ca="1" si="277"/>
        <v>-</v>
      </c>
      <c r="M94" s="16"/>
      <c r="N94" s="16" t="str">
        <f t="shared" ca="1" si="278"/>
        <v>P.1 (2)</v>
      </c>
      <c r="O94" s="16" t="str">
        <f t="shared" ca="1" si="279"/>
        <v>-</v>
      </c>
      <c r="P94" s="16"/>
      <c r="Q94" s="16" t="str">
        <f t="shared" ca="1" si="280"/>
        <v>P.1 (2)</v>
      </c>
      <c r="R94" s="16" t="str">
        <f t="shared" ca="1" si="281"/>
        <v>-</v>
      </c>
      <c r="S94" s="16"/>
      <c r="T94" s="16" t="str">
        <f t="shared" ca="1" si="282"/>
        <v>P.1 (2)</v>
      </c>
      <c r="U94" s="16" t="str">
        <f t="shared" ca="1" si="283"/>
        <v>-</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3</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P.1 (2)</v>
      </c>
      <c r="G95" s="16"/>
      <c r="H95" s="16" t="str">
        <f t="shared" ca="1" si="274"/>
        <v>-</v>
      </c>
      <c r="I95" s="16" t="str">
        <f t="shared" ca="1" si="275"/>
        <v>P.1 (2)</v>
      </c>
      <c r="J95" s="16"/>
      <c r="K95" s="16" t="str">
        <f t="shared" ca="1" si="276"/>
        <v>-</v>
      </c>
      <c r="L95" s="16" t="str">
        <f t="shared" ca="1" si="277"/>
        <v>P.1 (2)</v>
      </c>
      <c r="M95" s="16"/>
      <c r="N95" s="16" t="str">
        <f t="shared" ca="1" si="278"/>
        <v>-</v>
      </c>
      <c r="O95" s="16" t="str">
        <f t="shared" ca="1" si="279"/>
        <v>P.1 (2)</v>
      </c>
      <c r="P95" s="16"/>
      <c r="Q95" s="16" t="str">
        <f t="shared" ca="1" si="280"/>
        <v>-</v>
      </c>
      <c r="R95" s="16" t="str">
        <f t="shared" ca="1" si="281"/>
        <v>P.1 (2)</v>
      </c>
      <c r="S95" s="16"/>
      <c r="T95" s="16" t="str">
        <f t="shared" ca="1" si="282"/>
        <v>-</v>
      </c>
      <c r="U95" s="16" t="str">
        <f t="shared" ca="1" si="283"/>
        <v>P.1 (2)</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7</v>
      </c>
      <c r="AN95" s="39">
        <f t="shared" ca="1" si="287"/>
        <v>3</v>
      </c>
      <c r="AO95" s="39">
        <f t="shared" ca="1" si="287"/>
        <v>2</v>
      </c>
      <c r="AP95" s="39">
        <f t="shared" ca="1" si="287"/>
        <v>1</v>
      </c>
      <c r="AQ95" s="39">
        <f t="shared" ca="1" si="287"/>
        <v>0</v>
      </c>
      <c r="AR95" s="39">
        <f t="shared" ca="1" si="287"/>
        <v>5</v>
      </c>
      <c r="AS95" s="39">
        <f t="shared" ca="1" si="287"/>
        <v>2</v>
      </c>
      <c r="AT95" s="43">
        <f t="shared" ca="1" si="287"/>
        <v>3</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P.1 (2)</v>
      </c>
      <c r="G96" s="16"/>
      <c r="H96" s="16" t="str">
        <f t="shared" ca="1" si="274"/>
        <v>-</v>
      </c>
      <c r="I96" s="16" t="str">
        <f t="shared" ca="1" si="275"/>
        <v>P.1 (2)</v>
      </c>
      <c r="J96" s="16"/>
      <c r="K96" s="16" t="str">
        <f t="shared" ca="1" si="276"/>
        <v>-</v>
      </c>
      <c r="L96" s="16" t="str">
        <f t="shared" ca="1" si="277"/>
        <v>P.1 (2)</v>
      </c>
      <c r="M96" s="16"/>
      <c r="N96" s="16" t="str">
        <f t="shared" ca="1" si="278"/>
        <v>-</v>
      </c>
      <c r="O96" s="16" t="str">
        <f t="shared" ca="1" si="279"/>
        <v>P.1 (2)</v>
      </c>
      <c r="P96" s="16"/>
      <c r="Q96" s="16" t="str">
        <f t="shared" ca="1" si="280"/>
        <v>-</v>
      </c>
      <c r="R96" s="16" t="str">
        <f t="shared" ca="1" si="281"/>
        <v>P.1 (2)</v>
      </c>
      <c r="S96" s="16"/>
      <c r="T96" s="16" t="str">
        <f t="shared" ca="1" si="282"/>
        <v>-</v>
      </c>
      <c r="U96" s="16" t="str">
        <f t="shared" ca="1" si="283"/>
        <v>P.1 (2)</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3</v>
      </c>
      <c r="AS96" s="39">
        <f t="shared" ca="1" si="287"/>
        <v>5</v>
      </c>
      <c r="AT96" s="43">
        <f t="shared" ca="1" si="287"/>
        <v>-2</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P.1 (2)</v>
      </c>
      <c r="F97" s="16" t="str">
        <f t="shared" ca="1" si="273"/>
        <v>-</v>
      </c>
      <c r="G97" s="16"/>
      <c r="H97" s="16" t="str">
        <f t="shared" ca="1" si="274"/>
        <v>P.1 (2)</v>
      </c>
      <c r="I97" s="16" t="str">
        <f t="shared" ca="1" si="275"/>
        <v>-</v>
      </c>
      <c r="J97" s="16"/>
      <c r="K97" s="16" t="str">
        <f t="shared" ca="1" si="276"/>
        <v>P.1 (2)</v>
      </c>
      <c r="L97" s="16" t="str">
        <f t="shared" ca="1" si="277"/>
        <v>-</v>
      </c>
      <c r="M97" s="16"/>
      <c r="N97" s="16" t="str">
        <f t="shared" ca="1" si="278"/>
        <v>P.1 (2)</v>
      </c>
      <c r="O97" s="16" t="str">
        <f t="shared" ca="1" si="279"/>
        <v>-</v>
      </c>
      <c r="P97" s="16"/>
      <c r="Q97" s="16" t="str">
        <f t="shared" ca="1" si="280"/>
        <v>P.1 (2)</v>
      </c>
      <c r="R97" s="16" t="str">
        <f t="shared" ca="1" si="281"/>
        <v>-</v>
      </c>
      <c r="S97" s="16"/>
      <c r="T97" s="16" t="str">
        <f t="shared" ca="1" si="282"/>
        <v>P.1 (2)</v>
      </c>
      <c r="U97" s="16" t="str">
        <f t="shared" ca="1" si="283"/>
        <v>-</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7</v>
      </c>
      <c r="AT97" s="48">
        <f t="shared" ca="1" si="287"/>
        <v>-7</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ABCDFGJL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Japan</v>
      </c>
      <c r="AG102" s="327">
        <f t="shared" ca="1" si="294"/>
        <v>1</v>
      </c>
      <c r="AH102" s="195">
        <v>76</v>
      </c>
      <c r="AI102" s="182">
        <v>1</v>
      </c>
      <c r="AJ102" s="80">
        <v>1</v>
      </c>
      <c r="AK102" s="605" t="e" cm="1" vm="16">
        <f t="array" aca="1" ref="AK102" ca="1">Ver_flag_visit</f>
        <v>#VALUE!</v>
      </c>
      <c r="AL102" s="81" t="str">
        <f t="shared" ref="AL102:AL113" ca="1" si="297">+IF($H$113&gt;=48,INDEX($BD$58:$BD$69,MATCH(AI102,$BN$58:$BN$69,0)),BB58)</f>
        <v>Australia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2</v>
      </c>
      <c r="AT102" s="84">
        <f t="shared" ca="1" si="298"/>
        <v>1</v>
      </c>
      <c r="AU102" s="330">
        <f t="shared" ref="AU102:AU113" ca="1" si="299">IF($H$113=144,INDEX($DL$58:$DL$69,MATCH(AI102,$DP$58:$DP$69,0)),"")</f>
        <v>2</v>
      </c>
      <c r="AV102" s="182" t="str">
        <f t="shared" ref="AV102:AV113" ca="1" si="300">INDEX($BD$58:$BD$69,MATCH(AI102,$BM$58:$BM$69,0))</f>
        <v>Australia</v>
      </c>
      <c r="AW102" s="215">
        <v>1</v>
      </c>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Australia</v>
      </c>
      <c r="AG103" s="327">
        <f t="shared" ca="1" si="294"/>
        <v>1</v>
      </c>
      <c r="AH103" s="195">
        <v>74</v>
      </c>
      <c r="AI103" s="182">
        <v>2</v>
      </c>
      <c r="AJ103" s="42">
        <v>2</v>
      </c>
      <c r="AK103" s="602" t="e" cm="1" vm="24">
        <f t="array" aca="1" ref="AK103" ca="1">Ver_flag_visit</f>
        <v>#VALUE!</v>
      </c>
      <c r="AL103" s="85" t="str">
        <f t="shared" ca="1" si="297"/>
        <v>Sweden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2</v>
      </c>
      <c r="AT103" s="87">
        <f t="shared" ca="1" si="302"/>
        <v>1</v>
      </c>
      <c r="AU103" s="330">
        <f t="shared" ca="1" si="299"/>
        <v>2</v>
      </c>
      <c r="AV103" s="182" t="str">
        <f t="shared" ca="1" si="300"/>
        <v>Sweden</v>
      </c>
      <c r="AW103" s="215">
        <v>2</v>
      </c>
      <c r="AX103" s="170"/>
      <c r="AY103" s="276"/>
      <c r="AZ103" s="279" t="str">
        <f t="shared" ref="AZ103:AZ110" ca="1" si="303">+IF(OR($H$113&gt;=48,$AJ$99=144),BF117&amp;" - "&amp;BG117,"")</f>
        <v>1A - 3C</v>
      </c>
      <c r="BA103" s="176"/>
      <c r="BF103" t="str">
        <f t="shared" ref="BF103:BF110" ca="1" si="304">IFERROR(INDEX($BC$6:$BC$53,MATCH(AL102,$BD$6:$BD$53,0)),"")</f>
        <v>D</v>
      </c>
      <c r="BG103">
        <f t="shared" ref="BG103:BG110" ca="1" si="305">COUNTIF($BF$103:$BF$110,"&lt;="&amp;BF103)</f>
        <v>4</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3</v>
      </c>
      <c r="AD104" s="92">
        <v>1</v>
      </c>
      <c r="AE104" s="89"/>
      <c r="AF104" s="91" t="str">
        <f t="shared" ca="1" si="293"/>
        <v>Morocco</v>
      </c>
      <c r="AG104" s="327">
        <f t="shared" ca="1" si="294"/>
        <v>1</v>
      </c>
      <c r="AH104" s="195">
        <v>75</v>
      </c>
      <c r="AI104" s="182">
        <v>3</v>
      </c>
      <c r="AJ104" s="42">
        <v>3</v>
      </c>
      <c r="AK104" s="602" t="e" cm="1" vm="7">
        <f t="array" aca="1" ref="AK104" ca="1">Ver_flag_visit</f>
        <v>#VALUE!</v>
      </c>
      <c r="AL104" s="85" t="str">
        <f t="shared" ca="1" si="297"/>
        <v>Bosnia and Herzegovina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1</v>
      </c>
      <c r="AV104" s="182" t="str">
        <f t="shared" ca="1" si="300"/>
        <v>Bosnia and Herzegovina</v>
      </c>
      <c r="AW104" s="215"/>
      <c r="AX104" s="170"/>
      <c r="AY104" s="276"/>
      <c r="AZ104" s="279" t="str">
        <f t="shared" ca="1" si="303"/>
        <v>1B - 3G</v>
      </c>
      <c r="BA104" s="176"/>
      <c r="BF104" t="str">
        <f t="shared" ca="1" si="304"/>
        <v>F</v>
      </c>
      <c r="BG104">
        <f t="shared" ca="1" si="305"/>
        <v>5</v>
      </c>
      <c r="BI104">
        <v>2</v>
      </c>
      <c r="BJ104" t="str">
        <f t="shared" ca="1" si="306"/>
        <v>B</v>
      </c>
    </row>
    <row r="105" spans="1:62" ht="15.9" customHeight="1">
      <c r="A105" s="16" t="s">
        <v>685</v>
      </c>
      <c r="B105" s="16" t="s">
        <v>735</v>
      </c>
      <c r="C105" s="16"/>
      <c r="D105" s="16" t="str">
        <f t="shared" ca="1" si="289"/>
        <v>Ecuador</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Ecuador</v>
      </c>
      <c r="AB105" s="89"/>
      <c r="AC105" s="92">
        <v>1</v>
      </c>
      <c r="AD105" s="92">
        <v>0</v>
      </c>
      <c r="AE105" s="89"/>
      <c r="AF105" s="91" t="str">
        <f t="shared" ca="1" si="293"/>
        <v>Norway</v>
      </c>
      <c r="AG105" s="327">
        <f t="shared" ca="1" si="294"/>
        <v>1</v>
      </c>
      <c r="AH105" s="195">
        <v>78</v>
      </c>
      <c r="AI105" s="182">
        <v>4</v>
      </c>
      <c r="AJ105" s="42">
        <v>4</v>
      </c>
      <c r="AK105" s="602" t="e" cm="1" vm="13">
        <f t="array" aca="1" ref="AK105" ca="1">Ver_flag_visit</f>
        <v>#VALUE!</v>
      </c>
      <c r="AL105" s="85" t="str">
        <f t="shared" ca="1" si="297"/>
        <v>Scotland</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5</v>
      </c>
      <c r="AS105" s="86">
        <f t="shared" ca="1" si="308"/>
        <v>5</v>
      </c>
      <c r="AT105" s="87">
        <f t="shared" ca="1" si="308"/>
        <v>0</v>
      </c>
      <c r="AU105" s="330">
        <f t="shared" ca="1" si="299"/>
        <v>1</v>
      </c>
      <c r="AV105" s="182" t="str">
        <f t="shared" ca="1" si="300"/>
        <v>Scotland</v>
      </c>
      <c r="AW105" s="215"/>
      <c r="AX105" s="170"/>
      <c r="AY105" s="276"/>
      <c r="AZ105" s="279" t="str">
        <f t="shared" ca="1" si="303"/>
        <v>1D - 3B</v>
      </c>
      <c r="BA105" s="176"/>
      <c r="BF105" t="str">
        <f t="shared" ca="1" si="304"/>
        <v>B</v>
      </c>
      <c r="BG105">
        <f t="shared" ca="1" si="305"/>
        <v>2</v>
      </c>
      <c r="BI105">
        <v>3</v>
      </c>
      <c r="BJ105" t="str">
        <f t="shared" ca="1" si="306"/>
        <v>C</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4</v>
      </c>
      <c r="AD106" s="92">
        <v>2</v>
      </c>
      <c r="AE106" s="89"/>
      <c r="AF106" s="91" t="str">
        <f t="shared" ca="1" si="293"/>
        <v>Sweden</v>
      </c>
      <c r="AG106" s="327">
        <f t="shared" ca="1" si="294"/>
        <v>1</v>
      </c>
      <c r="AH106" s="195">
        <v>77</v>
      </c>
      <c r="AI106" s="182">
        <v>5</v>
      </c>
      <c r="AJ106" s="42">
        <v>5</v>
      </c>
      <c r="AK106" s="602" t="e" cm="1" vm="3">
        <f t="array" aca="1" ref="AK106" ca="1">Ver_flag_visit</f>
        <v>#VALUE!</v>
      </c>
      <c r="AL106" s="85" t="str">
        <f t="shared" ca="1" si="297"/>
        <v>South Korea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5</v>
      </c>
      <c r="AT106" s="87">
        <f t="shared" ca="1" si="309"/>
        <v>-1</v>
      </c>
      <c r="AU106" s="330">
        <f t="shared" ca="1" si="299"/>
        <v>1</v>
      </c>
      <c r="AV106" s="182" t="str">
        <f t="shared" ca="1" si="300"/>
        <v>South Korea</v>
      </c>
      <c r="AW106" s="215"/>
      <c r="AX106" s="170"/>
      <c r="AY106" s="276"/>
      <c r="AZ106" s="279" t="str">
        <f t="shared" ca="1" si="303"/>
        <v>1E - 3D</v>
      </c>
      <c r="BA106" s="176"/>
      <c r="BF106" t="str">
        <f t="shared" ca="1" si="304"/>
        <v>C</v>
      </c>
      <c r="BG106">
        <f t="shared" ca="1" si="305"/>
        <v>3</v>
      </c>
      <c r="BI106">
        <v>4</v>
      </c>
      <c r="BJ106" t="str">
        <f t="shared" ca="1" si="306"/>
        <v>D</v>
      </c>
    </row>
    <row r="107" spans="1:62" ht="15.9"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2</v>
      </c>
      <c r="AD107" s="92">
        <v>0</v>
      </c>
      <c r="AE107" s="89"/>
      <c r="AF107" s="91" t="str">
        <f t="shared" ca="1" si="293"/>
        <v>Scotland</v>
      </c>
      <c r="AG107" s="327">
        <f t="shared" ca="1" si="294"/>
        <v>1</v>
      </c>
      <c r="AH107" s="195">
        <v>79</v>
      </c>
      <c r="AI107" s="182">
        <v>6</v>
      </c>
      <c r="AJ107" s="42">
        <v>6</v>
      </c>
      <c r="AK107" s="602" t="e" cm="1" vm="39">
        <f t="array" aca="1" ref="AK107" ca="1">Ver_flag_visit</f>
        <v>#VALUE!</v>
      </c>
      <c r="AL107" s="85" t="str">
        <f t="shared" ca="1" si="297"/>
        <v>Algeria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6</v>
      </c>
      <c r="AT107" s="87">
        <f t="shared" ca="1" si="310"/>
        <v>-2</v>
      </c>
      <c r="AU107" s="330">
        <f t="shared" ca="1" si="299"/>
        <v>1</v>
      </c>
      <c r="AV107" s="182" t="str">
        <f ca="1">INDEX($BD$58:$BD$69,MATCH(AI107,$BM$58:$BM$69,0))</f>
        <v>Algeria</v>
      </c>
      <c r="AW107" s="215"/>
      <c r="AX107" s="170"/>
      <c r="AY107" s="276"/>
      <c r="AZ107" s="279" t="str">
        <f t="shared" ca="1" si="303"/>
        <v>1G - 3A</v>
      </c>
      <c r="BA107" s="176"/>
      <c r="BF107" t="str">
        <f t="shared" ca="1" si="304"/>
        <v>A</v>
      </c>
      <c r="BG107">
        <f t="shared" ca="1" si="305"/>
        <v>1</v>
      </c>
      <c r="BI107">
        <v>5</v>
      </c>
      <c r="BJ107" t="str">
        <f t="shared" ca="1" si="306"/>
        <v>F</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Algeria</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4</v>
      </c>
      <c r="AD108" s="92">
        <v>1</v>
      </c>
      <c r="AE108" s="89"/>
      <c r="AF108" s="91" t="str">
        <f t="shared" ca="1" si="293"/>
        <v>Algeria</v>
      </c>
      <c r="AG108" s="327">
        <f t="shared" ca="1" si="294"/>
        <v>1</v>
      </c>
      <c r="AH108" s="195">
        <v>80</v>
      </c>
      <c r="AI108" s="182">
        <v>7</v>
      </c>
      <c r="AJ108" s="42">
        <v>7</v>
      </c>
      <c r="AK108" s="602" t="e" cm="1" vm="48">
        <f t="array" aca="1" ref="AK108" ca="1">Ver_flag_visit</f>
        <v>#VALUE!</v>
      </c>
      <c r="AL108" s="85" t="str">
        <f t="shared" ca="1" si="297"/>
        <v>Ghana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1</v>
      </c>
      <c r="AV108" s="182" t="str">
        <f t="shared" ca="1" si="300"/>
        <v>Ghana</v>
      </c>
      <c r="AW108" s="215"/>
      <c r="AX108" s="170"/>
      <c r="AY108" s="276"/>
      <c r="AZ108" s="279" t="str">
        <f t="shared" ca="1" si="303"/>
        <v>1I - 3F</v>
      </c>
      <c r="BA108" s="176"/>
      <c r="BF108" t="str">
        <f t="shared" ca="1" si="304"/>
        <v>J</v>
      </c>
      <c r="BG108">
        <f t="shared" ca="1" si="305"/>
        <v>7</v>
      </c>
      <c r="BI108">
        <v>6</v>
      </c>
      <c r="BJ108" t="str">
        <f t="shared" ca="1" si="306"/>
        <v>G</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South Korea</v>
      </c>
      <c r="AG109" s="327">
        <f t="shared" ca="1" si="294"/>
        <v>1</v>
      </c>
      <c r="AH109" s="195">
        <v>82</v>
      </c>
      <c r="AI109" s="182">
        <v>8</v>
      </c>
      <c r="AJ109" s="42">
        <v>8</v>
      </c>
      <c r="AK109" s="602" t="e" cm="1" vm="27">
        <f t="array" aca="1" ref="AK109" ca="1">Ver_flag_visit</f>
        <v>#VALUE!</v>
      </c>
      <c r="AL109" s="85" t="str">
        <f t="shared" ca="1" si="297"/>
        <v>Egypt</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5</v>
      </c>
      <c r="AT109" s="87">
        <f t="shared" ca="1" si="312"/>
        <v>-3</v>
      </c>
      <c r="AU109" s="330">
        <f t="shared" ca="1" si="299"/>
        <v>2</v>
      </c>
      <c r="AV109" s="182" t="str">
        <f t="shared" ca="1" si="300"/>
        <v>Egypt</v>
      </c>
      <c r="AW109" s="215">
        <v>8</v>
      </c>
      <c r="AX109" s="170"/>
      <c r="AY109" s="276"/>
      <c r="AZ109" s="279" t="str">
        <f t="shared" ca="1" si="303"/>
        <v>1K - 3L</v>
      </c>
      <c r="BA109" s="176"/>
      <c r="BF109" t="str">
        <f t="shared" ca="1" si="304"/>
        <v>L</v>
      </c>
      <c r="BG109">
        <f t="shared" ca="1" si="305"/>
        <v>8</v>
      </c>
      <c r="BI109">
        <v>7</v>
      </c>
      <c r="BJ109" t="str">
        <f t="shared" ca="1" si="306"/>
        <v>J</v>
      </c>
    </row>
    <row r="110" spans="1:62" ht="15.9"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Turkey</v>
      </c>
      <c r="AB110" s="89"/>
      <c r="AC110" s="92">
        <v>1</v>
      </c>
      <c r="AD110" s="92">
        <v>0</v>
      </c>
      <c r="AE110" s="89"/>
      <c r="AF110" s="91" t="str">
        <f t="shared" ca="1" si="293"/>
        <v>Bosnia and Herzegovina</v>
      </c>
      <c r="AG110" s="327">
        <f t="shared" ca="1" si="294"/>
        <v>1</v>
      </c>
      <c r="AH110" s="195">
        <v>81</v>
      </c>
      <c r="AI110" s="182">
        <v>9</v>
      </c>
      <c r="AJ110" s="42">
        <v>9</v>
      </c>
      <c r="AK110" s="602" t="e" cm="1" vm="35">
        <f t="array" aca="1" ref="AK110" ca="1">Ver_flag_visit</f>
        <v>#VALUE!</v>
      </c>
      <c r="AL110" s="85" t="str">
        <f t="shared" ca="1" si="297"/>
        <v>Senegal</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5</v>
      </c>
      <c r="AT110" s="87">
        <f t="shared" ca="1" si="313"/>
        <v>-3</v>
      </c>
      <c r="AU110" s="330">
        <f t="shared" ca="1" si="299"/>
        <v>2</v>
      </c>
      <c r="AV110" s="182" t="str">
        <f t="shared" ca="1" si="300"/>
        <v>Senegal</v>
      </c>
      <c r="AW110" s="215">
        <v>9</v>
      </c>
      <c r="AX110" s="170"/>
      <c r="AY110" s="276"/>
      <c r="AZ110" s="279" t="str">
        <f t="shared" ca="1" si="303"/>
        <v>1L - 3J</v>
      </c>
      <c r="BA110" s="176"/>
      <c r="BF110" t="str">
        <f t="shared" ca="1" si="304"/>
        <v>G</v>
      </c>
      <c r="BG110">
        <f t="shared" ca="1" si="305"/>
        <v>6</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3</v>
      </c>
      <c r="AD111" s="92">
        <v>1</v>
      </c>
      <c r="AE111" s="89"/>
      <c r="AF111" s="91" t="str">
        <f t="shared" ca="1" si="293"/>
        <v>Austria</v>
      </c>
      <c r="AG111" s="327">
        <f t="shared" ca="1" si="294"/>
        <v>1</v>
      </c>
      <c r="AH111" s="195">
        <v>84</v>
      </c>
      <c r="AI111" s="182">
        <v>10</v>
      </c>
      <c r="AJ111" s="42">
        <v>10</v>
      </c>
      <c r="AK111" s="602" t="e" cm="1" vm="20">
        <f t="array" aca="1" ref="AK111" ca="1">Ver_flag_visit</f>
        <v>#VALUE!</v>
      </c>
      <c r="AL111" s="85" t="str">
        <f t="shared" ca="1" si="297"/>
        <v>Ivory Coast</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2</v>
      </c>
      <c r="AS111" s="86">
        <f t="shared" ca="1" si="314"/>
        <v>5</v>
      </c>
      <c r="AT111" s="87">
        <f t="shared" ca="1" si="314"/>
        <v>-3</v>
      </c>
      <c r="AU111" s="330">
        <f t="shared" ca="1" si="299"/>
        <v>1</v>
      </c>
      <c r="AV111" s="182" t="str">
        <f t="shared" ca="1" si="300"/>
        <v>Ivory Coast</v>
      </c>
      <c r="AW111" s="215"/>
      <c r="AX111" s="170"/>
      <c r="AY111" s="275"/>
      <c r="AZ111" s="275"/>
      <c r="BA111" s="176"/>
      <c r="BI111" t="s">
        <v>87</v>
      </c>
    </row>
    <row r="112" spans="1:62" ht="15.9"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0</v>
      </c>
      <c r="AD112" s="92">
        <v>1</v>
      </c>
      <c r="AE112" s="89"/>
      <c r="AF112" s="91" t="str">
        <f t="shared" ca="1" si="293"/>
        <v>Croatia</v>
      </c>
      <c r="AG112" s="327">
        <f t="shared" ca="1" si="294"/>
        <v>1</v>
      </c>
      <c r="AH112" s="195">
        <v>83</v>
      </c>
      <c r="AI112" s="182">
        <v>11</v>
      </c>
      <c r="AJ112" s="42">
        <v>11</v>
      </c>
      <c r="AK112" s="602" t="e" cm="1" vm="43">
        <f t="array" aca="1" ref="AK112" ca="1">Ver_flag_visit</f>
        <v>#VALUE!</v>
      </c>
      <c r="AL112" s="85" t="str">
        <f t="shared" ca="1" si="297"/>
        <v>DR Congo</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8</v>
      </c>
      <c r="AT112" s="87">
        <f t="shared" ca="1" si="315"/>
        <v>-5</v>
      </c>
      <c r="AU112" s="330">
        <f t="shared" ca="1" si="299"/>
        <v>1</v>
      </c>
      <c r="AV112" s="182" t="str">
        <f t="shared" ca="1" si="300"/>
        <v>DR Congo</v>
      </c>
      <c r="AW112" s="215"/>
      <c r="AX112" s="170"/>
      <c r="AY112" s="275"/>
      <c r="AZ112" s="275"/>
      <c r="BA112" s="176"/>
      <c r="BI112" t="str">
        <f ca="1">IFERROR(CONCATENATE(BJ103,BJ104,BJ105,BJ106,BJ107,BJ108,BJ109,BJ110),"¿A/B/C/D/E/F/G/H/I/J/K/L?")</f>
        <v>ABCDFGJL</v>
      </c>
    </row>
    <row r="113" spans="1:59" ht="15.9"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Egypt</v>
      </c>
      <c r="AG113" s="327">
        <f t="shared" ca="1" si="294"/>
        <v>1</v>
      </c>
      <c r="AH113" s="195">
        <v>85</v>
      </c>
      <c r="AI113" s="182">
        <v>12</v>
      </c>
      <c r="AJ113" s="44">
        <v>12</v>
      </c>
      <c r="AK113" s="604" t="e" cm="1" vm="32">
        <f t="array" aca="1" ref="AK113" ca="1">Ver_flag_visit</f>
        <v>#VALUE!</v>
      </c>
      <c r="AL113" s="45" t="str">
        <f t="shared" ca="1" si="297"/>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9</v>
      </c>
      <c r="AT113" s="48">
        <f t="shared" ca="1" si="316"/>
        <v>-7</v>
      </c>
      <c r="AU113" s="330">
        <f t="shared" ca="1" si="299"/>
        <v>1</v>
      </c>
      <c r="AV113" s="182" t="str">
        <f t="shared" ca="1" si="300"/>
        <v>Saudi Arabia</v>
      </c>
      <c r="AW113" s="215"/>
      <c r="AX113" s="170"/>
      <c r="AY113" s="154"/>
      <c r="AZ113" s="155"/>
      <c r="BA113" s="176"/>
    </row>
    <row r="114" spans="1:59" ht="15.9" customHeight="1">
      <c r="A114" s="16" t="s">
        <v>688</v>
      </c>
      <c r="B114" s="16" t="s">
        <v>683</v>
      </c>
      <c r="C114" s="16"/>
      <c r="D114" s="16" t="str">
        <f t="shared" ca="1" si="289"/>
        <v>Iran</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Paraguay</v>
      </c>
      <c r="AB114" s="89"/>
      <c r="AC114" s="92">
        <v>0</v>
      </c>
      <c r="AD114" s="92">
        <v>2</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3</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4</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1</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Ecuador</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3J</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Turkey</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Iran</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3</v>
      </c>
      <c r="AD126" s="99">
        <v>1</v>
      </c>
      <c r="AE126" s="89"/>
      <c r="AF126" s="91" t="str">
        <f t="shared" ca="1" si="321"/>
        <v>Iran</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3</v>
      </c>
      <c r="AD131" s="96">
        <v>0</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England</v>
      </c>
      <c r="AB139" s="140"/>
      <c r="AC139" s="100">
        <v>1</v>
      </c>
      <c r="AD139" s="100">
        <v>0</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England</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1</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728</v>
      </c>
      <c r="M147" s="16" t="str">
        <f ca="1">+INDEX($D$101:$D$147,MATCH(E147,$AH$101:$AH$147,0))</f>
        <v>France</v>
      </c>
      <c r="N147" s="16" t="str">
        <f ca="1">+INDEX($D$101:$D$147,MATCH(F147,$AH$101:$AH$147,0))</f>
        <v>England</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3</v>
      </c>
      <c r="AD147" s="105">
        <v>2</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1516</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1520</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899999999999999" customHeight="1">
      <c r="A5" s="353"/>
      <c r="B5" s="354" t="str">
        <f>Idiomas!D125</f>
        <v>GROUP STAGE</v>
      </c>
      <c r="C5" s="346" t="str">
        <f>Home!C10</f>
        <v>Jose van Wijk</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1|3-0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2|1-2</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2|0-3</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1|3-2</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2|0-3</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2|0-1</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1|5-1</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1|4-1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X|1-1</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2|0-3</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1|3-1</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1|4-1</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1|3-0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1|4-1</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2|0-3</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X|1-1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1|3-1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1|3-1</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2|0-2</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1|3-0</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1|3-0</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1|1-0</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1|5-1</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1|2-0</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1|2-0</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1|3-1</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1|3-1</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2|0-2</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2|1-3</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1|2-0</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X|1-1</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2|0-3</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2|0-3</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2|0-1</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2|1-3</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1|1-0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2|1-2</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2|1-3</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X|2-2</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899999999999999"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Turkey</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Paraguay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United States</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Iran</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Egypt</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Turkey</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Paraguay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Australia</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Sweden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Scotland</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Algeria</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Korea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Egypt</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Iran</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Republic-Canada·1|2-1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Brazil-Japan·1|3-1</v>
      </c>
      <c r="D165" s="692"/>
      <c r="E165" s="711"/>
      <c r="F165" s="711"/>
      <c r="G165" s="711"/>
      <c r="H165" s="711"/>
      <c r="I165" s="352"/>
      <c r="J165" s="370"/>
      <c r="K165" s="370"/>
      <c r="L165" s="370"/>
      <c r="M165" s="386"/>
      <c r="N165" s="377"/>
    </row>
    <row r="166" spans="1:14" ht="15" customHeight="1">
      <c r="A166" s="690"/>
      <c r="B166" s="360" t="str">
        <f ca="1">CONCATENATE(WORLDCUP!AA103,"-",WORLDCUP!AF103)</f>
        <v>Germany-Australia</v>
      </c>
      <c r="C166" s="349" t="str">
        <f ca="1">CONCATENATE(WORLDCUP!AA103,"-",WORLDCUP!AF103,"·",IF(WORLDCUP!AC103&gt;WORLDCUP!AD103,1,IF(WORLDCUP!AC103&lt;WORLDCUP!AD103,2,IF(AND(WORLDCUP!AC103=WORLDCUP!AD103,WORLDCUP!AC103&lt;&gt;"",WORLDCUP!AD103&lt;&gt;""),"X",0))),"|",WORLDCUP!AC103,"-",WORLDCUP!AD103)</f>
        <v>Germany-Australia·1|3-0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Netherlands-Morocco·1|3-1</v>
      </c>
      <c r="D167" s="692"/>
      <c r="E167" s="711"/>
      <c r="F167" s="711"/>
      <c r="G167" s="711"/>
      <c r="H167" s="711"/>
      <c r="I167" s="352"/>
      <c r="J167" s="370"/>
      <c r="K167" s="370"/>
      <c r="L167" s="370"/>
      <c r="M167" s="386"/>
      <c r="N167" s="377"/>
    </row>
    <row r="168" spans="1:14" ht="15" customHeight="1">
      <c r="A168" s="690"/>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Ecuador-Norway·1|1-0</v>
      </c>
      <c r="D168" s="692"/>
      <c r="E168" s="370"/>
      <c r="F168" s="370"/>
      <c r="G168" s="370"/>
      <c r="H168" s="370"/>
      <c r="I168" s="352"/>
      <c r="J168" s="370"/>
      <c r="K168" s="370"/>
      <c r="L168" s="370"/>
      <c r="M168" s="386"/>
      <c r="N168" s="377"/>
    </row>
    <row r="169" spans="1:14" ht="15" customHeight="1">
      <c r="A169" s="690"/>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France-Sweden·1|4-2</v>
      </c>
      <c r="D169" s="692"/>
      <c r="E169" s="370"/>
      <c r="F169" s="370"/>
      <c r="G169" s="370"/>
      <c r="H169" s="370"/>
      <c r="I169" s="352"/>
      <c r="J169" s="370"/>
      <c r="K169" s="370"/>
      <c r="L169" s="370"/>
      <c r="M169" s="386"/>
      <c r="N169" s="377"/>
    </row>
    <row r="170" spans="1:14" ht="15" customHeight="1">
      <c r="A170" s="690"/>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Mexico-Scotland·1|2-0</v>
      </c>
      <c r="D170" s="692"/>
      <c r="E170" s="370"/>
      <c r="F170" s="370"/>
      <c r="G170" s="370"/>
      <c r="H170" s="370"/>
      <c r="I170" s="352"/>
      <c r="J170" s="370"/>
      <c r="K170" s="370"/>
      <c r="L170" s="370"/>
      <c r="M170" s="386"/>
      <c r="N170" s="377"/>
    </row>
    <row r="171" spans="1:14" ht="15" customHeight="1">
      <c r="A171" s="690"/>
      <c r="B171" s="360" t="str">
        <f ca="1">CONCATENATE(WORLDCUP!AA108,"-",WORLDCUP!AF108)</f>
        <v>England-Algeria</v>
      </c>
      <c r="C171" s="349" t="str">
        <f ca="1">CONCATENATE(WORLDCUP!AA108,"-",WORLDCUP!AF108,"·",IF(WORLDCUP!AC108&gt;WORLDCUP!AD108,1,IF(WORLDCUP!AC108&lt;WORLDCUP!AD108,2,IF(AND(WORLDCUP!AC108=WORLDCUP!AD108,WORLDCUP!AC108&lt;&gt;"",WORLDCUP!AD108&lt;&gt;""),"X",0))),"|",WORLDCUP!AC108,"-",WORLDCUP!AD108)</f>
        <v>England-Algeria·1|4-1</v>
      </c>
      <c r="D171" s="692"/>
      <c r="E171" s="370"/>
      <c r="F171" s="370"/>
      <c r="G171" s="370"/>
      <c r="H171" s="370"/>
      <c r="I171" s="352"/>
      <c r="J171" s="370"/>
      <c r="K171" s="370"/>
      <c r="L171" s="370"/>
      <c r="M171" s="386"/>
      <c r="N171" s="377"/>
    </row>
    <row r="172" spans="1:14" ht="15" customHeight="1">
      <c r="A172" s="690"/>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Korea·1|2-1</v>
      </c>
      <c r="D172" s="692"/>
      <c r="E172" s="370"/>
      <c r="F172" s="370"/>
      <c r="G172" s="370"/>
      <c r="H172" s="370"/>
      <c r="I172" s="352"/>
      <c r="J172" s="370"/>
      <c r="K172" s="370"/>
      <c r="L172" s="370"/>
      <c r="M172" s="386"/>
      <c r="N172" s="377"/>
    </row>
    <row r="173" spans="1:14" ht="15" customHeight="1">
      <c r="A173" s="690"/>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Herzegovina·1|1-0</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Spain-Austria·1|3-1</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Colombia-Croatia·2|0-1</v>
      </c>
      <c r="D175" s="692"/>
      <c r="E175" s="370"/>
      <c r="F175" s="370"/>
      <c r="G175" s="370"/>
      <c r="H175" s="370"/>
      <c r="I175" s="352"/>
      <c r="J175" s="370"/>
      <c r="K175" s="370"/>
      <c r="L175" s="370"/>
      <c r="M175" s="386"/>
      <c r="N175" s="377"/>
    </row>
    <row r="176" spans="1:14" ht="15" customHeight="1">
      <c r="A176" s="690"/>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Switzerland-Egypt·1|2-1</v>
      </c>
      <c r="D176" s="692"/>
      <c r="E176" s="370"/>
      <c r="F176" s="370"/>
      <c r="G176" s="370"/>
      <c r="H176" s="370"/>
      <c r="I176" s="352"/>
      <c r="J176" s="370"/>
      <c r="K176" s="370"/>
      <c r="L176" s="370"/>
      <c r="M176" s="386"/>
      <c r="N176" s="377"/>
    </row>
    <row r="177" spans="1:14" ht="15" customHeight="1">
      <c r="A177" s="690"/>
      <c r="B177" s="360" t="str">
        <f ca="1">CONCATENATE(WORLDCUP!AA114,"-",WORLDCUP!AF114)</f>
        <v>Paraguay-Iran</v>
      </c>
      <c r="C177" s="349" t="str">
        <f ca="1">CONCATENATE(WORLDCUP!AA114,"-",WORLDCUP!AF114,"·",IF(WORLDCUP!AC114&gt;WORLDCUP!AD114,1,IF(WORLDCUP!AC114&lt;WORLDCUP!AD114,2,IF(AND(WORLDCUP!AC114=WORLDCUP!AD114,WORLDCUP!AC114&lt;&gt;"",WORLDCUP!AD114&lt;&gt;""),"X",0))),"|",WORLDCUP!AC114,"-",WORLDCUP!AD114)</f>
        <v>Paraguay-Iran·2|0-2</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Argentina-Uruguay·1|3-1</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Portugal-Ghana·1|4-1</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Czech Republic</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Turkey</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Ecuador</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Iran</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Republic-Netherlands·2|0-2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Germany-France·2|1-3</v>
      </c>
      <c r="D201" s="691"/>
      <c r="E201" s="686"/>
      <c r="F201" s="686"/>
      <c r="G201" s="686"/>
      <c r="H201" s="686"/>
      <c r="I201" s="352"/>
      <c r="J201" s="370"/>
      <c r="K201" s="370"/>
      <c r="L201" s="370"/>
      <c r="M201" s="386"/>
      <c r="N201" s="377"/>
    </row>
    <row r="202" spans="1:14" ht="15" customHeight="1">
      <c r="A202" s="690"/>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Brazil-Ecuador·1|2-1</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Croatia-Spain·2|1-3</v>
      </c>
      <c r="D204" s="691"/>
      <c r="E204" s="352"/>
      <c r="F204" s="352"/>
      <c r="G204" s="352"/>
      <c r="H204" s="352"/>
      <c r="I204" s="352"/>
      <c r="J204" s="370"/>
      <c r="K204" s="370"/>
      <c r="L204" s="370"/>
      <c r="M204" s="386"/>
      <c r="N204" s="377"/>
    </row>
    <row r="205" spans="1:14" ht="15" customHeight="1">
      <c r="A205" s="690"/>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Turkey-Belgium·2|1-2</v>
      </c>
      <c r="D205" s="691"/>
      <c r="E205" s="352"/>
      <c r="F205" s="352"/>
      <c r="G205" s="352"/>
      <c r="H205" s="352"/>
      <c r="I205" s="352"/>
      <c r="J205" s="370"/>
      <c r="K205" s="370"/>
      <c r="L205" s="370"/>
      <c r="M205" s="386"/>
      <c r="N205" s="377"/>
    </row>
    <row r="206" spans="1:14" ht="15" customHeight="1">
      <c r="A206" s="690"/>
      <c r="B206" s="361" t="str">
        <f ca="1">CONCATENATE(WORLDCUP!AA126,"-",WORLDCUP!AF126)</f>
        <v>Argentina-Iran</v>
      </c>
      <c r="C206" s="351" t="str">
        <f ca="1">CONCATENATE(WORLDCUP!AA126,"-",WORLDCUP!AF126,"·",IF(WORLDCUP!AC126&gt;WORLDCUP!AD126,1,IF(WORLDCUP!AC126&lt;WORLDCUP!AD126,2,IF(AND(WORLDCUP!AC126=WORLDCUP!AD126,WORLDCUP!AC126&lt;&gt;"",WORLDCUP!AD126&lt;&gt;""),"X",0))),"|",WORLDCUP!AC126,"-",WORLDCUP!AD126)</f>
        <v>Argentina-Iran·1|3-1</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899999999999999"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France-Netherlands·1|3-0</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England-Portugal·1|1-0</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Portugal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England</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Spain-Portugal</v>
      </c>
      <c r="C244" s="349" t="str">
        <f ca="1">CONCATENATE(WORLDCUP!AA143,"-",WORLDCUP!AF143,"·",IF(WORLDCUP!AC143&gt;WORLDCUP!AD143,1,IF(WORLDCUP!AC143&lt;WORLDCUP!AD143,2,IF(AND(WORLDCUP!AC143=WORLDCUP!AD143,WORLDCUP!AC143&lt;&gt;"",WORLDCUP!AD143&lt;&gt;""),"X",0))),"|",WORLDCUP!AC143,"-",WORLDCUP!AD143)</f>
        <v>Spain-Portugal·1|2-1</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France-England</v>
      </c>
      <c r="C247" s="351" t="str">
        <f ca="1">CONCATENATE(WORLDCUP!AA147,"-",WORLDCUP!AF147,"·",IF(WORLDCUP!AC147&gt;WORLDCUP!AD147,1,IF(WORLDCUP!AC147&lt;WORLDCUP!AD147,2,IF(AND(WORLDCUP!AC147=WORLDCUP!AD147,WORLDCUP!AC147&lt;&gt;"",WORLDCUP!AD147&lt;&gt;""),"X",0))),"|",WORLDCUP!AC147,"-",WORLDCUP!AD147)</f>
        <v>France-England·1|3-2</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899999999999999"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 xml:space="preserve">Harry Kane </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Lamine Yamal</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 xml:space="preserve">Lamine Yamal </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Kylian Mbappé</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Jude Bellingham</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3</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4</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2</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6</v>
      </c>
      <c r="K4" s="451" t="str">
        <f ca="1">+INDEX(WORLDCUP!$AR$6:$AR$97,MATCH(L4,WORLDCUP!$AI$6:$AI$97,0))&amp;"-"&amp;INDEX(WORLDCUP!$AS$6:$AS$97,MATCH(L4,WORLDCUP!$AI$6:$AI$97,0))</f>
        <v>8-2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7</v>
      </c>
      <c r="W4" s="451" t="str">
        <f ca="1">+INDEX(WORLDCUP!$AR$6:$AR$97,MATCH(X4,WORLDCUP!$AI$6:$AI$97,0))&amp;"-"&amp;INDEX(WORLDCUP!$AS$6:$AS$97,MATCH(X4,WORLDCUP!$AI$6:$AI$97,0))</f>
        <v>9-2</v>
      </c>
      <c r="X4" s="181" t="s">
        <v>679</v>
      </c>
      <c r="Y4" s="181">
        <v>74</v>
      </c>
      <c r="Z4" s="425" t="s">
        <v>734</v>
      </c>
      <c r="AA4" s="426" t="str">
        <f ca="1">+MID(INDEX(WORLDCUP!$AF$101:$AF$147,MATCH(Y4,WORLDCUP!$Z$101:$Z$147,0)),1,IF(WORLDCUP!$H$113&lt;144,6,3))</f>
        <v>Aus</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3</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6</v>
      </c>
      <c r="J5" s="39">
        <f ca="1">+INDEX(WORLDCUP!$AT$6:$AT$97,MATCH(L5,WORLDCUP!$AI$6:$AI$97,0))</f>
        <v>2</v>
      </c>
      <c r="K5" s="43" t="str">
        <f ca="1">+INDEX(WORLDCUP!$AR$6:$AR$97,MATCH(L5,WORLDCUP!$AI$6:$AI$97,0))&amp;"-"&amp;INDEX(WORLDCUP!$AS$6:$AS$97,MATCH(L5,WORLDCUP!$AI$6:$AI$97,0))</f>
        <v>6-4</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4</v>
      </c>
      <c r="V5" s="39">
        <f ca="1">+INDEX(WORLDCUP!$AT$6:$AT$97,MATCH(X5,WORLDCUP!$AI$6:$AI$97,0))</f>
        <v>0</v>
      </c>
      <c r="W5" s="43" t="str">
        <f ca="1">+INDEX(WORLDCUP!$AR$6:$AR$97,MATCH(X5,WORLDCUP!$AI$6:$AI$97,0))&amp;"-"&amp;INDEX(WORLDCUP!$AS$6:$AS$97,MATCH(X5,WORLDCUP!$AI$6:$AI$97,0))</f>
        <v>3-3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3</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4-5</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3</v>
      </c>
      <c r="V6" s="39">
        <f ca="1">+INDEX(WORLDCUP!$AT$6:$AT$97,MATCH(X6,WORLDCUP!$AI$6:$AI$97,0))</f>
        <v>-3</v>
      </c>
      <c r="W6" s="43" t="str">
        <f ca="1">+INDEX(WORLDCUP!$AR$6:$AR$97,MATCH(X6,WORLDCUP!$AI$6:$AI$97,0))&amp;"-"&amp;INDEX(WORLDCUP!$AS$6:$AS$97,MATCH(X6,WORLDCUP!$AI$6:$AI$97,0))</f>
        <v>2-5</v>
      </c>
      <c r="X6" s="181" t="s">
        <v>445</v>
      </c>
      <c r="Y6" s="181">
        <v>77</v>
      </c>
      <c r="Z6" s="425" t="s">
        <v>685</v>
      </c>
      <c r="AA6" s="426" t="str">
        <f ca="1">+MID(INDEX(WORLDCUP!$AA$101:$AA$147,MATCH(Y6,WORLDCUP!$Z$101:$Z$147,0)),1,3)</f>
        <v>Fra</v>
      </c>
      <c r="AB6" s="472">
        <f>+IF(ISBLANK(INDEX(WORLDCUP!$AC$101:$AC$147,MATCH(Y6,WORLDCUP!$Z$101:$Z$147,0))),"",INDEX(WORLDCUP!$AC$101:$AC$147,MATCH(Y6,WORLDCUP!$Z$101:$Z$147,0)))</f>
        <v>4</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-7</v>
      </c>
      <c r="K7" s="479" t="str">
        <f ca="1">+INDEX(WORLDCUP!$AR$6:$AR$97,MATCH(L7,WORLDCUP!$AI$6:$AI$97,0))&amp;"-"&amp;INDEX(WORLDCUP!$AS$6:$AS$97,MATCH(L7,WORLDCUP!$AI$6:$AI$97,0))</f>
        <v>1-8</v>
      </c>
      <c r="L7" s="181" t="s">
        <v>659</v>
      </c>
      <c r="M7" s="181">
        <v>63</v>
      </c>
      <c r="N7" s="452"/>
      <c r="O7" s="444" t="str">
        <f ca="1">+MID(INDEX(WORLDCUP!$AA$4:$AA$147,MATCH(M7,WORLDCUP!$AH$4:$AH$147,0)),1,3)</f>
        <v>Egy</v>
      </c>
      <c r="P7" s="445">
        <f>IF(ISBLANK(INDEX(WORLDCUP!$AC$4:$AC$147,MATCH(M7,WORLDCUP!$AH$4:$AH$147,0))),"",INDEX(WORLDCUP!$AC$4:$AC$147,MATCH(M7,WORLDCUP!$AH$4:$AH$147,0)))</f>
        <v>0</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-4</v>
      </c>
      <c r="W7" s="479" t="str">
        <f ca="1">+INDEX(WORLDCUP!$AR$6:$AR$97,MATCH(X7,WORLDCUP!$AI$6:$AI$97,0))&amp;"-"&amp;INDEX(WORLDCUP!$AS$6:$AS$97,MATCH(X7,WORLDCUP!$AI$6:$AI$97,0))</f>
        <v>1-5</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2</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3</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5</v>
      </c>
      <c r="K12" s="451" t="str">
        <f ca="1">+INDEX(WORLDCUP!$AR$6:$AR$97,MATCH(L12,WORLDCUP!$AI$6:$AI$97,0))&amp;"-"&amp;INDEX(WORLDCUP!$AS$6:$AS$97,MATCH(L12,WORLDCUP!$AI$6:$AI$97,0))</f>
        <v>7-2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9</v>
      </c>
      <c r="W12" s="451" t="str">
        <f ca="1">+INDEX(WORLDCUP!$AR$6:$AR$97,MATCH(X12,WORLDCUP!$AI$6:$AI$97,0))&amp;"-"&amp;INDEX(WORLDCUP!$AS$6:$AS$97,MATCH(X12,WORLDCUP!$AI$6:$AI$97,0))</f>
        <v>11-2</v>
      </c>
      <c r="X12" s="181" t="s">
        <v>682</v>
      </c>
      <c r="Y12" s="181">
        <v>75</v>
      </c>
      <c r="Z12" s="425" t="s">
        <v>676</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4</v>
      </c>
      <c r="J13" s="39">
        <f ca="1">+INDEX(WORLDCUP!$AT$6:$AT$97,MATCH(L13,WORLDCUP!$AI$6:$AI$97,0))</f>
        <v>0</v>
      </c>
      <c r="K13" s="43" t="str">
        <f ca="1">+INDEX(WORLDCUP!$AR$6:$AR$97,MATCH(L13,WORLDCUP!$AI$6:$AI$97,0))&amp;"-"&amp;INDEX(WORLDCUP!$AS$6:$AS$97,MATCH(L13,WORLDCUP!$AI$6:$AI$97,0))</f>
        <v>3-3</v>
      </c>
      <c r="L13" s="181" t="s">
        <v>661</v>
      </c>
      <c r="M13" s="181">
        <v>38</v>
      </c>
      <c r="N13" s="505"/>
      <c r="O13" s="444" t="str">
        <f ca="1">+MID(INDEX(WORLDCUP!$AA$4:$AA$147,MATCH(M13,WORLDCUP!$AH$4:$AH$147,0)),1,3)</f>
        <v>Spa</v>
      </c>
      <c r="P13" s="445">
        <f>IF(ISBLANK(INDEX(WORLDCUP!$AC$4:$AC$147,MATCH(M13,WORLDCUP!$AH$4:$AH$147,0))),"",INDEX(WORLDCUP!$AC$4:$AC$147,MATCH(M13,WORLDCUP!$AH$4:$AH$147,0)))</f>
        <v>5</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5</v>
      </c>
      <c r="W13" s="43" t="str">
        <f ca="1">+INDEX(WORLDCUP!$AR$6:$AR$97,MATCH(X13,WORLDCUP!$AI$6:$AI$97,0))&amp;"-"&amp;INDEX(WORLDCUP!$AS$6:$AS$97,MATCH(X13,WORLDCUP!$AI$6:$AI$97,0))</f>
        <v>7-2</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3-3</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-7</v>
      </c>
      <c r="W14" s="43" t="str">
        <f ca="1">+INDEX(WORLDCUP!$AR$6:$AR$97,MATCH(X14,WORLDCUP!$AI$6:$AI$97,0))&amp;"-"&amp;INDEX(WORLDCUP!$AS$6:$AS$97,MATCH(X14,WORLDCUP!$AI$6:$AI$97,0))</f>
        <v>2-9</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0-5</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-7</v>
      </c>
      <c r="W15" s="479" t="str">
        <f ca="1">+INDEX(WORLDCUP!$AR$6:$AR$97,MATCH(X15,WORLDCUP!$AI$6:$AI$97,0))&amp;"-"&amp;INDEX(WORLDCUP!$AS$6:$AS$97,MATCH(X15,WORLDCUP!$AI$6:$AI$97,0))</f>
        <v>1-8</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3</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10-3</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8</v>
      </c>
      <c r="W20" s="451" t="str">
        <f ca="1">+INDEX(WORLDCUP!$AR$6:$AR$97,MATCH(X20,WORLDCUP!$AI$6:$AI$97,0))&amp;"-"&amp;INDEX(WORLDCUP!$AS$6:$AS$97,MATCH(X20,WORLDCUP!$AI$6:$AI$97,0))</f>
        <v>10-2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3</v>
      </c>
      <c r="K21" s="43" t="str">
        <f ca="1">+INDEX(WORLDCUP!$AR$6:$AR$97,MATCH(L21,WORLDCUP!$AI$6:$AI$97,0))&amp;"-"&amp;INDEX(WORLDCUP!$AS$6:$AS$97,MATCH(L21,WORLDCUP!$AI$6:$AI$97,0))</f>
        <v>7-4</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2</v>
      </c>
      <c r="W21" s="43" t="str">
        <f ca="1">+INDEX(WORLDCUP!$AR$6:$AR$97,MATCH(X21,WORLDCUP!$AI$6:$AI$97,0))&amp;"-"&amp;INDEX(WORLDCUP!$AS$6:$AS$97,MATCH(X21,WORLDCUP!$AI$6:$AI$97,0))</f>
        <v>5-3</v>
      </c>
      <c r="X21" s="181" t="s">
        <v>686</v>
      </c>
      <c r="Y21" s="181">
        <v>81</v>
      </c>
      <c r="Z21" s="425" t="s">
        <v>670</v>
      </c>
      <c r="AA21" s="426" t="str">
        <f ca="1">+MID(INDEX(WORLDCUP!$AA$101:$AA$147,MATCH(Y21,WORLDCUP!$Z$101:$Z$147,0)),1,3)</f>
        <v>Tur</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0</v>
      </c>
      <c r="K22" s="43" t="str">
        <f ca="1">+INDEX(WORLDCUP!$AR$6:$AR$97,MATCH(L22,WORLDCUP!$AI$6:$AI$97,0))&amp;"-"&amp;INDEX(WORLDCUP!$AS$6:$AS$97,MATCH(L22,WORLDCUP!$AI$6:$AI$97,0))</f>
        <v>5-5</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0</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-3</v>
      </c>
      <c r="W22" s="43" t="str">
        <f ca="1">+INDEX(WORLDCUP!$AR$6:$AR$97,MATCH(X22,WORLDCUP!$AI$6:$AI$97,0))&amp;"-"&amp;INDEX(WORLDCUP!$AS$6:$AS$97,MATCH(X22,WORLDCUP!$AI$6:$AI$97,0))</f>
        <v>2-5</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-10</v>
      </c>
      <c r="K23" s="479" t="str">
        <f ca="1">+INDEX(WORLDCUP!$AR$6:$AR$97,MATCH(L23,WORLDCUP!$AI$6:$AI$97,0))&amp;"-"&amp;INDEX(WORLDCUP!$AS$6:$AS$97,MATCH(L23,WORLDCUP!$AI$6:$AI$97,0))</f>
        <v>0-10</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0</v>
      </c>
      <c r="BJ25" s="464">
        <f ca="1">COUNTIF(Pool!$C$182:$C$197,Fixture!BG25)-BK25-BL25-BM25-BN25-BO25</f>
        <v>1</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0</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4</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7</v>
      </c>
      <c r="W28" s="451" t="str">
        <f ca="1">+INDEX(WORLDCUP!$AR$6:$AR$97,MATCH(X28,WORLDCUP!$AI$6:$AI$97,0))&amp;"-"&amp;INDEX(WORLDCUP!$AS$6:$AS$97,MATCH(X28,WORLDCUP!$AI$6:$AI$97,0))</f>
        <v>9-2</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0</v>
      </c>
      <c r="E29" s="445">
        <f>IF(ISBLANK(INDEX(WORLDCUP!$AD$4:$AD$147,MATCH(A29,WORLDCUP!$AH$4:$AH$147,0))),"",INDEX(WORLDCUP!$AD$4:$AD$147,MATCH(A29,WORLDCUP!$AH$4:$AH$147,0)))</f>
        <v>2</v>
      </c>
      <c r="F29" s="446" t="str">
        <f ca="1">+MID(INDEX(WORLDCUP!$AF$4:$AF$147,MATCH(A29,WORLDCUP!$AH$4:$AH$147,0)),1,3)</f>
        <v>Aus</v>
      </c>
      <c r="G29" s="467">
        <v>2</v>
      </c>
      <c r="H29" s="468" t="str">
        <f ca="1">+MID(INDEX(WORLDCUP!$AL$6:$AL$97,MATCH(L29,WORLDCUP!$AI$6:$AI$97,0)),1,3)</f>
        <v>Par</v>
      </c>
      <c r="I29" s="38">
        <f ca="1">+INDEX(WORLDCUP!$AM$6:$AM$97,MATCH(L29,WORLDCUP!$AI$6:$AI$97,0))</f>
        <v>6</v>
      </c>
      <c r="J29" s="39">
        <f ca="1">+INDEX(WORLDCUP!$AT$6:$AT$97,MATCH(L29,WORLDCUP!$AI$6:$AI$97,0))</f>
        <v>1</v>
      </c>
      <c r="K29" s="43" t="str">
        <f ca="1">+INDEX(WORLDCUP!$AR$6:$AR$97,MATCH(L29,WORLDCUP!$AI$6:$AI$97,0))&amp;"-"&amp;INDEX(WORLDCUP!$AS$6:$AS$97,MATCH(L29,WORLDCUP!$AI$6:$AI$97,0))</f>
        <v>3-2</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2</v>
      </c>
      <c r="W29" s="43" t="str">
        <f ca="1">+INDEX(WORLDCUP!$AR$6:$AR$97,MATCH(X29,WORLDCUP!$AI$6:$AI$97,0))&amp;"-"&amp;INDEX(WORLDCUP!$AS$6:$AS$97,MATCH(X29,WORLDCUP!$AI$6:$AI$97,0))</f>
        <v>5-3</v>
      </c>
      <c r="X29" s="181" t="s">
        <v>689</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4</v>
      </c>
      <c r="J30" s="39">
        <f ca="1">+INDEX(WORLDCUP!$AT$6:$AT$97,MATCH(L30,WORLDCUP!$AI$6:$AI$97,0))</f>
        <v>1</v>
      </c>
      <c r="K30" s="43" t="str">
        <f ca="1">+INDEX(WORLDCUP!$AR$6:$AR$97,MATCH(L30,WORLDCUP!$AI$6:$AI$97,0))&amp;"-"&amp;INDEX(WORLDCUP!$AS$6:$AS$97,MATCH(L30,WORLDCUP!$AI$6:$AI$97,0))</f>
        <v>3-2</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4-6</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Uni</v>
      </c>
      <c r="I31" s="477">
        <f ca="1">+INDEX(WORLDCUP!$AM$6:$AM$97,MATCH(L31,WORLDCUP!$AI$6:$AI$97,0))</f>
        <v>0</v>
      </c>
      <c r="J31" s="478">
        <f ca="1">+INDEX(WORLDCUP!$AT$6:$AT$97,MATCH(L31,WORLDCUP!$AI$6:$AI$97,0))</f>
        <v>-5</v>
      </c>
      <c r="K31" s="479" t="str">
        <f ca="1">+INDEX(WORLDCUP!$AR$6:$AR$97,MATCH(L31,WORLDCUP!$AI$6:$AI$97,0))&amp;"-"&amp;INDEX(WORLDCUP!$AS$6:$AS$97,MATCH(L31,WORLDCUP!$AI$6:$AI$97,0))</f>
        <v>0-5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-7</v>
      </c>
      <c r="W31" s="479" t="str">
        <f ca="1">+INDEX(WORLDCUP!$AR$6:$AR$97,MATCH(X31,WORLDCUP!$AI$6:$AI$97,0))&amp;"-"&amp;INDEX(WORLDCUP!$AS$6:$AS$97,MATCH(X31,WORLDCUP!$AI$6:$AI$97,0))</f>
        <v>1-8</v>
      </c>
      <c r="X31" s="181" t="s">
        <v>690</v>
      </c>
      <c r="Y31" s="181">
        <v>78</v>
      </c>
      <c r="Z31" s="425" t="s">
        <v>686</v>
      </c>
      <c r="AA31" s="480" t="str">
        <f ca="1">+MID(INDEX(WORLDCUP!$AF$101:$AF$147,MATCH(Y31,WORLDCUP!$Z$101:$Z$147,0)),1,3)</f>
        <v>Nor</v>
      </c>
      <c r="AB31" s="481">
        <f>+IF(ISBLANK(INDEX(WORLDCUP!$AD$101:$AD$147,MATCH(Y31,WORLDCUP!$Z$101:$Z$147,0))),"",INDEX(WORLDCUP!$AD$101:$AD$147,MATCH(Y31,WORLDCUP!$Z$101:$Z$147,0)))</f>
        <v>0</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5</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4</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10</v>
      </c>
      <c r="K36" s="451" t="str">
        <f ca="1">+INDEX(WORLDCUP!$AR$6:$AR$97,MATCH(L36,WORLDCUP!$AI$6:$AI$97,0))&amp;"-"&amp;INDEX(WORLDCUP!$AS$6:$AS$97,MATCH(L36,WORLDCUP!$AI$6:$AI$97,0))</f>
        <v>11-1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3</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9-4</v>
      </c>
      <c r="X36" s="181" t="s">
        <v>691</v>
      </c>
      <c r="Y36" s="181">
        <v>80</v>
      </c>
      <c r="Z36" s="425" t="s">
        <v>694</v>
      </c>
      <c r="AA36" s="426" t="str">
        <f ca="1">+MID(INDEX(WORLDCUP!$AA$101:$AA$147,MATCH(Y36,WORLDCUP!$Z$101:$Z$147,0)),1,3)</f>
        <v>Eng</v>
      </c>
      <c r="AB36" s="472">
        <f>+IF(ISBLANK(INDEX(WORLDCUP!$AC$101:$AC$147,MATCH(Y36,WORLDCUP!$Z$101:$Z$147,0))),"",INDEX(WORLDCUP!$AC$101:$AC$147,MATCH(Y36,WORLDCUP!$Z$101:$Z$147,0)))</f>
        <v>4</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0</v>
      </c>
      <c r="K37" s="43" t="str">
        <f ca="1">+INDEX(WORLDCUP!$AR$6:$AR$97,MATCH(L37,WORLDCUP!$AI$6:$AI$97,0))&amp;"-"&amp;INDEX(WORLDCUP!$AS$6:$AS$97,MATCH(L37,WORLDCUP!$AI$6:$AI$97,0))</f>
        <v>4-4</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5</v>
      </c>
      <c r="W37" s="43" t="str">
        <f ca="1">+INDEX(WORLDCUP!$AR$6:$AR$97,MATCH(X37,WORLDCUP!$AI$6:$AI$97,0))&amp;"-"&amp;INDEX(WORLDCUP!$AS$6:$AS$97,MATCH(X37,WORLDCUP!$AI$6:$AI$97,0))</f>
        <v>8-3</v>
      </c>
      <c r="X37" s="181" t="s">
        <v>692</v>
      </c>
      <c r="Y37" s="181">
        <v>80</v>
      </c>
      <c r="Z37" s="425" t="s">
        <v>737</v>
      </c>
      <c r="AA37" s="480" t="str">
        <f ca="1">+MID(INDEX(WORLDCUP!$AF$101:$AF$147,MATCH(Y37,WORLDCUP!$Z$101:$Z$147,0)),1,IF(WORLDCUP!$H$113&lt;144,6,3))</f>
        <v>Alg</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2</v>
      </c>
      <c r="J38" s="39">
        <f ca="1">+INDEX(WORLDCUP!$AT$6:$AT$97,MATCH(L38,WORLDCUP!$AI$6:$AI$97,0))</f>
        <v>-3</v>
      </c>
      <c r="K38" s="43" t="str">
        <f ca="1">+INDEX(WORLDCUP!$AR$6:$AR$97,MATCH(L38,WORLDCUP!$AI$6:$AI$97,0))&amp;"-"&amp;INDEX(WORLDCUP!$AS$6:$AS$97,MATCH(L38,WORLDCUP!$AI$6:$AI$97,0))</f>
        <v>2-5</v>
      </c>
      <c r="L38" s="181" t="s">
        <v>94</v>
      </c>
      <c r="M38" s="181">
        <v>48</v>
      </c>
      <c r="N38" s="561"/>
      <c r="O38" s="444" t="str">
        <f ca="1">+MID(INDEX(WORLDCUP!$AA$4:$AA$147,MATCH(M38,WORLDCUP!$AH$4:$AH$147,0)),1,3)</f>
        <v>Col</v>
      </c>
      <c r="P38" s="445">
        <f>IF(ISBLANK(INDEX(WORLDCUP!$AC$4:$AC$147,MATCH(M38,WORLDCUP!$AH$4:$AH$147,0))),"",INDEX(WORLDCUP!$AC$4:$AC$147,MATCH(M38,WORLDCUP!$AH$4:$AH$147,0)))</f>
        <v>3</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-5</v>
      </c>
      <c r="W38" s="43" t="str">
        <f ca="1">+INDEX(WORLDCUP!$AR$6:$AR$97,MATCH(X38,WORLDCUP!$AI$6:$AI$97,0))&amp;"-"&amp;INDEX(WORLDCUP!$AS$6:$AS$97,MATCH(X38,WORLDCUP!$AI$6:$AI$97,0))</f>
        <v>3-8</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-7</v>
      </c>
      <c r="K39" s="479" t="str">
        <f ca="1">+INDEX(WORLDCUP!$AR$6:$AR$97,MATCH(L39,WORLDCUP!$AI$6:$AI$97,0))&amp;"-"&amp;INDEX(WORLDCUP!$AS$6:$AS$97,MATCH(L39,WORLDCUP!$AI$6:$AI$97,0))</f>
        <v>2-9</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-5</v>
      </c>
      <c r="W39" s="479" t="str">
        <f ca="1">+INDEX(WORLDCUP!$AR$6:$AR$97,MATCH(X39,WORLDCUP!$AI$6:$AI$97,0))&amp;"-"&amp;INDEX(WORLDCUP!$AS$6:$AS$97,MATCH(X39,WORLDCUP!$AI$6:$AI$97,0))</f>
        <v>2-7</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Ira</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Par</v>
      </c>
      <c r="AB42" s="472">
        <f>+IF(ISBLANK(INDEX(WORLDCUP!$AC$101:$AC$147,MATCH(Y42,WORLDCUP!$Z$101:$Z$147,0))),"",INDEX(WORLDCUP!$AC$101:$AC$147,MATCH(Y42,WORLDCUP!$Z$101:$Z$147,0)))</f>
        <v>0</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6-1</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1</v>
      </c>
      <c r="K45" s="43" t="str">
        <f ca="1">+INDEX(WORLDCUP!$AR$6:$AR$97,MATCH(L45,WORLDCUP!$AI$6:$AI$97,0))&amp;"-"&amp;INDEX(WORLDCUP!$AS$6:$AS$97,MATCH(L45,WORLDCUP!$AI$6:$AI$97,0))</f>
        <v>4-3</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7</v>
      </c>
      <c r="V45" s="39">
        <f ca="1">+INDEX(WORLDCUP!$AT$6:$AT$97,MATCH(X45,WORLDCUP!$AI$6:$AI$97,0))</f>
        <v>3</v>
      </c>
      <c r="W45" s="43" t="str">
        <f ca="1">+INDEX(WORLDCUP!$AR$6:$AR$97,MATCH(X45,WORLDCUP!$AI$6:$AI$97,0))&amp;"-"&amp;INDEX(WORLDCUP!$AS$6:$AS$97,MATCH(X45,WORLDCUP!$AI$6:$AI$97,0))</f>
        <v>5-2</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1</v>
      </c>
      <c r="K46" s="43" t="str">
        <f ca="1">+INDEX(WORLDCUP!$AR$6:$AR$97,MATCH(L46,WORLDCUP!$AI$6:$AI$97,0))&amp;"-"&amp;INDEX(WORLDCUP!$AS$6:$AS$97,MATCH(L46,WORLDCUP!$AI$6:$AI$97,0))</f>
        <v>3-2</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3-5</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-7</v>
      </c>
      <c r="K47" s="479" t="str">
        <f ca="1">+INDEX(WORLDCUP!$AR$6:$AR$97,MATCH(L47,WORLDCUP!$AI$6:$AI$97,0))&amp;"-"&amp;INDEX(WORLDCUP!$AS$6:$AS$97,MATCH(L47,WORLDCUP!$AI$6:$AI$97,0))</f>
        <v>0-7</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0-7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4</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Senegal</v>
      </c>
      <c r="F2" s="9" t="str">
        <f ca="1">+WORLDCUP!BD63</f>
        <v>Sweden</v>
      </c>
      <c r="G2" s="9" t="str">
        <f ca="1">+WORLDCUP!BD65</f>
        <v>Saudi Arabia</v>
      </c>
      <c r="H2" s="9" t="str">
        <f ca="1">+WORLDCUP!BD64</f>
        <v>Egypt</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Senegal</v>
      </c>
      <c r="F3" s="9" t="str">
        <f ca="1">+WORLDCUP!BD61</f>
        <v>Australia</v>
      </c>
      <c r="G3" s="9" t="str">
        <f ca="1">+WORLDCUP!BD67</f>
        <v>Algeria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Senegal</v>
      </c>
      <c r="F4" s="9" t="str">
        <f ca="1">+WORLDCUP!BD61</f>
        <v>Australia</v>
      </c>
      <c r="G4" s="9" t="str">
        <f ca="1">+WORLDCUP!BD65</f>
        <v>Saudi Arabia</v>
      </c>
      <c r="H4" s="9" t="str">
        <f ca="1">+WORLDCUP!BD64</f>
        <v>Egypt</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Senegal</v>
      </c>
      <c r="F5" s="9" t="str">
        <f ca="1">+WORLDCUP!BD61</f>
        <v>Australia</v>
      </c>
      <c r="G5" s="9" t="str">
        <f ca="1">+WORLDCUP!BD65</f>
        <v>Saudi Arabia</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Egypt</v>
      </c>
      <c r="E6" s="9" t="str">
        <f ca="1">+WORLDCUP!BD66</f>
        <v>Senegal</v>
      </c>
      <c r="F6" s="9" t="str">
        <f ca="1">+WORLDCUP!BD61</f>
        <v>Australia</v>
      </c>
      <c r="G6" s="9" t="str">
        <f ca="1">+WORLDCUP!BD67</f>
        <v>Algeria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Egypt</v>
      </c>
      <c r="E7" s="9" t="str">
        <f ca="1">+WORLDCUP!BD67</f>
        <v>Algeria</v>
      </c>
      <c r="F7" s="9" t="str">
        <f ca="1">+WORLDCUP!BD61</f>
        <v>Australia</v>
      </c>
      <c r="G7" s="9" t="str">
        <f ca="1">+WORLDCUP!BD65</f>
        <v>Saudi Arabia</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Egypt</v>
      </c>
      <c r="E8" s="9" t="str">
        <f ca="1">+WORLDCUP!BD66</f>
        <v>Senegal</v>
      </c>
      <c r="F8" s="9" t="str">
        <f ca="1">+WORLDCUP!BD61</f>
        <v>Australia</v>
      </c>
      <c r="G8" s="9" t="str">
        <f ca="1">+WORLDCUP!BD65</f>
        <v>Saudi Arabia</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Egypt</v>
      </c>
      <c r="E9" s="9" t="str">
        <f ca="1">+WORLDCUP!BD67</f>
        <v>Algeria</v>
      </c>
      <c r="F9" s="9" t="str">
        <f ca="1">+WORLDCUP!BD61</f>
        <v>Australia</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Egypt</v>
      </c>
      <c r="E10" s="9" t="str">
        <f ca="1">+WORLDCUP!BD67</f>
        <v>Algeria</v>
      </c>
      <c r="F10" s="9" t="str">
        <f ca="1">+WORLDCUP!BD61</f>
        <v>Australia</v>
      </c>
      <c r="G10" s="9" t="str">
        <f ca="1">+WORLDCUP!BD65</f>
        <v>Saudi Arabia</v>
      </c>
      <c r="H10" s="9" t="str">
        <f ca="1">+WORLDCUP!BD63</f>
        <v>Sweden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Senegal</v>
      </c>
      <c r="F11" s="9" t="str">
        <f ca="1">+WORLDCUP!BD60</f>
        <v>Scotland</v>
      </c>
      <c r="G11" s="9" t="str">
        <f ca="1">+WORLDCUP!BD67</f>
        <v>Algeria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Egypt</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Egypt</v>
      </c>
      <c r="E14" s="9" t="str">
        <f ca="1">+WORLDCUP!BD66</f>
        <v>Senegal</v>
      </c>
      <c r="F14" s="9" t="str">
        <f ca="1">+WORLDCUP!BD60</f>
        <v>Scotland</v>
      </c>
      <c r="G14" s="9" t="str">
        <f ca="1">+WORLDCUP!BD67</f>
        <v>Algeria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Egypt</v>
      </c>
      <c r="E15" s="9" t="str">
        <f ca="1">+WORLDCUP!BD67</f>
        <v>Algeria</v>
      </c>
      <c r="F15" s="9" t="str">
        <f ca="1">+WORLDCUP!BD60</f>
        <v>Scotland</v>
      </c>
      <c r="G15" s="9" t="str">
        <f ca="1">+WORLDCUP!BD65</f>
        <v>Saudi Arabia</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Egypt</v>
      </c>
      <c r="E16" s="9" t="str">
        <f ca="1">+WORLDCUP!BD66</f>
        <v>Senegal</v>
      </c>
      <c r="F16" s="9" t="str">
        <f ca="1">+WORLDCUP!BD60</f>
        <v>Scotland</v>
      </c>
      <c r="G16" s="9" t="str">
        <f ca="1">+WORLDCUP!BD65</f>
        <v>Saudi Arabia</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Egypt</v>
      </c>
      <c r="E17" s="9" t="str">
        <f ca="1">+WORLDCUP!BD67</f>
        <v>Algeria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Egypt</v>
      </c>
      <c r="E18" s="9" t="str">
        <f ca="1">+WORLDCUP!BD67</f>
        <v>Algeria</v>
      </c>
      <c r="F18" s="9" t="str">
        <f ca="1">+WORLDCUP!BD60</f>
        <v>Scotland</v>
      </c>
      <c r="G18" s="9" t="str">
        <f ca="1">+WORLDCUP!BD65</f>
        <v>Saudi Arabia</v>
      </c>
      <c r="H18" s="9" t="str">
        <f ca="1">+WORLDCUP!BD63</f>
        <v>Sweden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Senegal</v>
      </c>
      <c r="F19" s="9" t="str">
        <f ca="1">+WORLDCUP!BD60</f>
        <v>Scotland</v>
      </c>
      <c r="G19" s="9" t="str">
        <f ca="1">+WORLDCUP!BD67</f>
        <v>Algeria</v>
      </c>
      <c r="H19" s="9" t="str">
        <f ca="1">+WORLDCUP!BD61</f>
        <v>Australia</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Australia</v>
      </c>
      <c r="G20" s="9" t="str">
        <f ca="1">+WORLDCUP!BD65</f>
        <v>Saudi Arabia</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Senegal</v>
      </c>
      <c r="F21" s="9" t="str">
        <f ca="1">+WORLDCUP!BD61</f>
        <v>Australia</v>
      </c>
      <c r="G21" s="9" t="str">
        <f ca="1">+WORLDCUP!BD67</f>
        <v>Algeria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Australia</v>
      </c>
      <c r="G22" s="9" t="str">
        <f ca="1">+WORLDCUP!BD65</f>
        <v>Saudi Arabia</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Senegal</v>
      </c>
      <c r="F23" s="9" t="str">
        <f ca="1">+WORLDCUP!BD61</f>
        <v>Australia</v>
      </c>
      <c r="G23" s="9" t="str">
        <f ca="1">+WORLDCUP!BD65</f>
        <v>Saudi Arabia</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Australia</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Australia</v>
      </c>
      <c r="G25" s="9" t="str">
        <f ca="1">+WORLDCUP!BD65</f>
        <v>Saudi Arabia</v>
      </c>
      <c r="H25" s="9" t="str">
        <f ca="1">+WORLDCUP!BD63</f>
        <v>Sweden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Australia</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Egypt</v>
      </c>
      <c r="E27" s="9" t="str">
        <f ca="1">+WORLDCUP!BD66</f>
        <v>Senegal</v>
      </c>
      <c r="F27" s="9" t="str">
        <f ca="1">+WORLDCUP!BD60</f>
        <v>Scotland</v>
      </c>
      <c r="G27" s="9" t="str">
        <f ca="1">+WORLDCUP!BD67</f>
        <v>Algeria</v>
      </c>
      <c r="H27" s="9" t="str">
        <f ca="1">+WORLDCUP!BD61</f>
        <v>Australia</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Egypt</v>
      </c>
      <c r="E28" s="9" t="str">
        <f ca="1">+WORLDCUP!BD67</f>
        <v>Algeria</v>
      </c>
      <c r="F28" s="9" t="str">
        <f ca="1">+WORLDCUP!BD60</f>
        <v>Scotland</v>
      </c>
      <c r="G28" s="9" t="str">
        <f ca="1">+WORLDCUP!BD65</f>
        <v>Saudi Arabia</v>
      </c>
      <c r="H28" s="9" t="str">
        <f ca="1">+WORLDCUP!BD61</f>
        <v>Australia</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Egypt</v>
      </c>
      <c r="E29" s="9" t="str">
        <f ca="1">+WORLDCUP!BD66</f>
        <v>Senegal</v>
      </c>
      <c r="F29" s="9" t="str">
        <f ca="1">+WORLDCUP!BD60</f>
        <v>Scotland</v>
      </c>
      <c r="G29" s="9" t="str">
        <f ca="1">+WORLDCUP!BD65</f>
        <v>Saudi Arabia</v>
      </c>
      <c r="H29" s="9" t="str">
        <f ca="1">+WORLDCUP!BD61</f>
        <v>Australia</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Egypt</v>
      </c>
      <c r="E30" s="9" t="str">
        <f ca="1">+WORLDCUP!BD67</f>
        <v>Algeria</v>
      </c>
      <c r="F30" s="9" t="str">
        <f ca="1">+WORLDCUP!BD60</f>
        <v>Scotland</v>
      </c>
      <c r="G30" s="9" t="str">
        <f ca="1">+WORLDCUP!BD65</f>
        <v>Saudi Arabia</v>
      </c>
      <c r="H30" s="9" t="str">
        <f ca="1">+WORLDCUP!BD61</f>
        <v>Australia</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Egypt</v>
      </c>
      <c r="E31" s="9" t="str">
        <f ca="1">+WORLDCUP!BD67</f>
        <v>Algeria</v>
      </c>
      <c r="F31" s="9" t="str">
        <f ca="1">+WORLDCUP!BD60</f>
        <v>Scotland</v>
      </c>
      <c r="G31" s="9" t="str">
        <f ca="1">+WORLDCUP!BD65</f>
        <v>Saudi Arabia</v>
      </c>
      <c r="H31" s="9" t="str">
        <f ca="1">+WORLDCUP!BD61</f>
        <v>Australia</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Australia</v>
      </c>
      <c r="G32" s="9" t="str">
        <f ca="1">+WORLDCUP!BD66</f>
        <v>Senegal</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Australia</v>
      </c>
      <c r="G33" s="9" t="str">
        <f ca="1">+WORLDCUP!BD65</f>
        <v>Saudi Arabia</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Australia</v>
      </c>
      <c r="G34" s="9" t="str">
        <f ca="1">+WORLDCUP!BD65</f>
        <v>Saudi Arabia</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Australia</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Australia</v>
      </c>
      <c r="G36" s="9" t="str">
        <f ca="1">+WORLDCUP!BD65</f>
        <v>Saudi Arabia</v>
      </c>
      <c r="H36" s="9" t="str">
        <f ca="1">+WORLDCUP!BD63</f>
        <v>Sweden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Ivory Coast</v>
      </c>
      <c r="F37" s="9" t="str">
        <f ca="1">+WORLDCUP!BD61</f>
        <v>Australia</v>
      </c>
      <c r="G37" s="9" t="str">
        <f ca="1">+WORLDCUP!BD67</f>
        <v>Algeria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Ivory Coast</v>
      </c>
      <c r="F38" s="9" t="str">
        <f ca="1">+WORLDCUP!BD61</f>
        <v>Australia</v>
      </c>
      <c r="G38" s="9" t="str">
        <f ca="1">+WORLDCUP!BD66</f>
        <v>Senegal</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Ivory Coast</v>
      </c>
      <c r="F39" s="9" t="str">
        <f ca="1">+WORLDCUP!BD61</f>
        <v>Australia</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Ivory Coast</v>
      </c>
      <c r="F40" s="9" t="str">
        <f ca="1">+WORLDCUP!BD61</f>
        <v>Australia</v>
      </c>
      <c r="G40" s="9" t="str">
        <f ca="1">+WORLDCUP!BD67</f>
        <v>Algeria</v>
      </c>
      <c r="H40" s="9" t="str">
        <f ca="1">+WORLDCUP!BD63</f>
        <v>Sweden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Ivory Coast</v>
      </c>
      <c r="F41" s="9" t="str">
        <f ca="1">+WORLDCUP!BD61</f>
        <v>Australia</v>
      </c>
      <c r="G41" s="9" t="str">
        <f ca="1">+WORLDCUP!BD65</f>
        <v>Saudi Arabia</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Australia</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Australia</v>
      </c>
      <c r="G43" s="9" t="str">
        <f ca="1">+WORLDCUP!BD65</f>
        <v>Saudi Arabia</v>
      </c>
      <c r="H43" s="9" t="str">
        <f ca="1">+WORLDCUP!BD63</f>
        <v>Sweden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Ivory Coast</v>
      </c>
      <c r="F44" s="9" t="str">
        <f ca="1">+WORLDCUP!BD61</f>
        <v>Australia</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Ivory Coast</v>
      </c>
      <c r="F45" s="9" t="str">
        <f ca="1">+WORLDCUP!BD61</f>
        <v>Australia</v>
      </c>
      <c r="G45" s="9" t="str">
        <f ca="1">+WORLDCUP!BD65</f>
        <v>Saudi Arabia</v>
      </c>
      <c r="H45" s="9" t="str">
        <f ca="1">+WORLDCUP!BD63</f>
        <v>Sweden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Australia</v>
      </c>
      <c r="G46" s="9" t="str">
        <f ca="1">+WORLDCUP!BD65</f>
        <v>Saudi Arabia</v>
      </c>
      <c r="H46" s="9" t="str">
        <f ca="1">+WORLDCUP!BD63</f>
        <v>Sweden</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Senegal</v>
      </c>
      <c r="H47" s="9" t="str">
        <f ca="1">+WORLDCUP!BD64</f>
        <v>Egypt</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Egypt</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Senegal</v>
      </c>
      <c r="H50" s="9" t="str">
        <f ca="1">+WORLDCUP!BD64</f>
        <v>Egypt</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Saudi Arabia</v>
      </c>
      <c r="H51" s="9" t="str">
        <f ca="1">+WORLDCUP!BD64</f>
        <v>Egypt</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Egypt</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Saudi Arabia</v>
      </c>
      <c r="H53" s="9" t="str">
        <f ca="1">+WORLDCUP!BD64</f>
        <v>Egypt</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Saudi Arabia</v>
      </c>
      <c r="H54" s="9" t="str">
        <f ca="1">+WORLDCUP!BD64</f>
        <v>Egypt</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Australia</v>
      </c>
      <c r="G55" s="9" t="str">
        <f ca="1">+WORLDCUP!BD66</f>
        <v>Senegal</v>
      </c>
      <c r="H55" s="9" t="str">
        <f ca="1">+WORLDCUP!BD64</f>
        <v>Egypt</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Australia</v>
      </c>
      <c r="G56" s="9" t="str">
        <f ca="1">+WORLDCUP!BD66</f>
        <v>Senegal</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Egypt</v>
      </c>
      <c r="E57" s="9" t="str">
        <f ca="1">+WORLDCUP!BD59</f>
        <v>Bosnia and Herzegovina</v>
      </c>
      <c r="F57" s="9" t="str">
        <f ca="1">+WORLDCUP!BD61</f>
        <v>Australia</v>
      </c>
      <c r="G57" s="9" t="str">
        <f ca="1">+WORLDCUP!BD67</f>
        <v>Algeria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Bosnia and Herzegovina</v>
      </c>
      <c r="F58" s="9" t="str">
        <f ca="1">+WORLDCUP!BD61</f>
        <v>Australia</v>
      </c>
      <c r="G58" s="9" t="str">
        <f ca="1">+WORLDCUP!BD67</f>
        <v>Algeria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Bosnia and Herzegovina</v>
      </c>
      <c r="F59" s="9" t="str">
        <f ca="1">+WORLDCUP!BD61</f>
        <v>Australia</v>
      </c>
      <c r="G59" s="9" t="str">
        <f ca="1">+WORLDCUP!BD66</f>
        <v>Senegal</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Bosnia and Herzegovina</v>
      </c>
      <c r="F60" s="9" t="str">
        <f ca="1">+WORLDCUP!BD61</f>
        <v>Australia</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Bosnia and Herzegovina</v>
      </c>
      <c r="F61" s="9" t="str">
        <f ca="1">+WORLDCUP!BD61</f>
        <v>Australia</v>
      </c>
      <c r="G61" s="9" t="str">
        <f ca="1">+WORLDCUP!BD67</f>
        <v>Algeria</v>
      </c>
      <c r="H61" s="9" t="str">
        <f ca="1">+WORLDCUP!BD63</f>
        <v>Sweden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Australia</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Australia</v>
      </c>
      <c r="G63" s="9" t="str">
        <f ca="1">+WORLDCUP!BD66</f>
        <v>Senegal</v>
      </c>
      <c r="H63" s="9" t="str">
        <f ca="1">+WORLDCUP!BD64</f>
        <v>Egypt</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Australia</v>
      </c>
      <c r="G64" s="9" t="str">
        <f ca="1">+WORLDCUP!BD65</f>
        <v>Saudi Arabia</v>
      </c>
      <c r="H64" s="9" t="str">
        <f ca="1">+WORLDCUP!BD64</f>
        <v>Egypt</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Egypt</v>
      </c>
      <c r="E65" s="9" t="str">
        <f ca="1">+WORLDCUP!BD59</f>
        <v>Bosnia and Herzegovina</v>
      </c>
      <c r="F65" s="9" t="str">
        <f ca="1">+WORLDCUP!BD61</f>
        <v>Australia</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Australia</v>
      </c>
      <c r="G66" s="9" t="str">
        <f ca="1">+WORLDCUP!BD65</f>
        <v>Saudi Arabia</v>
      </c>
      <c r="H66" s="9" t="str">
        <f ca="1">+WORLDCUP!BD64</f>
        <v>Egypt</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Australia</v>
      </c>
      <c r="G67" s="9" t="str">
        <f ca="1">+WORLDCUP!BD65</f>
        <v>Saudi Arabia</v>
      </c>
      <c r="H67" s="9" t="str">
        <f ca="1">+WORLDCUP!BD64</f>
        <v>Egypt</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Australia</v>
      </c>
      <c r="G68" s="9" t="str">
        <f ca="1">+WORLDCUP!BD66</f>
        <v>Senegal</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Australia</v>
      </c>
      <c r="G69" s="9" t="str">
        <f ca="1">+WORLDCUP!BD65</f>
        <v>Saudi Arabia</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Bosnia and Herzegovina</v>
      </c>
      <c r="F70" s="9" t="str">
        <f ca="1">+WORLDCUP!BD61</f>
        <v>Australia</v>
      </c>
      <c r="G70" s="9" t="str">
        <f ca="1">+WORLDCUP!BD65</f>
        <v>Saudi Arabia</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Australia</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Australia</v>
      </c>
      <c r="G72" s="9" t="str">
        <f ca="1">+WORLDCUP!BD65</f>
        <v>Saudi Arabia</v>
      </c>
      <c r="H72" s="9" t="str">
        <f ca="1">+WORLDCUP!BD63</f>
        <v>Sweden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Egypt</v>
      </c>
      <c r="E73" s="9" t="str">
        <f ca="1">+WORLDCUP!BD59</f>
        <v>Bosnia and Herzegovina</v>
      </c>
      <c r="F73" s="9" t="str">
        <f ca="1">+WORLDCUP!BD61</f>
        <v>Australia</v>
      </c>
      <c r="G73" s="9" t="str">
        <f ca="1">+WORLDCUP!BD67</f>
        <v>Algeria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Egypt</v>
      </c>
      <c r="E74" s="9" t="str">
        <f ca="1">+WORLDCUP!BD59</f>
        <v>Bosnia and Herzegovina</v>
      </c>
      <c r="F74" s="9" t="str">
        <f ca="1">+WORLDCUP!BD61</f>
        <v>Australia</v>
      </c>
      <c r="G74" s="9" t="str">
        <f ca="1">+WORLDCUP!BD66</f>
        <v>Senegal</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Egypt</v>
      </c>
      <c r="E75" s="9" t="str">
        <f ca="1">+WORLDCUP!BD59</f>
        <v>Bosnia and Herzegovina</v>
      </c>
      <c r="F75" s="9" t="str">
        <f ca="1">+WORLDCUP!BD61</f>
        <v>Australia</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Egypt</v>
      </c>
      <c r="E76" s="9" t="str">
        <f ca="1">+WORLDCUP!BD59</f>
        <v>Bosnia and Herzegovina</v>
      </c>
      <c r="F76" s="9" t="str">
        <f ca="1">+WORLDCUP!BD61</f>
        <v>Australia</v>
      </c>
      <c r="G76" s="9" t="str">
        <f ca="1">+WORLDCUP!BD67</f>
        <v>Algeria</v>
      </c>
      <c r="H76" s="9" t="str">
        <f ca="1">+WORLDCUP!BD63</f>
        <v>Sweden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Egypt</v>
      </c>
      <c r="E77" s="9" t="str">
        <f ca="1">+WORLDCUP!BD59</f>
        <v>Bosnia and Herzegovina</v>
      </c>
      <c r="F77" s="9" t="str">
        <f ca="1">+WORLDCUP!BD61</f>
        <v>Australia</v>
      </c>
      <c r="G77" s="9" t="str">
        <f ca="1">+WORLDCUP!BD65</f>
        <v>Saudi Arabia</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Bosnia and Herzegovina</v>
      </c>
      <c r="F78" s="9" t="str">
        <f ca="1">+WORLDCUP!BD61</f>
        <v>Australia</v>
      </c>
      <c r="G78" s="9" t="str">
        <f ca="1">+WORLDCUP!BD67</f>
        <v>Algeria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Bosnia and Herzegovina</v>
      </c>
      <c r="F79" s="9" t="str">
        <f ca="1">+WORLDCUP!BD61</f>
        <v>Australia</v>
      </c>
      <c r="G79" s="9" t="str">
        <f ca="1">+WORLDCUP!BD67</f>
        <v>Algeria</v>
      </c>
      <c r="H79" s="9" t="str">
        <f ca="1">+WORLDCUP!BD63</f>
        <v>Sweden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Egypt</v>
      </c>
      <c r="E80" s="9" t="str">
        <f ca="1">+WORLDCUP!BD59</f>
        <v>Bosnia and Herzegovina</v>
      </c>
      <c r="F80" s="9" t="str">
        <f ca="1">+WORLDCUP!BD61</f>
        <v>Australia</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Egypt</v>
      </c>
      <c r="E81" s="9" t="str">
        <f ca="1">+WORLDCUP!BD59</f>
        <v>Bosnia and Herzegovina</v>
      </c>
      <c r="F81" s="9" t="str">
        <f ca="1">+WORLDCUP!BD61</f>
        <v>Australia</v>
      </c>
      <c r="G81" s="9" t="str">
        <f ca="1">+WORLDCUP!BD65</f>
        <v>Saudi Arabia</v>
      </c>
      <c r="H81" s="9" t="str">
        <f ca="1">+WORLDCUP!BD63</f>
        <v>Sweden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Bosnia and Herzegovina</v>
      </c>
      <c r="F82" s="9" t="str">
        <f ca="1">+WORLDCUP!BD61</f>
        <v>Australia</v>
      </c>
      <c r="G82" s="9" t="str">
        <f ca="1">+WORLDCUP!BD67</f>
        <v>Algeria</v>
      </c>
      <c r="H82" s="9" t="str">
        <f ca="1">+WORLDCUP!BD63</f>
        <v>Sweden</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Egypt</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Egypt</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Egypt</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Egypt</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Egypt</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Egypt</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Egypt</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Egypt</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Egypt</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Egypt</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Egypt</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Egypt</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Egypt</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Egypt</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Australia</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Egypt</v>
      </c>
      <c r="E112" s="9" t="str">
        <f ca="1">+WORLDCUP!BD59</f>
        <v>Bosnia and Herzegovina</v>
      </c>
      <c r="F112" s="9" t="str">
        <f ca="1">+WORLDCUP!BD60</f>
        <v>Scotland</v>
      </c>
      <c r="G112" s="9" t="str">
        <f ca="1">+WORLDCUP!BD67</f>
        <v>Algeria</v>
      </c>
      <c r="H112" s="9" t="str">
        <f ca="1">+WORLDCUP!BD61</f>
        <v>Australia</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Bosnia and Herzegovina</v>
      </c>
      <c r="F113" s="9" t="str">
        <f ca="1">+WORLDCUP!BD60</f>
        <v>Scotland</v>
      </c>
      <c r="G113" s="9" t="str">
        <f ca="1">+WORLDCUP!BD67</f>
        <v>Algeria</v>
      </c>
      <c r="H113" s="9" t="str">
        <f ca="1">+WORLDCUP!BD61</f>
        <v>Australia</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Bosnia and Herzegovina</v>
      </c>
      <c r="F114" s="9" t="str">
        <f ca="1">+WORLDCUP!BD60</f>
        <v>Scotland</v>
      </c>
      <c r="G114" s="9" t="str">
        <f ca="1">+WORLDCUP!BD66</f>
        <v>Senegal</v>
      </c>
      <c r="H114" s="9" t="str">
        <f ca="1">+WORLDCUP!BD61</f>
        <v>Australia</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Bosnia and Herzegovina</v>
      </c>
      <c r="F115" s="9" t="str">
        <f ca="1">+WORLDCUP!BD60</f>
        <v>Scotland</v>
      </c>
      <c r="G115" s="9" t="str">
        <f ca="1">+WORLDCUP!BD67</f>
        <v>Algeria</v>
      </c>
      <c r="H115" s="9" t="str">
        <f ca="1">+WORLDCUP!BD61</f>
        <v>Australia</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Bosnia and Herzegovina</v>
      </c>
      <c r="F116" s="9" t="str">
        <f ca="1">+WORLDCUP!BD60</f>
        <v>Scotland</v>
      </c>
      <c r="G116" s="9" t="str">
        <f ca="1">+WORLDCUP!BD67</f>
        <v>Algeria</v>
      </c>
      <c r="H116" s="9" t="str">
        <f ca="1">+WORLDCUP!BD61</f>
        <v>Australia</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Australia</v>
      </c>
      <c r="G117" s="9" t="str">
        <f ca="1">+WORLDCUP!BD66</f>
        <v>Senegal</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Australia</v>
      </c>
      <c r="G118" s="9" t="str">
        <f ca="1">+WORLDCUP!BD65</f>
        <v>Saudi Arabia</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Australia</v>
      </c>
      <c r="G119" s="9" t="str">
        <f ca="1">+WORLDCUP!BD65</f>
        <v>Saudi Arabia</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Australia</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Australia</v>
      </c>
      <c r="G121" s="9" t="str">
        <f ca="1">+WORLDCUP!BD65</f>
        <v>Saudi Arabia</v>
      </c>
      <c r="H121" s="9" t="str">
        <f ca="1">+WORLDCUP!BD63</f>
        <v>Sweden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Australia</v>
      </c>
      <c r="G122" s="9" t="str">
        <f ca="1">+WORLDCUP!BD67</f>
        <v>Algeria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Australia</v>
      </c>
      <c r="G123" s="9" t="str">
        <f ca="1">+WORLDCUP!BD66</f>
        <v>Senegal</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Australia</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Australia</v>
      </c>
      <c r="G125" s="9" t="str">
        <f ca="1">+WORLDCUP!BD67</f>
        <v>Algeria</v>
      </c>
      <c r="H125" s="9" t="str">
        <f ca="1">+WORLDCUP!BD63</f>
        <v>Sweden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Australia</v>
      </c>
      <c r="G126" s="9" t="str">
        <f ca="1">+WORLDCUP!BD65</f>
        <v>Saudi Arabia</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Australia</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Bosnia and Herzegovina</v>
      </c>
      <c r="F128" s="9" t="str">
        <f ca="1">+WORLDCUP!BD60</f>
        <v>Scotland</v>
      </c>
      <c r="G128" s="9" t="str">
        <f ca="1">+WORLDCUP!BD67</f>
        <v>Algeria</v>
      </c>
      <c r="H128" s="9" t="str">
        <f ca="1">+WORLDCUP!BD63</f>
        <v>Sweden</v>
      </c>
      <c r="I128" s="9" t="str">
        <f ca="1">+WORLDCUP!BD61</f>
        <v>Australia</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Bosnia and Herzegovina</v>
      </c>
      <c r="F129" s="9" t="str">
        <f ca="1">+WORLDCUP!BD61</f>
        <v>Australia</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Australia</v>
      </c>
      <c r="G130" s="9" t="str">
        <f ca="1">+WORLDCUP!BD65</f>
        <v>Saudi Arabia</v>
      </c>
      <c r="H130" s="9" t="str">
        <f ca="1">+WORLDCUP!BD63</f>
        <v>Sweden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Bosnia and Herzegovina</v>
      </c>
      <c r="F131" s="9" t="str">
        <f ca="1">+WORLDCUP!BD60</f>
        <v>Scotland</v>
      </c>
      <c r="G131" s="9" t="str">
        <f ca="1">+WORLDCUP!BD67</f>
        <v>Algeria</v>
      </c>
      <c r="H131" s="9" t="str">
        <f ca="1">+WORLDCUP!BD63</f>
        <v>Sweden</v>
      </c>
      <c r="I131" s="9" t="str">
        <f ca="1">+WORLDCUP!BD61</f>
        <v>Australia</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Australia</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Australia</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Australia</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Australia</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Australia</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Egypt</v>
      </c>
      <c r="E137" s="9" t="str">
        <f ca="1">+WORLDCUP!BD59</f>
        <v>Bosnia and Herzegovina</v>
      </c>
      <c r="F137" s="9" t="str">
        <f ca="1">+WORLDCUP!BD60</f>
        <v>Scotland</v>
      </c>
      <c r="G137" s="9" t="str">
        <f ca="1">+WORLDCUP!BD67</f>
        <v>Algeria</v>
      </c>
      <c r="H137" s="9" t="str">
        <f ca="1">+WORLDCUP!BD61</f>
        <v>Australia</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Egypt</v>
      </c>
      <c r="E138" s="9" t="str">
        <f ca="1">+WORLDCUP!BD59</f>
        <v>Bosnia and Herzegovina</v>
      </c>
      <c r="F138" s="9" t="str">
        <f ca="1">+WORLDCUP!BD60</f>
        <v>Scotland</v>
      </c>
      <c r="G138" s="9" t="str">
        <f ca="1">+WORLDCUP!BD66</f>
        <v>Senegal</v>
      </c>
      <c r="H138" s="9" t="str">
        <f ca="1">+WORLDCUP!BD61</f>
        <v>Australia</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Egypt</v>
      </c>
      <c r="E139" s="9" t="str">
        <f ca="1">+WORLDCUP!BD59</f>
        <v>Bosnia and Herzegovina</v>
      </c>
      <c r="F139" s="9" t="str">
        <f ca="1">+WORLDCUP!BD60</f>
        <v>Scotland</v>
      </c>
      <c r="G139" s="9" t="str">
        <f ca="1">+WORLDCUP!BD67</f>
        <v>Algeria</v>
      </c>
      <c r="H139" s="9" t="str">
        <f ca="1">+WORLDCUP!BD61</f>
        <v>Australia</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Egypt</v>
      </c>
      <c r="E140" s="9" t="str">
        <f ca="1">+WORLDCUP!BD59</f>
        <v>Bosnia and Herzegovina</v>
      </c>
      <c r="F140" s="9" t="str">
        <f ca="1">+WORLDCUP!BD60</f>
        <v>Scotland</v>
      </c>
      <c r="G140" s="9" t="str">
        <f ca="1">+WORLDCUP!BD67</f>
        <v>Algeria</v>
      </c>
      <c r="H140" s="9" t="str">
        <f ca="1">+WORLDCUP!BD61</f>
        <v>Australia</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Egypt</v>
      </c>
      <c r="E141" s="9" t="str">
        <f ca="1">+WORLDCUP!BD59</f>
        <v>Bosnia and Herzegovina</v>
      </c>
      <c r="F141" s="9" t="str">
        <f ca="1">+WORLDCUP!BD60</f>
        <v>Scotland</v>
      </c>
      <c r="G141" s="9" t="str">
        <f ca="1">+WORLDCUP!BD65</f>
        <v>Saudi Arabia</v>
      </c>
      <c r="H141" s="9" t="str">
        <f ca="1">+WORLDCUP!BD61</f>
        <v>Australia</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Bosnia and Herzegovina</v>
      </c>
      <c r="F142" s="9" t="str">
        <f ca="1">+WORLDCUP!BD60</f>
        <v>Scotland</v>
      </c>
      <c r="G142" s="9" t="str">
        <f ca="1">+WORLDCUP!BD67</f>
        <v>Algeria</v>
      </c>
      <c r="H142" s="9" t="str">
        <f ca="1">+WORLDCUP!BD61</f>
        <v>Australia</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Bosnia and Herzegovina</v>
      </c>
      <c r="F143" s="9" t="str">
        <f ca="1">+WORLDCUP!BD60</f>
        <v>Scotland</v>
      </c>
      <c r="G143" s="9" t="str">
        <f ca="1">+WORLDCUP!BD67</f>
        <v>Algeria</v>
      </c>
      <c r="H143" s="9" t="str">
        <f ca="1">+WORLDCUP!BD61</f>
        <v>Australia</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Egypt</v>
      </c>
      <c r="E144" s="9" t="str">
        <f ca="1">+WORLDCUP!BD59</f>
        <v>Bosnia and Herzegovina</v>
      </c>
      <c r="F144" s="9" t="str">
        <f ca="1">+WORLDCUP!BD60</f>
        <v>Scotland</v>
      </c>
      <c r="G144" s="9" t="str">
        <f ca="1">+WORLDCUP!BD65</f>
        <v>Saudi Arabia</v>
      </c>
      <c r="H144" s="9" t="str">
        <f ca="1">+WORLDCUP!BD61</f>
        <v>Australia</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Egypt</v>
      </c>
      <c r="E145" s="9" t="str">
        <f ca="1">+WORLDCUP!BD59</f>
        <v>Bosnia and Herzegovina</v>
      </c>
      <c r="F145" s="9" t="str">
        <f ca="1">+WORLDCUP!BD60</f>
        <v>Scotland</v>
      </c>
      <c r="G145" s="9" t="str">
        <f ca="1">+WORLDCUP!BD65</f>
        <v>Saudi Arabia</v>
      </c>
      <c r="H145" s="9" t="str">
        <f ca="1">+WORLDCUP!BD61</f>
        <v>Australia</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Bosnia and Herzegovina</v>
      </c>
      <c r="F146" s="9" t="str">
        <f ca="1">+WORLDCUP!BD60</f>
        <v>Scotland</v>
      </c>
      <c r="G146" s="9" t="str">
        <f ca="1">+WORLDCUP!BD67</f>
        <v>Algeria</v>
      </c>
      <c r="H146" s="9" t="str">
        <f ca="1">+WORLDCUP!BD61</f>
        <v>Australia</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Australia</v>
      </c>
      <c r="G147" s="9" t="str">
        <f ca="1">+WORLDCUP!BD62</f>
        <v>Ivory Coast</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Australia</v>
      </c>
      <c r="G148" s="9" t="str">
        <f ca="1">+WORLDCUP!BD66</f>
        <v>Senegal</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Australia</v>
      </c>
      <c r="G149" s="9" t="str">
        <f ca="1">+WORLDCUP!BD62</f>
        <v>Ivory Coast</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Australia</v>
      </c>
      <c r="G150" s="9" t="str">
        <f ca="1">+WORLDCUP!BD62</f>
        <v>Ivory Coast</v>
      </c>
      <c r="H150" s="9" t="str">
        <f ca="1">+WORLDCUP!BD63</f>
        <v>Sweden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Australia</v>
      </c>
      <c r="G151" s="9" t="str">
        <f ca="1">+WORLDCUP!BD65</f>
        <v>Saudi Arabia</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Australia</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Australia</v>
      </c>
      <c r="G153" s="9" t="str">
        <f ca="1">+WORLDCUP!BD65</f>
        <v>Saudi Arabia</v>
      </c>
      <c r="H153" s="9" t="str">
        <f ca="1">+WORLDCUP!BD63</f>
        <v>Sweden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Australia</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Australia</v>
      </c>
      <c r="G155" s="9" t="str">
        <f ca="1">+WORLDCUP!BD65</f>
        <v>Saudi Arabia</v>
      </c>
      <c r="H155" s="9" t="str">
        <f ca="1">+WORLDCUP!BD63</f>
        <v>Sweden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Australia</v>
      </c>
      <c r="G156" s="9" t="str">
        <f ca="1">+WORLDCUP!BD65</f>
        <v>Saudi Arabia</v>
      </c>
      <c r="H156" s="9" t="str">
        <f ca="1">+WORLDCUP!BD63</f>
        <v>Sweden</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Australia</v>
      </c>
      <c r="G157" s="9" t="str">
        <f ca="1">+WORLDCUP!BD62</f>
        <v>Ivory Coast</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Australia</v>
      </c>
      <c r="G158" s="9" t="str">
        <f ca="1">+WORLDCUP!BD67</f>
        <v>Algeria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Australia</v>
      </c>
      <c r="G159" s="9" t="str">
        <f ca="1">+WORLDCUP!BD67</f>
        <v>Algeria</v>
      </c>
      <c r="H159" s="9" t="str">
        <f ca="1">+WORLDCUP!BD63</f>
        <v>Sweden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Australia</v>
      </c>
      <c r="G160" s="9" t="str">
        <f ca="1">+WORLDCUP!BD62</f>
        <v>Ivory Coast</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Australia</v>
      </c>
      <c r="G161" s="9" t="str">
        <f ca="1">+WORLDCUP!BD62</f>
        <v>Ivory Coast</v>
      </c>
      <c r="H161" s="9" t="str">
        <f ca="1">+WORLDCUP!BD63</f>
        <v>Sweden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Australia</v>
      </c>
      <c r="G162" s="9" t="str">
        <f ca="1">+WORLDCUP!BD67</f>
        <v>Algeria</v>
      </c>
      <c r="H162" s="9" t="str">
        <f ca="1">+WORLDCUP!BD63</f>
        <v>Sweden</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Australia</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Australia</v>
      </c>
      <c r="G164" s="9" t="str">
        <f ca="1">+WORLDCUP!BD65</f>
        <v>Saudi Arabia</v>
      </c>
      <c r="H164" s="9" t="str">
        <f ca="1">+WORLDCUP!BD63</f>
        <v>Sweden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Bosnia and Herzegovina</v>
      </c>
      <c r="F165" s="9" t="str">
        <f ca="1">+WORLDCUP!BD60</f>
        <v>Scotland</v>
      </c>
      <c r="G165" s="9" t="str">
        <f ca="1">+WORLDCUP!BD67</f>
        <v>Algeria</v>
      </c>
      <c r="H165" s="9" t="str">
        <f ca="1">+WORLDCUP!BD63</f>
        <v>Sweden</v>
      </c>
      <c r="I165" s="9" t="str">
        <f ca="1">+WORLDCUP!BD61</f>
        <v>Australia</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Australia</v>
      </c>
      <c r="G166" s="9" t="str">
        <f ca="1">+WORLDCUP!BD65</f>
        <v>Saudi Arabia</v>
      </c>
      <c r="H166" s="9" t="str">
        <f ca="1">+WORLDCUP!BD63</f>
        <v>Sweden</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Sweden</v>
      </c>
      <c r="G167" s="9" t="str">
        <f ca="1">+WORLDCUP!BD58</f>
        <v>South Korea</v>
      </c>
      <c r="H167" s="9" t="str">
        <f ca="1">+WORLDCUP!BD64</f>
        <v>Egypt</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Senegal</v>
      </c>
      <c r="F168" s="9" t="str">
        <f ca="1">+WORLDCUP!BD58</f>
        <v>South Korea</v>
      </c>
      <c r="G168" s="9" t="str">
        <f ca="1">+WORLDCUP!BD65</f>
        <v>Saudi Arabia</v>
      </c>
      <c r="H168" s="9" t="str">
        <f ca="1">+WORLDCUP!BD64</f>
        <v>Egypt</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Senegal</v>
      </c>
      <c r="F169" s="9" t="str">
        <f ca="1">+WORLDCUP!BD63</f>
        <v>Sweden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Senegal</v>
      </c>
      <c r="F170" s="9" t="str">
        <f ca="1">+WORLDCUP!BD63</f>
        <v>Sweden</v>
      </c>
      <c r="G170" s="9" t="str">
        <f ca="1">+WORLDCUP!BD58</f>
        <v>South Korea</v>
      </c>
      <c r="H170" s="9" t="str">
        <f ca="1">+WORLDCUP!BD64</f>
        <v>Egypt</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Egypt</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Egypt</v>
      </c>
      <c r="E172" s="9" t="str">
        <f ca="1">+WORLDCUP!BD66</f>
        <v>Senegal</v>
      </c>
      <c r="F172" s="9" t="str">
        <f ca="1">+WORLDCUP!BD63</f>
        <v>Sweden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Egypt</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Egypt</v>
      </c>
      <c r="E174" s="9" t="str">
        <f ca="1">+WORLDCUP!BD67</f>
        <v>Algeria</v>
      </c>
      <c r="F174" s="9" t="str">
        <f ca="1">+WORLDCUP!BD63</f>
        <v>Sweden</v>
      </c>
      <c r="G174" s="9" t="str">
        <f ca="1">+WORLDCUP!BD58</f>
        <v>South Korea</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Australia</v>
      </c>
      <c r="G175" s="9" t="str">
        <f ca="1">+WORLDCUP!BD58</f>
        <v>South Korea</v>
      </c>
      <c r="H175" s="9" t="str">
        <f ca="1">+WORLDCUP!BD64</f>
        <v>Egypt</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Australia</v>
      </c>
      <c r="G176" s="9" t="str">
        <f ca="1">+WORLDCUP!BD58</f>
        <v>South Korea</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Egypt</v>
      </c>
      <c r="E177" s="9" t="str">
        <f ca="1">+WORLDCUP!BD67</f>
        <v>Algeria</v>
      </c>
      <c r="F177" s="9" t="str">
        <f ca="1">+WORLDCUP!BD61</f>
        <v>Australia</v>
      </c>
      <c r="G177" s="9" t="str">
        <f ca="1">+WORLDCUP!BD58</f>
        <v>South Korea</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Algeria</v>
      </c>
      <c r="F178" s="9" t="str">
        <f ca="1">+WORLDCUP!BD61</f>
        <v>Australia</v>
      </c>
      <c r="G178" s="9" t="str">
        <f ca="1">+WORLDCUP!BD58</f>
        <v>South Korea</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Senegal</v>
      </c>
      <c r="F179" s="9" t="str">
        <f ca="1">+WORLDCUP!BD61</f>
        <v>Australia</v>
      </c>
      <c r="G179" s="9" t="str">
        <f ca="1">+WORLDCUP!BD58</f>
        <v>South Korea</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Algeria</v>
      </c>
      <c r="F180" s="9" t="str">
        <f ca="1">+WORLDCUP!BD61</f>
        <v>Australia</v>
      </c>
      <c r="G180" s="9" t="str">
        <f ca="1">+WORLDCUP!BD58</f>
        <v>South Korea</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Algeria</v>
      </c>
      <c r="F181" s="9" t="str">
        <f ca="1">+WORLDCUP!BD61</f>
        <v>Australia</v>
      </c>
      <c r="G181" s="9" t="str">
        <f ca="1">+WORLDCUP!BD58</f>
        <v>South Korea</v>
      </c>
      <c r="H181" s="9" t="str">
        <f ca="1">+WORLDCUP!BD63</f>
        <v>Sweden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Senegal</v>
      </c>
      <c r="F182" s="9" t="str">
        <f ca="1">+WORLDCUP!BD61</f>
        <v>Australia</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Senegal</v>
      </c>
      <c r="F183" s="9" t="str">
        <f ca="1">+WORLDCUP!BD61</f>
        <v>Australia</v>
      </c>
      <c r="G183" s="9" t="str">
        <f ca="1">+WORLDCUP!BD58</f>
        <v>South Korea</v>
      </c>
      <c r="H183" s="9" t="str">
        <f ca="1">+WORLDCUP!BD64</f>
        <v>Egypt</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Egypt</v>
      </c>
      <c r="E184" s="9" t="str">
        <f ca="1">+WORLDCUP!BD67</f>
        <v>Algeria</v>
      </c>
      <c r="F184" s="9" t="str">
        <f ca="1">+WORLDCUP!BD61</f>
        <v>Australia</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Egypt</v>
      </c>
      <c r="E185" s="9" t="str">
        <f ca="1">+WORLDCUP!BD66</f>
        <v>Senegal</v>
      </c>
      <c r="F185" s="9" t="str">
        <f ca="1">+WORLDCUP!BD61</f>
        <v>Australia</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Egypt</v>
      </c>
      <c r="E186" s="9" t="str">
        <f ca="1">+WORLDCUP!BD67</f>
        <v>Algeria</v>
      </c>
      <c r="F186" s="9" t="str">
        <f ca="1">+WORLDCUP!BD61</f>
        <v>Australia</v>
      </c>
      <c r="G186" s="9" t="str">
        <f ca="1">+WORLDCUP!BD58</f>
        <v>South Korea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Egypt</v>
      </c>
      <c r="E187" s="9" t="str">
        <f ca="1">+WORLDCUP!BD67</f>
        <v>Algeria</v>
      </c>
      <c r="F187" s="9" t="str">
        <f ca="1">+WORLDCUP!BD61</f>
        <v>Australia</v>
      </c>
      <c r="G187" s="9" t="str">
        <f ca="1">+WORLDCUP!BD58</f>
        <v>South Korea</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Senegal</v>
      </c>
      <c r="F188" s="9" t="str">
        <f ca="1">+WORLDCUP!BD61</f>
        <v>Australia</v>
      </c>
      <c r="G188" s="9" t="str">
        <f ca="1">+WORLDCUP!BD58</f>
        <v>South Korea</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Australia</v>
      </c>
      <c r="G189" s="9" t="str">
        <f ca="1">+WORLDCUP!BD58</f>
        <v>South Korea</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Senegal</v>
      </c>
      <c r="F190" s="9" t="str">
        <f ca="1">+WORLDCUP!BD61</f>
        <v>Australia</v>
      </c>
      <c r="G190" s="9" t="str">
        <f ca="1">+WORLDCUP!BD58</f>
        <v>South Korea</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Australia</v>
      </c>
      <c r="G191" s="9" t="str">
        <f ca="1">+WORLDCUP!BD58</f>
        <v>South Korea</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Australia</v>
      </c>
      <c r="G192" s="9" t="str">
        <f ca="1">+WORLDCUP!BD58</f>
        <v>South Korea</v>
      </c>
      <c r="H192" s="9" t="str">
        <f ca="1">+WORLDCUP!BD63</f>
        <v>Sweden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Egypt</v>
      </c>
      <c r="E193" s="9" t="str">
        <f ca="1">+WORLDCUP!BD67</f>
        <v>Algeria</v>
      </c>
      <c r="F193" s="9" t="str">
        <f ca="1">+WORLDCUP!BD61</f>
        <v>Australia</v>
      </c>
      <c r="G193" s="9" t="str">
        <f ca="1">+WORLDCUP!BD58</f>
        <v>South Korea</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Egypt</v>
      </c>
      <c r="E194" s="9" t="str">
        <f ca="1">+WORLDCUP!BD66</f>
        <v>Senegal</v>
      </c>
      <c r="F194" s="9" t="str">
        <f ca="1">+WORLDCUP!BD61</f>
        <v>Australia</v>
      </c>
      <c r="G194" s="9" t="str">
        <f ca="1">+WORLDCUP!BD58</f>
        <v>South Korea</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Egypt</v>
      </c>
      <c r="E195" s="9" t="str">
        <f ca="1">+WORLDCUP!BD67</f>
        <v>Algeria</v>
      </c>
      <c r="F195" s="9" t="str">
        <f ca="1">+WORLDCUP!BD61</f>
        <v>Australia</v>
      </c>
      <c r="G195" s="9" t="str">
        <f ca="1">+WORLDCUP!BD58</f>
        <v>South Korea</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Egypt</v>
      </c>
      <c r="E196" s="9" t="str">
        <f ca="1">+WORLDCUP!BD67</f>
        <v>Algeria</v>
      </c>
      <c r="F196" s="9" t="str">
        <f ca="1">+WORLDCUP!BD61</f>
        <v>Australia</v>
      </c>
      <c r="G196" s="9" t="str">
        <f ca="1">+WORLDCUP!BD58</f>
        <v>South Korea</v>
      </c>
      <c r="H196" s="9" t="str">
        <f ca="1">+WORLDCUP!BD63</f>
        <v>Sweden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Ivory Coast</v>
      </c>
      <c r="F197" s="9" t="str">
        <f ca="1">+WORLDCUP!BD61</f>
        <v>Australia</v>
      </c>
      <c r="G197" s="9" t="str">
        <f ca="1">+WORLDCUP!BD58</f>
        <v>South Korea</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Algeria</v>
      </c>
      <c r="F198" s="9" t="str">
        <f ca="1">+WORLDCUP!BD61</f>
        <v>Australia</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Algeria</v>
      </c>
      <c r="F199" s="9" t="str">
        <f ca="1">+WORLDCUP!BD61</f>
        <v>Australia</v>
      </c>
      <c r="G199" s="9" t="str">
        <f ca="1">+WORLDCUP!BD58</f>
        <v>South Korea</v>
      </c>
      <c r="H199" s="9" t="str">
        <f ca="1">+WORLDCUP!BD63</f>
        <v>Sweden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Ivory Coast</v>
      </c>
      <c r="F200" s="9" t="str">
        <f ca="1">+WORLDCUP!BD61</f>
        <v>Australia</v>
      </c>
      <c r="G200" s="9" t="str">
        <f ca="1">+WORLDCUP!BD58</f>
        <v>South Korea</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Ivory Coast</v>
      </c>
      <c r="F201" s="9" t="str">
        <f ca="1">+WORLDCUP!BD61</f>
        <v>Australia</v>
      </c>
      <c r="G201" s="9" t="str">
        <f ca="1">+WORLDCUP!BD58</f>
        <v>South Korea</v>
      </c>
      <c r="H201" s="9" t="str">
        <f ca="1">+WORLDCUP!BD63</f>
        <v>Sweden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Algeria</v>
      </c>
      <c r="F202" s="9" t="str">
        <f ca="1">+WORLDCUP!BD61</f>
        <v>Australia</v>
      </c>
      <c r="G202" s="9" t="str">
        <f ca="1">+WORLDCUP!BD58</f>
        <v>South Korea</v>
      </c>
      <c r="H202" s="9" t="str">
        <f ca="1">+WORLDCUP!BD63</f>
        <v>Sweden</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Korea</v>
      </c>
      <c r="H203" s="9" t="str">
        <f ca="1">+WORLDCUP!BD64</f>
        <v>Egypt</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Korea</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Egypt</v>
      </c>
      <c r="E205" s="9" t="str">
        <f ca="1">+WORLDCUP!BD67</f>
        <v>Algeria</v>
      </c>
      <c r="F205" s="9" t="str">
        <f ca="1">+WORLDCUP!BD60</f>
        <v>Scotland</v>
      </c>
      <c r="G205" s="9" t="str">
        <f ca="1">+WORLDCUP!BD58</f>
        <v>South Korea</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Algeria</v>
      </c>
      <c r="F206" s="9" t="str">
        <f ca="1">+WORLDCUP!BD60</f>
        <v>Scotland</v>
      </c>
      <c r="G206" s="9" t="str">
        <f ca="1">+WORLDCUP!BD58</f>
        <v>South Korea</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Senegal</v>
      </c>
      <c r="F207" s="9" t="str">
        <f ca="1">+WORLDCUP!BD60</f>
        <v>Scotland</v>
      </c>
      <c r="G207" s="9" t="str">
        <f ca="1">+WORLDCUP!BD58</f>
        <v>South Korea</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Algeria</v>
      </c>
      <c r="F208" s="9" t="str">
        <f ca="1">+WORLDCUP!BD60</f>
        <v>Scotland</v>
      </c>
      <c r="G208" s="9" t="str">
        <f ca="1">+WORLDCUP!BD58</f>
        <v>South Korea</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Algeria</v>
      </c>
      <c r="F209" s="9" t="str">
        <f ca="1">+WORLDCUP!BD60</f>
        <v>Scotland</v>
      </c>
      <c r="G209" s="9" t="str">
        <f ca="1">+WORLDCUP!BD58</f>
        <v>South Korea</v>
      </c>
      <c r="H209" s="9" t="str">
        <f ca="1">+WORLDCUP!BD63</f>
        <v>Sweden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Korea</v>
      </c>
      <c r="H211" s="9" t="str">
        <f ca="1">+WORLDCUP!BD64</f>
        <v>Egypt</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Egypt</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Egypt</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Egypt</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Egypt</v>
      </c>
      <c r="E215" s="9" t="str">
        <f ca="1">+WORLDCUP!BD67</f>
        <v>Algeria</v>
      </c>
      <c r="F215" s="9" t="str">
        <f ca="1">+WORLDCUP!BD60</f>
        <v>Scotland</v>
      </c>
      <c r="G215" s="9" t="str">
        <f ca="1">+WORLDCUP!BD58</f>
        <v>South Korea</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Korea</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Korea</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Sweden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Egypt</v>
      </c>
      <c r="E221" s="9" t="str">
        <f ca="1">+WORLDCUP!BD67</f>
        <v>Algeria</v>
      </c>
      <c r="F221" s="9" t="str">
        <f ca="1">+WORLDCUP!BD60</f>
        <v>Scotland</v>
      </c>
      <c r="G221" s="9" t="str">
        <f ca="1">+WORLDCUP!BD58</f>
        <v>South Korea</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Egypt</v>
      </c>
      <c r="E222" s="9" t="str">
        <f ca="1">+WORLDCUP!BD66</f>
        <v>Senegal</v>
      </c>
      <c r="F222" s="9" t="str">
        <f ca="1">+WORLDCUP!BD60</f>
        <v>Scotland</v>
      </c>
      <c r="G222" s="9" t="str">
        <f ca="1">+WORLDCUP!BD58</f>
        <v>South Korea</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Egypt</v>
      </c>
      <c r="E223" s="9" t="str">
        <f ca="1">+WORLDCUP!BD67</f>
        <v>Algeria</v>
      </c>
      <c r="F223" s="9" t="str">
        <f ca="1">+WORLDCUP!BD60</f>
        <v>Scotland</v>
      </c>
      <c r="G223" s="9" t="str">
        <f ca="1">+WORLDCUP!BD58</f>
        <v>South Korea</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Egypt</v>
      </c>
      <c r="E224" s="9" t="str">
        <f ca="1">+WORLDCUP!BD67</f>
        <v>Algeria</v>
      </c>
      <c r="F224" s="9" t="str">
        <f ca="1">+WORLDCUP!BD60</f>
        <v>Scotland</v>
      </c>
      <c r="G224" s="9" t="str">
        <f ca="1">+WORLDCUP!BD58</f>
        <v>South Korea</v>
      </c>
      <c r="H224" s="9" t="str">
        <f ca="1">+WORLDCUP!BD63</f>
        <v>Sweden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Ivory Coast</v>
      </c>
      <c r="F225" s="9" t="str">
        <f ca="1">+WORLDCUP!BD60</f>
        <v>Scotland</v>
      </c>
      <c r="G225" s="9" t="str">
        <f ca="1">+WORLDCUP!BD58</f>
        <v>South Korea</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Algeria</v>
      </c>
      <c r="F226" s="9" t="str">
        <f ca="1">+WORLDCUP!BD60</f>
        <v>Scotland</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Algeria</v>
      </c>
      <c r="F227" s="9" t="str">
        <f ca="1">+WORLDCUP!BD60</f>
        <v>Scotland</v>
      </c>
      <c r="G227" s="9" t="str">
        <f ca="1">+WORLDCUP!BD58</f>
        <v>South Korea</v>
      </c>
      <c r="H227" s="9" t="str">
        <f ca="1">+WORLDCUP!BD63</f>
        <v>Sweden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Ivory Coast</v>
      </c>
      <c r="F228" s="9" t="str">
        <f ca="1">+WORLDCUP!BD60</f>
        <v>Scotland</v>
      </c>
      <c r="G228" s="9" t="str">
        <f ca="1">+WORLDCUP!BD58</f>
        <v>South Korea</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Ivory Coast</v>
      </c>
      <c r="F229" s="9" t="str">
        <f ca="1">+WORLDCUP!BD60</f>
        <v>Scotland</v>
      </c>
      <c r="G229" s="9" t="str">
        <f ca="1">+WORLDCUP!BD58</f>
        <v>South Korea</v>
      </c>
      <c r="H229" s="9" t="str">
        <f ca="1">+WORLDCUP!BD63</f>
        <v>Sweden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Algeria</v>
      </c>
      <c r="F230" s="9" t="str">
        <f ca="1">+WORLDCUP!BD60</f>
        <v>Scotland</v>
      </c>
      <c r="G230" s="9" t="str">
        <f ca="1">+WORLDCUP!BD58</f>
        <v>South Korea</v>
      </c>
      <c r="H230" s="9" t="str">
        <f ca="1">+WORLDCUP!BD63</f>
        <v>Sweden</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Korea</v>
      </c>
      <c r="H231" s="9" t="str">
        <f ca="1">+WORLDCUP!BD61</f>
        <v>Australia</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Egypt</v>
      </c>
      <c r="E232" s="9" t="str">
        <f ca="1">+WORLDCUP!BD67</f>
        <v>Algeria</v>
      </c>
      <c r="F232" s="9" t="str">
        <f ca="1">+WORLDCUP!BD60</f>
        <v>Scotland</v>
      </c>
      <c r="G232" s="9" t="str">
        <f ca="1">+WORLDCUP!BD58</f>
        <v>South Korea</v>
      </c>
      <c r="H232" s="9" t="str">
        <f ca="1">+WORLDCUP!BD61</f>
        <v>Australia</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Algeria</v>
      </c>
      <c r="F233" s="9" t="str">
        <f ca="1">+WORLDCUP!BD60</f>
        <v>Scotland</v>
      </c>
      <c r="G233" s="9" t="str">
        <f ca="1">+WORLDCUP!BD58</f>
        <v>South Korea</v>
      </c>
      <c r="H233" s="9" t="str">
        <f ca="1">+WORLDCUP!BD61</f>
        <v>Australia</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Senegal</v>
      </c>
      <c r="F234" s="9" t="str">
        <f ca="1">+WORLDCUP!BD60</f>
        <v>Scotland</v>
      </c>
      <c r="G234" s="9" t="str">
        <f ca="1">+WORLDCUP!BD58</f>
        <v>South Korea</v>
      </c>
      <c r="H234" s="9" t="str">
        <f ca="1">+WORLDCUP!BD61</f>
        <v>Australia</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Algeria</v>
      </c>
      <c r="F235" s="9" t="str">
        <f ca="1">+WORLDCUP!BD60</f>
        <v>Scotland</v>
      </c>
      <c r="G235" s="9" t="str">
        <f ca="1">+WORLDCUP!BD58</f>
        <v>South Korea</v>
      </c>
      <c r="H235" s="9" t="str">
        <f ca="1">+WORLDCUP!BD61</f>
        <v>Australia</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Algeria</v>
      </c>
      <c r="F236" s="9" t="str">
        <f ca="1">+WORLDCUP!BD60</f>
        <v>Scotland</v>
      </c>
      <c r="G236" s="9" t="str">
        <f ca="1">+WORLDCUP!BD58</f>
        <v>South Korea</v>
      </c>
      <c r="H236" s="9" t="str">
        <f ca="1">+WORLDCUP!BD61</f>
        <v>Australia</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Australia</v>
      </c>
      <c r="G237" s="9" t="str">
        <f ca="1">+WORLDCUP!BD58</f>
        <v>South Korea</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Australia</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South Korea</v>
      </c>
      <c r="H239" s="9" t="str">
        <f ca="1">+WORLDCUP!BD61</f>
        <v>Australia</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Australia</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Australia</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Australia</v>
      </c>
      <c r="G242" s="9" t="str">
        <f ca="1">+WORLDCUP!BD58</f>
        <v>South Korea</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Senegal</v>
      </c>
      <c r="F243" s="9" t="str">
        <f ca="1">+WORLDCUP!BD61</f>
        <v>Australia</v>
      </c>
      <c r="G243" s="9" t="str">
        <f ca="1">+WORLDCUP!BD58</f>
        <v>South Korea</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Australia</v>
      </c>
      <c r="G244" s="9" t="str">
        <f ca="1">+WORLDCUP!BD58</f>
        <v>South Korea</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Australia</v>
      </c>
      <c r="G245" s="9" t="str">
        <f ca="1">+WORLDCUP!BD58</f>
        <v>South Korea</v>
      </c>
      <c r="H245" s="9" t="str">
        <f ca="1">+WORLDCUP!BD63</f>
        <v>Sweden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Sweden</v>
      </c>
      <c r="F246" s="9" t="str">
        <f ca="1">+WORLDCUP!BD60</f>
        <v>Scotland</v>
      </c>
      <c r="G246" s="9" t="str">
        <f ca="1">+WORLDCUP!BD58</f>
        <v>South Korea</v>
      </c>
      <c r="H246" s="9" t="str">
        <f ca="1">+WORLDCUP!BD61</f>
        <v>Australia</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Australia</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Algeria</v>
      </c>
      <c r="F248" s="9" t="str">
        <f ca="1">+WORLDCUP!BD60</f>
        <v>Scotland</v>
      </c>
      <c r="G248" s="9" t="str">
        <f ca="1">+WORLDCUP!BD58</f>
        <v>South Korea</v>
      </c>
      <c r="H248" s="9" t="str">
        <f ca="1">+WORLDCUP!BD63</f>
        <v>Sweden</v>
      </c>
      <c r="I248" s="9" t="str">
        <f ca="1">+WORLDCUP!BD61</f>
        <v>Australia</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Sweden</v>
      </c>
      <c r="F249" s="9" t="str">
        <f ca="1">+WORLDCUP!BD60</f>
        <v>Scotland</v>
      </c>
      <c r="G249" s="9" t="str">
        <f ca="1">+WORLDCUP!BD58</f>
        <v>South Korea</v>
      </c>
      <c r="H249" s="9" t="str">
        <f ca="1">+WORLDCUP!BD61</f>
        <v>Australia</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Sweden</v>
      </c>
      <c r="F250" s="9" t="str">
        <f ca="1">+WORLDCUP!BD60</f>
        <v>Scotland</v>
      </c>
      <c r="G250" s="9" t="str">
        <f ca="1">+WORLDCUP!BD58</f>
        <v>South Korea</v>
      </c>
      <c r="H250" s="9" t="str">
        <f ca="1">+WORLDCUP!BD61</f>
        <v>Australia</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Algeria</v>
      </c>
      <c r="F251" s="9" t="str">
        <f ca="1">+WORLDCUP!BD60</f>
        <v>Scotland</v>
      </c>
      <c r="G251" s="9" t="str">
        <f ca="1">+WORLDCUP!BD58</f>
        <v>South Korea</v>
      </c>
      <c r="H251" s="9" t="str">
        <f ca="1">+WORLDCUP!BD63</f>
        <v>Sweden</v>
      </c>
      <c r="I251" s="9" t="str">
        <f ca="1">+WORLDCUP!BD61</f>
        <v>Australia</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Korea</v>
      </c>
      <c r="H252" s="9" t="str">
        <f ca="1">+WORLDCUP!BD61</f>
        <v>Australia</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Australia</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Korea</v>
      </c>
      <c r="H254" s="9" t="str">
        <f ca="1">+WORLDCUP!BD61</f>
        <v>Australia</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Australia</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Australia</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Egypt</v>
      </c>
      <c r="E257" s="9" t="str">
        <f ca="1">+WORLDCUP!BD67</f>
        <v>Algeria</v>
      </c>
      <c r="F257" s="9" t="str">
        <f ca="1">+WORLDCUP!BD60</f>
        <v>Scotland</v>
      </c>
      <c r="G257" s="9" t="str">
        <f ca="1">+WORLDCUP!BD58</f>
        <v>South Korea</v>
      </c>
      <c r="H257" s="9" t="str">
        <f ca="1">+WORLDCUP!BD61</f>
        <v>Australia</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Egypt</v>
      </c>
      <c r="E258" s="9" t="str">
        <f ca="1">+WORLDCUP!BD66</f>
        <v>Senegal</v>
      </c>
      <c r="F258" s="9" t="str">
        <f ca="1">+WORLDCUP!BD60</f>
        <v>Scotland</v>
      </c>
      <c r="G258" s="9" t="str">
        <f ca="1">+WORLDCUP!BD58</f>
        <v>South Korea</v>
      </c>
      <c r="H258" s="9" t="str">
        <f ca="1">+WORLDCUP!BD61</f>
        <v>Australia</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Egypt</v>
      </c>
      <c r="E259" s="9" t="str">
        <f ca="1">+WORLDCUP!BD67</f>
        <v>Algeria</v>
      </c>
      <c r="F259" s="9" t="str">
        <f ca="1">+WORLDCUP!BD60</f>
        <v>Scotland</v>
      </c>
      <c r="G259" s="9" t="str">
        <f ca="1">+WORLDCUP!BD58</f>
        <v>South Korea</v>
      </c>
      <c r="H259" s="9" t="str">
        <f ca="1">+WORLDCUP!BD61</f>
        <v>Australia</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Egypt</v>
      </c>
      <c r="E260" s="9" t="str">
        <f ca="1">+WORLDCUP!BD67</f>
        <v>Algeria</v>
      </c>
      <c r="F260" s="9" t="str">
        <f ca="1">+WORLDCUP!BD60</f>
        <v>Scotland</v>
      </c>
      <c r="G260" s="9" t="str">
        <f ca="1">+WORLDCUP!BD58</f>
        <v>South Korea</v>
      </c>
      <c r="H260" s="9" t="str">
        <f ca="1">+WORLDCUP!BD61</f>
        <v>Australia</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Ivory Coast</v>
      </c>
      <c r="F261" s="9" t="str">
        <f ca="1">+WORLDCUP!BD60</f>
        <v>Scotland</v>
      </c>
      <c r="G261" s="9" t="str">
        <f ca="1">+WORLDCUP!BD58</f>
        <v>South Korea</v>
      </c>
      <c r="H261" s="9" t="str">
        <f ca="1">+WORLDCUP!BD61</f>
        <v>Australia</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Algeria</v>
      </c>
      <c r="F262" s="9" t="str">
        <f ca="1">+WORLDCUP!BD60</f>
        <v>Scotland</v>
      </c>
      <c r="G262" s="9" t="str">
        <f ca="1">+WORLDCUP!BD58</f>
        <v>South Korea</v>
      </c>
      <c r="H262" s="9" t="str">
        <f ca="1">+WORLDCUP!BD61</f>
        <v>Australia</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Algeria</v>
      </c>
      <c r="F263" s="9" t="str">
        <f ca="1">+WORLDCUP!BD60</f>
        <v>Scotland</v>
      </c>
      <c r="G263" s="9" t="str">
        <f ca="1">+WORLDCUP!BD58</f>
        <v>South Korea</v>
      </c>
      <c r="H263" s="9" t="str">
        <f ca="1">+WORLDCUP!BD61</f>
        <v>Australia</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Ivory Coast</v>
      </c>
      <c r="F264" s="9" t="str">
        <f ca="1">+WORLDCUP!BD60</f>
        <v>Scotland</v>
      </c>
      <c r="G264" s="9" t="str">
        <f ca="1">+WORLDCUP!BD58</f>
        <v>South Korea</v>
      </c>
      <c r="H264" s="9" t="str">
        <f ca="1">+WORLDCUP!BD61</f>
        <v>Australia</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Ivory Coast</v>
      </c>
      <c r="F265" s="9" t="str">
        <f ca="1">+WORLDCUP!BD60</f>
        <v>Scotland</v>
      </c>
      <c r="G265" s="9" t="str">
        <f ca="1">+WORLDCUP!BD58</f>
        <v>South Korea</v>
      </c>
      <c r="H265" s="9" t="str">
        <f ca="1">+WORLDCUP!BD61</f>
        <v>Australia</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Algeria</v>
      </c>
      <c r="F266" s="9" t="str">
        <f ca="1">+WORLDCUP!BD60</f>
        <v>Scotland</v>
      </c>
      <c r="G266" s="9" t="str">
        <f ca="1">+WORLDCUP!BD58</f>
        <v>South Korea</v>
      </c>
      <c r="H266" s="9" t="str">
        <f ca="1">+WORLDCUP!BD61</f>
        <v>Australia</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Australia</v>
      </c>
      <c r="G267" s="9" t="str">
        <f ca="1">+WORLDCUP!BD58</f>
        <v>South Korea</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Australia</v>
      </c>
      <c r="G268" s="9" t="str">
        <f ca="1">+WORLDCUP!BD58</f>
        <v>South Korea</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Australia</v>
      </c>
      <c r="G269" s="9" t="str">
        <f ca="1">+WORLDCUP!BD58</f>
        <v>South Korea</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Australia</v>
      </c>
      <c r="G270" s="9" t="str">
        <f ca="1">+WORLDCUP!BD58</f>
        <v>South Korea</v>
      </c>
      <c r="H270" s="9" t="str">
        <f ca="1">+WORLDCUP!BD63</f>
        <v>Sweden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Korea</v>
      </c>
      <c r="H271" s="9" t="str">
        <f ca="1">+WORLDCUP!BD61</f>
        <v>Australia</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Australia</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Sweden</v>
      </c>
      <c r="I273" s="9" t="str">
        <f ca="1">+WORLDCUP!BD61</f>
        <v>Australia</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Korea</v>
      </c>
      <c r="H274" s="9" t="str">
        <f ca="1">+WORLDCUP!BD61</f>
        <v>Australia</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Korea</v>
      </c>
      <c r="H275" s="9" t="str">
        <f ca="1">+WORLDCUP!BD61</f>
        <v>Australia</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Sweden</v>
      </c>
      <c r="I276" s="9" t="str">
        <f ca="1">+WORLDCUP!BD61</f>
        <v>Australia</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Ivory Coast</v>
      </c>
      <c r="F277" s="9" t="str">
        <f ca="1">+WORLDCUP!BD61</f>
        <v>Australia</v>
      </c>
      <c r="G277" s="9" t="str">
        <f ca="1">+WORLDCUP!BD58</f>
        <v>South Korea</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Australia</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Australia</v>
      </c>
      <c r="G279" s="9" t="str">
        <f ca="1">+WORLDCUP!BD58</f>
        <v>South Korea</v>
      </c>
      <c r="H279" s="9" t="str">
        <f ca="1">+WORLDCUP!BD63</f>
        <v>Sweden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Ivory Coast</v>
      </c>
      <c r="F280" s="9" t="str">
        <f ca="1">+WORLDCUP!BD61</f>
        <v>Australia</v>
      </c>
      <c r="G280" s="9" t="str">
        <f ca="1">+WORLDCUP!BD58</f>
        <v>South Korea</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Ivory Coast</v>
      </c>
      <c r="F281" s="9" t="str">
        <f ca="1">+WORLDCUP!BD61</f>
        <v>Australia</v>
      </c>
      <c r="G281" s="9" t="str">
        <f ca="1">+WORLDCUP!BD58</f>
        <v>South Korea</v>
      </c>
      <c r="H281" s="9" t="str">
        <f ca="1">+WORLDCUP!BD63</f>
        <v>Sweden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Australia</v>
      </c>
      <c r="G282" s="9" t="str">
        <f ca="1">+WORLDCUP!BD58</f>
        <v>South Korea</v>
      </c>
      <c r="H282" s="9" t="str">
        <f ca="1">+WORLDCUP!BD63</f>
        <v>Sweden</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Sweden</v>
      </c>
      <c r="F283" s="9" t="str">
        <f ca="1">+WORLDCUP!BD60</f>
        <v>Scotland</v>
      </c>
      <c r="G283" s="9" t="str">
        <f ca="1">+WORLDCUP!BD58</f>
        <v>South Korea</v>
      </c>
      <c r="H283" s="9" t="str">
        <f ca="1">+WORLDCUP!BD61</f>
        <v>Australia</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Ivory Coast</v>
      </c>
      <c r="F284" s="9" t="str">
        <f ca="1">+WORLDCUP!BD60</f>
        <v>Scotland</v>
      </c>
      <c r="G284" s="9" t="str">
        <f ca="1">+WORLDCUP!BD58</f>
        <v>South Korea</v>
      </c>
      <c r="H284" s="9" t="str">
        <f ca="1">+WORLDCUP!BD63</f>
        <v>Sweden</v>
      </c>
      <c r="I284" s="9" t="str">
        <f ca="1">+WORLDCUP!BD61</f>
        <v>Australia</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Algeria</v>
      </c>
      <c r="F285" s="9" t="str">
        <f ca="1">+WORLDCUP!BD60</f>
        <v>Scotland</v>
      </c>
      <c r="G285" s="9" t="str">
        <f ca="1">+WORLDCUP!BD58</f>
        <v>South Korea</v>
      </c>
      <c r="H285" s="9" t="str">
        <f ca="1">+WORLDCUP!BD63</f>
        <v>Sweden</v>
      </c>
      <c r="I285" s="9" t="str">
        <f ca="1">+WORLDCUP!BD61</f>
        <v>Australia</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Ivory Coast</v>
      </c>
      <c r="F286" s="9" t="str">
        <f ca="1">+WORLDCUP!BD60</f>
        <v>Scotland</v>
      </c>
      <c r="G286" s="9" t="str">
        <f ca="1">+WORLDCUP!BD58</f>
        <v>South Korea</v>
      </c>
      <c r="H286" s="9" t="str">
        <f ca="1">+WORLDCUP!BD63</f>
        <v>Sweden</v>
      </c>
      <c r="I286" s="9" t="str">
        <f ca="1">+WORLDCUP!BD61</f>
        <v>Australia</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Senegal</v>
      </c>
      <c r="H287" s="9" t="str">
        <f ca="1">+WORLDCUP!BD64</f>
        <v>Egypt</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Senegal</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South Korea</v>
      </c>
      <c r="H289" s="9" t="str">
        <f ca="1">+WORLDCUP!BD64</f>
        <v>Egypt</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South Korea</v>
      </c>
      <c r="H290" s="9" t="str">
        <f ca="1">+WORLDCUP!BD64</f>
        <v>Egypt</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Bosnia and Herzegovina</v>
      </c>
      <c r="F291" s="9" t="str">
        <f ca="1">+WORLDCUP!BD58</f>
        <v>South Korea</v>
      </c>
      <c r="G291" s="9" t="str">
        <f ca="1">+WORLDCUP!BD66</f>
        <v>Senegal</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South Korea</v>
      </c>
      <c r="H292" s="9" t="str">
        <f ca="1">+WORLDCUP!BD64</f>
        <v>Egypt</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South Korea</v>
      </c>
      <c r="H293" s="9" t="str">
        <f ca="1">+WORLDCUP!BD64</f>
        <v>Egypt</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Senegal</v>
      </c>
      <c r="H295" s="9" t="str">
        <f ca="1">+WORLDCUP!BD64</f>
        <v>Egypt</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Saudi Arabia</v>
      </c>
      <c r="H296" s="9" t="str">
        <f ca="1">+WORLDCUP!BD64</f>
        <v>Egypt</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Egypt</v>
      </c>
      <c r="E297" s="9" t="str">
        <f ca="1">+WORLDCUP!BD59</f>
        <v>Bosnia and Herzegovina</v>
      </c>
      <c r="F297" s="9" t="str">
        <f ca="1">+WORLDCUP!BD58</f>
        <v>South Korea</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Saudi Arabia</v>
      </c>
      <c r="H298" s="9" t="str">
        <f ca="1">+WORLDCUP!BD64</f>
        <v>Egypt</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Saudi Arabia</v>
      </c>
      <c r="H299" s="9" t="str">
        <f ca="1">+WORLDCUP!BD64</f>
        <v>Egypt</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Senegal</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Bosnia and Herzegovina</v>
      </c>
      <c r="F302" s="9" t="str">
        <f ca="1">+WORLDCUP!BD63</f>
        <v>Sweden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South Korea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South Korea</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South Korea</v>
      </c>
      <c r="H305" s="9" t="str">
        <f ca="1">+WORLDCUP!BD64</f>
        <v>Egypt</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Egypt</v>
      </c>
      <c r="E306" s="9" t="str">
        <f ca="1">+WORLDCUP!BD59</f>
        <v>Bosnia and Herzegovina</v>
      </c>
      <c r="F306" s="9" t="str">
        <f ca="1">+WORLDCUP!BD58</f>
        <v>South Korea</v>
      </c>
      <c r="G306" s="9" t="str">
        <f ca="1">+WORLDCUP!BD66</f>
        <v>Senegal</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South Korea</v>
      </c>
      <c r="H307" s="9" t="str">
        <f ca="1">+WORLDCUP!BD64</f>
        <v>Egypt</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South Korea</v>
      </c>
      <c r="H308" s="9" t="str">
        <f ca="1">+WORLDCUP!BD64</f>
        <v>Egypt</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Egypt</v>
      </c>
      <c r="E309" s="9" t="str">
        <f ca="1">+WORLDCUP!BD59</f>
        <v>Bosnia and Herzegovina</v>
      </c>
      <c r="F309" s="9" t="str">
        <f ca="1">+WORLDCUP!BD63</f>
        <v>Sweden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South Korea</v>
      </c>
      <c r="H310" s="9" t="str">
        <f ca="1">+WORLDCUP!BD64</f>
        <v>Egypt</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South Korea</v>
      </c>
      <c r="H311" s="9" t="str">
        <f ca="1">+WORLDCUP!BD64</f>
        <v>Egypt</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Egypt</v>
      </c>
      <c r="E312" s="9" t="str">
        <f ca="1">+WORLDCUP!BD59</f>
        <v>Bosnia and Herzegovina</v>
      </c>
      <c r="F312" s="9" t="str">
        <f ca="1">+WORLDCUP!BD63</f>
        <v>Sweden</v>
      </c>
      <c r="G312" s="9" t="str">
        <f ca="1">+WORLDCUP!BD58</f>
        <v>South Korea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Egypt</v>
      </c>
      <c r="E313" s="9" t="str">
        <f ca="1">+WORLDCUP!BD59</f>
        <v>Bosnia and Herzegovina</v>
      </c>
      <c r="F313" s="9" t="str">
        <f ca="1">+WORLDCUP!BD63</f>
        <v>Sweden</v>
      </c>
      <c r="G313" s="9" t="str">
        <f ca="1">+WORLDCUP!BD58</f>
        <v>South Korea</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South Korea</v>
      </c>
      <c r="H314" s="9" t="str">
        <f ca="1">+WORLDCUP!BD64</f>
        <v>Egypt</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Australia</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Australia</v>
      </c>
      <c r="G316" s="9" t="str">
        <f ca="1">+WORLDCUP!BD58</f>
        <v>South Korea</v>
      </c>
      <c r="H316" s="9" t="str">
        <f ca="1">+WORLDCUP!BD64</f>
        <v>Egypt</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Australia</v>
      </c>
      <c r="G317" s="9" t="str">
        <f ca="1">+WORLDCUP!BD58</f>
        <v>South Korea</v>
      </c>
      <c r="H317" s="9" t="str">
        <f ca="1">+WORLDCUP!BD64</f>
        <v>Egypt</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Egypt</v>
      </c>
      <c r="E318" s="9" t="str">
        <f ca="1">+WORLDCUP!BD59</f>
        <v>Bosnia and Herzegovina</v>
      </c>
      <c r="F318" s="9" t="str">
        <f ca="1">+WORLDCUP!BD61</f>
        <v>Australia</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Australia</v>
      </c>
      <c r="G319" s="9" t="str">
        <f ca="1">+WORLDCUP!BD58</f>
        <v>South Korea</v>
      </c>
      <c r="H319" s="9" t="str">
        <f ca="1">+WORLDCUP!BD64</f>
        <v>Egypt</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Australia</v>
      </c>
      <c r="G320" s="9" t="str">
        <f ca="1">+WORLDCUP!BD58</f>
        <v>South Korea</v>
      </c>
      <c r="H320" s="9" t="str">
        <f ca="1">+WORLDCUP!BD64</f>
        <v>Egypt</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Australia</v>
      </c>
      <c r="G321" s="9" t="str">
        <f ca="1">+WORLDCUP!BD58</f>
        <v>South Korea</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Australia</v>
      </c>
      <c r="G322" s="9" t="str">
        <f ca="1">+WORLDCUP!BD58</f>
        <v>South Korea</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Australia</v>
      </c>
      <c r="G323" s="9" t="str">
        <f ca="1">+WORLDCUP!BD58</f>
        <v>South Korea</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Australia</v>
      </c>
      <c r="G324" s="9" t="str">
        <f ca="1">+WORLDCUP!BD58</f>
        <v>South Korea</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Australia</v>
      </c>
      <c r="G325" s="9" t="str">
        <f ca="1">+WORLDCUP!BD58</f>
        <v>South Korea</v>
      </c>
      <c r="H325" s="9" t="str">
        <f ca="1">+WORLDCUP!BD63</f>
        <v>Sweden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Australia</v>
      </c>
      <c r="G326" s="9" t="str">
        <f ca="1">+WORLDCUP!BD58</f>
        <v>South Korea</v>
      </c>
      <c r="H326" s="9" t="str">
        <f ca="1">+WORLDCUP!BD64</f>
        <v>Egypt</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Egypt</v>
      </c>
      <c r="E327" s="9" t="str">
        <f ca="1">+WORLDCUP!BD59</f>
        <v>Bosnia and Herzegovina</v>
      </c>
      <c r="F327" s="9" t="str">
        <f ca="1">+WORLDCUP!BD61</f>
        <v>Australia</v>
      </c>
      <c r="G327" s="9" t="str">
        <f ca="1">+WORLDCUP!BD58</f>
        <v>South Korea</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Australia</v>
      </c>
      <c r="G328" s="9" t="str">
        <f ca="1">+WORLDCUP!BD58</f>
        <v>South Korea</v>
      </c>
      <c r="H328" s="9" t="str">
        <f ca="1">+WORLDCUP!BD64</f>
        <v>Egypt</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Australia</v>
      </c>
      <c r="G329" s="9" t="str">
        <f ca="1">+WORLDCUP!BD58</f>
        <v>South Korea</v>
      </c>
      <c r="H329" s="9" t="str">
        <f ca="1">+WORLDCUP!BD64</f>
        <v>Egypt</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Bosnia and Herzegovina</v>
      </c>
      <c r="F330" s="9" t="str">
        <f ca="1">+WORLDCUP!BD61</f>
        <v>Australia</v>
      </c>
      <c r="G330" s="9" t="str">
        <f ca="1">+WORLDCUP!BD58</f>
        <v>South Korea</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Bosnia and Herzegovina</v>
      </c>
      <c r="F331" s="9" t="str">
        <f ca="1">+WORLDCUP!BD61</f>
        <v>Australia</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Bosnia and Herzegovina</v>
      </c>
      <c r="F332" s="9" t="str">
        <f ca="1">+WORLDCUP!BD61</f>
        <v>Australia</v>
      </c>
      <c r="G332" s="9" t="str">
        <f ca="1">+WORLDCUP!BD58</f>
        <v>South Korea</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Bosnia and Herzegovina</v>
      </c>
      <c r="F333" s="9" t="str">
        <f ca="1">+WORLDCUP!BD61</f>
        <v>Australia</v>
      </c>
      <c r="G333" s="9" t="str">
        <f ca="1">+WORLDCUP!BD58</f>
        <v>South Korea</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Bosnia and Herzegovina</v>
      </c>
      <c r="F334" s="9" t="str">
        <f ca="1">+WORLDCUP!BD61</f>
        <v>Australia</v>
      </c>
      <c r="G334" s="9" t="str">
        <f ca="1">+WORLDCUP!BD58</f>
        <v>South Korea</v>
      </c>
      <c r="H334" s="9" t="str">
        <f ca="1">+WORLDCUP!BD63</f>
        <v>Sweden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Bosnia and Herzegovina</v>
      </c>
      <c r="F335" s="9" t="str">
        <f ca="1">+WORLDCUP!BD61</f>
        <v>Australia</v>
      </c>
      <c r="G335" s="9" t="str">
        <f ca="1">+WORLDCUP!BD58</f>
        <v>South Korea</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Senegal</v>
      </c>
      <c r="H336" s="9" t="str">
        <f ca="1">+WORLDCUP!BD61</f>
        <v>Australia</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Australia</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Bosnia and Herzegovina</v>
      </c>
      <c r="F338" s="9" t="str">
        <f ca="1">+WORLDCUP!BD61</f>
        <v>Australia</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Australia</v>
      </c>
      <c r="G339" s="9" t="str">
        <f ca="1">+WORLDCUP!BD58</f>
        <v>South Korea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Australia</v>
      </c>
      <c r="G340" s="9" t="str">
        <f ca="1">+WORLDCUP!BD58</f>
        <v>South Korea</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Australia</v>
      </c>
      <c r="G341" s="9" t="str">
        <f ca="1">+WORLDCUP!BD58</f>
        <v>South Korea</v>
      </c>
      <c r="H341" s="9" t="str">
        <f ca="1">+WORLDCUP!BD64</f>
        <v>Egypt</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Egypt</v>
      </c>
      <c r="E342" s="9" t="str">
        <f ca="1">+WORLDCUP!BD59</f>
        <v>Bosnia and Herzegovina</v>
      </c>
      <c r="F342" s="9" t="str">
        <f ca="1">+WORLDCUP!BD58</f>
        <v>South Korea</v>
      </c>
      <c r="G342" s="9" t="str">
        <f ca="1">+WORLDCUP!BD66</f>
        <v>Senegal</v>
      </c>
      <c r="H342" s="9" t="str">
        <f ca="1">+WORLDCUP!BD61</f>
        <v>Australia</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Australia</v>
      </c>
      <c r="G343" s="9" t="str">
        <f ca="1">+WORLDCUP!BD58</f>
        <v>South Korea</v>
      </c>
      <c r="H343" s="9" t="str">
        <f ca="1">+WORLDCUP!BD64</f>
        <v>Egypt</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Australia</v>
      </c>
      <c r="G344" s="9" t="str">
        <f ca="1">+WORLDCUP!BD58</f>
        <v>South Korea</v>
      </c>
      <c r="H344" s="9" t="str">
        <f ca="1">+WORLDCUP!BD64</f>
        <v>Egypt</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Egypt</v>
      </c>
      <c r="E345" s="9" t="str">
        <f ca="1">+WORLDCUP!BD59</f>
        <v>Bosnia and Herzegovina</v>
      </c>
      <c r="F345" s="9" t="str">
        <f ca="1">+WORLDCUP!BD61</f>
        <v>Australia</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Australia</v>
      </c>
      <c r="G346" s="9" t="str">
        <f ca="1">+WORLDCUP!BD58</f>
        <v>South Korea</v>
      </c>
      <c r="H346" s="9" t="str">
        <f ca="1">+WORLDCUP!BD64</f>
        <v>Egypt</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Australia</v>
      </c>
      <c r="G347" s="9" t="str">
        <f ca="1">+WORLDCUP!BD58</f>
        <v>South Korea</v>
      </c>
      <c r="H347" s="9" t="str">
        <f ca="1">+WORLDCUP!BD64</f>
        <v>Egypt</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Egypt</v>
      </c>
      <c r="E348" s="9" t="str">
        <f ca="1">+WORLDCUP!BD59</f>
        <v>Bosnia and Herzegovina</v>
      </c>
      <c r="F348" s="9" t="str">
        <f ca="1">+WORLDCUP!BD61</f>
        <v>Australia</v>
      </c>
      <c r="G348" s="9" t="str">
        <f ca="1">+WORLDCUP!BD58</f>
        <v>South Korea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Egypt</v>
      </c>
      <c r="E349" s="9" t="str">
        <f ca="1">+WORLDCUP!BD59</f>
        <v>Bosnia and Herzegovina</v>
      </c>
      <c r="F349" s="9" t="str">
        <f ca="1">+WORLDCUP!BD61</f>
        <v>Australia</v>
      </c>
      <c r="G349" s="9" t="str">
        <f ca="1">+WORLDCUP!BD58</f>
        <v>South Korea</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Australia</v>
      </c>
      <c r="G350" s="9" t="str">
        <f ca="1">+WORLDCUP!BD58</f>
        <v>South Korea</v>
      </c>
      <c r="H350" s="9" t="str">
        <f ca="1">+WORLDCUP!BD64</f>
        <v>Egypt</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Australia</v>
      </c>
      <c r="G351" s="9" t="str">
        <f ca="1">+WORLDCUP!BD58</f>
        <v>South Korea</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Bosnia and Herzegovina</v>
      </c>
      <c r="F352" s="9" t="str">
        <f ca="1">+WORLDCUP!BD61</f>
        <v>Australia</v>
      </c>
      <c r="G352" s="9" t="str">
        <f ca="1">+WORLDCUP!BD58</f>
        <v>South Korea</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Australia</v>
      </c>
      <c r="G353" s="9" t="str">
        <f ca="1">+WORLDCUP!BD58</f>
        <v>South Korea</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Australia</v>
      </c>
      <c r="G354" s="9" t="str">
        <f ca="1">+WORLDCUP!BD58</f>
        <v>South Korea</v>
      </c>
      <c r="H354" s="9" t="str">
        <f ca="1">+WORLDCUP!BD63</f>
        <v>Sweden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Australia</v>
      </c>
      <c r="G355" s="9" t="str">
        <f ca="1">+WORLDCUP!BD58</f>
        <v>South Korea</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Australia</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Australia</v>
      </c>
      <c r="G357" s="9" t="str">
        <f ca="1">+WORLDCUP!BD58</f>
        <v>South Korea</v>
      </c>
      <c r="H357" s="9" t="str">
        <f ca="1">+WORLDCUP!BD63</f>
        <v>Sweden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Australia</v>
      </c>
      <c r="G358" s="9" t="str">
        <f ca="1">+WORLDCUP!BD58</f>
        <v>South Korea</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Australia</v>
      </c>
      <c r="G359" s="9" t="str">
        <f ca="1">+WORLDCUP!BD58</f>
        <v>South Korea</v>
      </c>
      <c r="H359" s="9" t="str">
        <f ca="1">+WORLDCUP!BD63</f>
        <v>Sweden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Australia</v>
      </c>
      <c r="G360" s="9" t="str">
        <f ca="1">+WORLDCUP!BD58</f>
        <v>South Korea</v>
      </c>
      <c r="H360" s="9" t="str">
        <f ca="1">+WORLDCUP!BD63</f>
        <v>Sweden</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Egypt</v>
      </c>
      <c r="E361" s="9" t="str">
        <f ca="1">+WORLDCUP!BD59</f>
        <v>Bosnia and Herzegovina</v>
      </c>
      <c r="F361" s="9" t="str">
        <f ca="1">+WORLDCUP!BD61</f>
        <v>Australia</v>
      </c>
      <c r="G361" s="9" t="str">
        <f ca="1">+WORLDCUP!BD58</f>
        <v>South Korea</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Egypt</v>
      </c>
      <c r="E362" s="9" t="str">
        <f ca="1">+WORLDCUP!BD59</f>
        <v>Bosnia and Herzegovina</v>
      </c>
      <c r="F362" s="9" t="str">
        <f ca="1">+WORLDCUP!BD61</f>
        <v>Australia</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Egypt</v>
      </c>
      <c r="E363" s="9" t="str">
        <f ca="1">+WORLDCUP!BD59</f>
        <v>Bosnia and Herzegovina</v>
      </c>
      <c r="F363" s="9" t="str">
        <f ca="1">+WORLDCUP!BD61</f>
        <v>Australia</v>
      </c>
      <c r="G363" s="9" t="str">
        <f ca="1">+WORLDCUP!BD58</f>
        <v>South Korea</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Egypt</v>
      </c>
      <c r="E364" s="9" t="str">
        <f ca="1">+WORLDCUP!BD59</f>
        <v>Bosnia and Herzegovina</v>
      </c>
      <c r="F364" s="9" t="str">
        <f ca="1">+WORLDCUP!BD61</f>
        <v>Australia</v>
      </c>
      <c r="G364" s="9" t="str">
        <f ca="1">+WORLDCUP!BD58</f>
        <v>South Korea</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Egypt</v>
      </c>
      <c r="E365" s="9" t="str">
        <f ca="1">+WORLDCUP!BD59</f>
        <v>Bosnia and Herzegovina</v>
      </c>
      <c r="F365" s="9" t="str">
        <f ca="1">+WORLDCUP!BD61</f>
        <v>Australia</v>
      </c>
      <c r="G365" s="9" t="str">
        <f ca="1">+WORLDCUP!BD58</f>
        <v>South Korea</v>
      </c>
      <c r="H365" s="9" t="str">
        <f ca="1">+WORLDCUP!BD63</f>
        <v>Sweden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Egypt</v>
      </c>
      <c r="E366" s="9" t="str">
        <f ca="1">+WORLDCUP!BD59</f>
        <v>Bosnia and Herzegovina</v>
      </c>
      <c r="F366" s="9" t="str">
        <f ca="1">+WORLDCUP!BD61</f>
        <v>Australia</v>
      </c>
      <c r="G366" s="9" t="str">
        <f ca="1">+WORLDCUP!BD58</f>
        <v>South Korea</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Bosnia and Herzegovina</v>
      </c>
      <c r="F367" s="9" t="str">
        <f ca="1">+WORLDCUP!BD61</f>
        <v>Australia</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Bosnia and Herzegovina</v>
      </c>
      <c r="F368" s="9" t="str">
        <f ca="1">+WORLDCUP!BD61</f>
        <v>Australia</v>
      </c>
      <c r="G368" s="9" t="str">
        <f ca="1">+WORLDCUP!BD58</f>
        <v>South Korea</v>
      </c>
      <c r="H368" s="9" t="str">
        <f ca="1">+WORLDCUP!BD63</f>
        <v>Sweden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Bosnia and Herzegovina</v>
      </c>
      <c r="F369" s="9" t="str">
        <f ca="1">+WORLDCUP!BD61</f>
        <v>Australia</v>
      </c>
      <c r="G369" s="9" t="str">
        <f ca="1">+WORLDCUP!BD58</f>
        <v>South Korea</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Bosnia and Herzegovina</v>
      </c>
      <c r="F370" s="9" t="str">
        <f ca="1">+WORLDCUP!BD61</f>
        <v>Australia</v>
      </c>
      <c r="G370" s="9" t="str">
        <f ca="1">+WORLDCUP!BD58</f>
        <v>South Korea</v>
      </c>
      <c r="H370" s="9" t="str">
        <f ca="1">+WORLDCUP!BD63</f>
        <v>Sweden</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Korea</v>
      </c>
      <c r="H372" s="9" t="str">
        <f ca="1">+WORLDCUP!BD64</f>
        <v>Egypt</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Egypt</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Egypt</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Egypt</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Egypt</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Egypt</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Egypt</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Egypt</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Egypt</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Bosnia and Herzegovina</v>
      </c>
      <c r="F390" s="9" t="str">
        <f ca="1">+WORLDCUP!BD60</f>
        <v>Scotland</v>
      </c>
      <c r="G390" s="9" t="str">
        <f ca="1">+WORLDCUP!BD58</f>
        <v>South Korea</v>
      </c>
      <c r="H390" s="9" t="str">
        <f ca="1">+WORLDCUP!BD63</f>
        <v>Sweden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Bosnia and Herzegovina</v>
      </c>
      <c r="F391" s="9" t="str">
        <f ca="1">+WORLDCUP!BD60</f>
        <v>Scotland</v>
      </c>
      <c r="G391" s="9" t="str">
        <f ca="1">+WORLDCUP!BD58</f>
        <v>South Korea</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Egypt</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Egypt</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Egypt</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Egypt</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Egypt</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Egypt</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Egypt</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Egypt</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Egypt</v>
      </c>
      <c r="E405" s="9" t="str">
        <f ca="1">+WORLDCUP!BD59</f>
        <v>Bosnia and Herzegovina</v>
      </c>
      <c r="F405" s="9" t="str">
        <f ca="1">+WORLDCUP!BD60</f>
        <v>Scotland</v>
      </c>
      <c r="G405" s="9" t="str">
        <f ca="1">+WORLDCUP!BD58</f>
        <v>South Korea</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Egypt</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Sweden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Egypt</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Egypt</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Egypt</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Egypt</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Egypt</v>
      </c>
      <c r="E421" s="9" t="str">
        <f ca="1">+WORLDCUP!BD59</f>
        <v>Bosnia and Herzegovina</v>
      </c>
      <c r="F421" s="9" t="str">
        <f ca="1">+WORLDCUP!BD60</f>
        <v>Scotland</v>
      </c>
      <c r="G421" s="9" t="str">
        <f ca="1">+WORLDCUP!BD58</f>
        <v>South Korea</v>
      </c>
      <c r="H421" s="9" t="str">
        <f ca="1">+WORLDCUP!BD63</f>
        <v>Sweden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Egypt</v>
      </c>
      <c r="E422" s="9" t="str">
        <f ca="1">+WORLDCUP!BD59</f>
        <v>Bosnia and Herzegovina</v>
      </c>
      <c r="F422" s="9" t="str">
        <f ca="1">+WORLDCUP!BD60</f>
        <v>Scotland</v>
      </c>
      <c r="G422" s="9" t="str">
        <f ca="1">+WORLDCUP!BD58</f>
        <v>South Korea</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Bosnia and Herzegovina</v>
      </c>
      <c r="F424" s="9" t="str">
        <f ca="1">+WORLDCUP!BD60</f>
        <v>Scotland</v>
      </c>
      <c r="G424" s="9" t="str">
        <f ca="1">+WORLDCUP!BD58</f>
        <v>South Korea</v>
      </c>
      <c r="H424" s="9" t="str">
        <f ca="1">+WORLDCUP!BD63</f>
        <v>Sweden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Bosnia and Herzegovina</v>
      </c>
      <c r="F425" s="9" t="str">
        <f ca="1">+WORLDCUP!BD60</f>
        <v>Scotland</v>
      </c>
      <c r="G425" s="9" t="str">
        <f ca="1">+WORLDCUP!BD58</f>
        <v>South Korea</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Bosnia and Herzegovina</v>
      </c>
      <c r="F426" s="9" t="str">
        <f ca="1">+WORLDCUP!BD60</f>
        <v>Scotland</v>
      </c>
      <c r="G426" s="9" t="str">
        <f ca="1">+WORLDCUP!BD58</f>
        <v>South Korea</v>
      </c>
      <c r="H426" s="9" t="str">
        <f ca="1">+WORLDCUP!BD63</f>
        <v>Sweden</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Korea</v>
      </c>
      <c r="H427" s="9" t="str">
        <f ca="1">+WORLDCUP!BD61</f>
        <v>Australia</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Australia</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Korea</v>
      </c>
      <c r="H429" s="9" t="str">
        <f ca="1">+WORLDCUP!BD61</f>
        <v>Australia</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Australia</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Australia</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Australia</v>
      </c>
      <c r="G432" s="9" t="str">
        <f ca="1">+WORLDCUP!BD58</f>
        <v>South Korea</v>
      </c>
      <c r="H432" s="9" t="str">
        <f ca="1">+WORLDCUP!BD64</f>
        <v>Egypt</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Egypt</v>
      </c>
      <c r="E433" s="9" t="str">
        <f ca="1">+WORLDCUP!BD59</f>
        <v>Bosnia and Herzegovina</v>
      </c>
      <c r="F433" s="9" t="str">
        <f ca="1">+WORLDCUP!BD60</f>
        <v>Scotland</v>
      </c>
      <c r="G433" s="9" t="str">
        <f ca="1">+WORLDCUP!BD58</f>
        <v>South Korea</v>
      </c>
      <c r="H433" s="9" t="str">
        <f ca="1">+WORLDCUP!BD61</f>
        <v>Australia</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Australia</v>
      </c>
      <c r="G434" s="9" t="str">
        <f ca="1">+WORLDCUP!BD58</f>
        <v>South Korea</v>
      </c>
      <c r="H434" s="9" t="str">
        <f ca="1">+WORLDCUP!BD64</f>
        <v>Egypt</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Australia</v>
      </c>
      <c r="G435" s="9" t="str">
        <f ca="1">+WORLDCUP!BD58</f>
        <v>South Korea</v>
      </c>
      <c r="H435" s="9" t="str">
        <f ca="1">+WORLDCUP!BD64</f>
        <v>Egypt</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Bosnia and Herzegovina</v>
      </c>
      <c r="F436" s="9" t="str">
        <f ca="1">+WORLDCUP!BD60</f>
        <v>Scotland</v>
      </c>
      <c r="G436" s="9" t="str">
        <f ca="1">+WORLDCUP!BD58</f>
        <v>South Korea</v>
      </c>
      <c r="H436" s="9" t="str">
        <f ca="1">+WORLDCUP!BD61</f>
        <v>Australia</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Bosnia and Herzegovina</v>
      </c>
      <c r="F437" s="9" t="str">
        <f ca="1">+WORLDCUP!BD60</f>
        <v>Scotland</v>
      </c>
      <c r="G437" s="9" t="str">
        <f ca="1">+WORLDCUP!BD58</f>
        <v>South Korea</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Bosnia and Herzegovina</v>
      </c>
      <c r="F438" s="9" t="str">
        <f ca="1">+WORLDCUP!BD60</f>
        <v>Scotland</v>
      </c>
      <c r="G438" s="9" t="str">
        <f ca="1">+WORLDCUP!BD58</f>
        <v>South Korea</v>
      </c>
      <c r="H438" s="9" t="str">
        <f ca="1">+WORLDCUP!BD61</f>
        <v>Australia</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Bosnia and Herzegovina</v>
      </c>
      <c r="F439" s="9" t="str">
        <f ca="1">+WORLDCUP!BD60</f>
        <v>Scotland</v>
      </c>
      <c r="G439" s="9" t="str">
        <f ca="1">+WORLDCUP!BD58</f>
        <v>South Korea</v>
      </c>
      <c r="H439" s="9" t="str">
        <f ca="1">+WORLDCUP!BD61</f>
        <v>Australia</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Bosnia and Herzegovina</v>
      </c>
      <c r="F440" s="9" t="str">
        <f ca="1">+WORLDCUP!BD60</f>
        <v>Scotland</v>
      </c>
      <c r="G440" s="9" t="str">
        <f ca="1">+WORLDCUP!BD58</f>
        <v>South Korea</v>
      </c>
      <c r="H440" s="9" t="str">
        <f ca="1">+WORLDCUP!BD61</f>
        <v>Australia</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Bosnia and Herzegovina</v>
      </c>
      <c r="F441" s="9" t="str">
        <f ca="1">+WORLDCUP!BD60</f>
        <v>Scotland</v>
      </c>
      <c r="G441" s="9" t="str">
        <f ca="1">+WORLDCUP!BD58</f>
        <v>South Korea</v>
      </c>
      <c r="H441" s="9" t="str">
        <f ca="1">+WORLDCUP!BD61</f>
        <v>Australia</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Australia</v>
      </c>
      <c r="G442" s="9" t="str">
        <f ca="1">+WORLDCUP!BD58</f>
        <v>South Korea</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Australia</v>
      </c>
      <c r="G443" s="9" t="str">
        <f ca="1">+WORLDCUP!BD58</f>
        <v>South Korea</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Australia</v>
      </c>
      <c r="G444" s="9" t="str">
        <f ca="1">+WORLDCUP!BD58</f>
        <v>South Korea</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Australia</v>
      </c>
      <c r="G445" s="9" t="str">
        <f ca="1">+WORLDCUP!BD58</f>
        <v>South Korea</v>
      </c>
      <c r="H445" s="9" t="str">
        <f ca="1">+WORLDCUP!BD63</f>
        <v>Sweden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Korea</v>
      </c>
      <c r="H446" s="9" t="str">
        <f ca="1">+WORLDCUP!BD61</f>
        <v>Australia</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Australia</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Australia</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Korea</v>
      </c>
      <c r="H449" s="9" t="str">
        <f ca="1">+WORLDCUP!BD61</f>
        <v>Australia</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Korea</v>
      </c>
      <c r="H450" s="9" t="str">
        <f ca="1">+WORLDCUP!BD61</f>
        <v>Australia</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Australia</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Australia</v>
      </c>
      <c r="G452" s="9" t="str">
        <f ca="1">+WORLDCUP!BD58</f>
        <v>South Korea</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1</v>
      </c>
      <c r="C453" s="9" t="str">
        <f ca="1">+WORLDCUP!BD60</f>
        <v>Scotland</v>
      </c>
      <c r="D453" s="9" t="str">
        <f ca="1">+WORLDCUP!BD64</f>
        <v>Egypt</v>
      </c>
      <c r="E453" s="9" t="str">
        <f ca="1">+WORLDCUP!BD59</f>
        <v>Bosnia and Herzegovina</v>
      </c>
      <c r="F453" s="9" t="str">
        <f ca="1">+WORLDCUP!BD61</f>
        <v>Australia</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Australia</v>
      </c>
      <c r="G454" s="9" t="str">
        <f ca="1">+WORLDCUP!BD58</f>
        <v>South Korea</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Bosnia and Herzegovina</v>
      </c>
      <c r="F455" s="9" t="str">
        <f ca="1">+WORLDCUP!BD61</f>
        <v>Australia</v>
      </c>
      <c r="G455" s="9" t="str">
        <f ca="1">+WORLDCUP!BD58</f>
        <v>South Korea</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Australia</v>
      </c>
      <c r="G456" s="9" t="str">
        <f ca="1">+WORLDCUP!BD58</f>
        <v>South Korea</v>
      </c>
      <c r="H456" s="9" t="str">
        <f ca="1">+WORLDCUP!BD63</f>
        <v>Sweden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Australia</v>
      </c>
      <c r="G457" s="9" t="str">
        <f ca="1">+WORLDCUP!BD58</f>
        <v>South Korea</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Australia</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Bosnia and Herzegovina</v>
      </c>
      <c r="F459" s="9" t="str">
        <f ca="1">+WORLDCUP!BD60</f>
        <v>Scotland</v>
      </c>
      <c r="G459" s="9" t="str">
        <f ca="1">+WORLDCUP!BD58</f>
        <v>South Korea</v>
      </c>
      <c r="H459" s="9" t="str">
        <f ca="1">+WORLDCUP!BD63</f>
        <v>Sweden</v>
      </c>
      <c r="I459" s="9" t="str">
        <f ca="1">+WORLDCUP!BD61</f>
        <v>Australia</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Bosnia and Herzegovina</v>
      </c>
      <c r="F460" s="9" t="str">
        <f ca="1">+WORLDCUP!BD60</f>
        <v>Scotland</v>
      </c>
      <c r="G460" s="9" t="str">
        <f ca="1">+WORLDCUP!BD58</f>
        <v>South Korea</v>
      </c>
      <c r="H460" s="9" t="str">
        <f ca="1">+WORLDCUP!BD63</f>
        <v>Sweden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Bosnia and Herzegovina</v>
      </c>
      <c r="F461" s="9" t="str">
        <f ca="1">+WORLDCUP!BD60</f>
        <v>Scotland</v>
      </c>
      <c r="G461" s="9" t="str">
        <f ca="1">+WORLDCUP!BD58</f>
        <v>South Korea</v>
      </c>
      <c r="H461" s="9" t="str">
        <f ca="1">+WORLDCUP!BD63</f>
        <v>Sweden</v>
      </c>
      <c r="I461" s="9" t="str">
        <f ca="1">+WORLDCUP!BD61</f>
        <v>Australia</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Australia</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South Korea</v>
      </c>
      <c r="H463" s="9" t="str">
        <f ca="1">+WORLDCUP!BD61</f>
        <v>Australia</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Australia</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Australia</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Australia</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Australia</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Australia</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Australia</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Australia</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Australia</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Egypt</v>
      </c>
      <c r="E472" s="9" t="str">
        <f ca="1">+WORLDCUP!BD59</f>
        <v>Bosnia and Herzegovina</v>
      </c>
      <c r="F472" s="9" t="str">
        <f ca="1">+WORLDCUP!BD60</f>
        <v>Scotland</v>
      </c>
      <c r="G472" s="9" t="str">
        <f ca="1">+WORLDCUP!BD58</f>
        <v>South Korea</v>
      </c>
      <c r="H472" s="9" t="str">
        <f ca="1">+WORLDCUP!BD61</f>
        <v>Australia</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Egypt</v>
      </c>
      <c r="E473" s="9" t="str">
        <f ca="1">+WORLDCUP!BD59</f>
        <v>Bosnia and Herzegovina</v>
      </c>
      <c r="F473" s="9" t="str">
        <f ca="1">+WORLDCUP!BD60</f>
        <v>Scotland</v>
      </c>
      <c r="G473" s="9" t="str">
        <f ca="1">+WORLDCUP!BD58</f>
        <v>South Korea</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Egypt</v>
      </c>
      <c r="E474" s="9" t="str">
        <f ca="1">+WORLDCUP!BD59</f>
        <v>Bosnia and Herzegovina</v>
      </c>
      <c r="F474" s="9" t="str">
        <f ca="1">+WORLDCUP!BD60</f>
        <v>Scotland</v>
      </c>
      <c r="G474" s="9" t="str">
        <f ca="1">+WORLDCUP!BD58</f>
        <v>South Korea</v>
      </c>
      <c r="H474" s="9" t="str">
        <f ca="1">+WORLDCUP!BD61</f>
        <v>Australia</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Egypt</v>
      </c>
      <c r="E475" s="9" t="str">
        <f ca="1">+WORLDCUP!BD59</f>
        <v>Bosnia and Herzegovina</v>
      </c>
      <c r="F475" s="9" t="str">
        <f ca="1">+WORLDCUP!BD60</f>
        <v>Scotland</v>
      </c>
      <c r="G475" s="9" t="str">
        <f ca="1">+WORLDCUP!BD58</f>
        <v>South Korea</v>
      </c>
      <c r="H475" s="9" t="str">
        <f ca="1">+WORLDCUP!BD61</f>
        <v>Australia</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Egypt</v>
      </c>
      <c r="E476" s="9" t="str">
        <f ca="1">+WORLDCUP!BD59</f>
        <v>Bosnia and Herzegovina</v>
      </c>
      <c r="F476" s="9" t="str">
        <f ca="1">+WORLDCUP!BD60</f>
        <v>Scotland</v>
      </c>
      <c r="G476" s="9" t="str">
        <f ca="1">+WORLDCUP!BD58</f>
        <v>South Korea</v>
      </c>
      <c r="H476" s="9" t="str">
        <f ca="1">+WORLDCUP!BD61</f>
        <v>Australia</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Egypt</v>
      </c>
      <c r="E477" s="9" t="str">
        <f ca="1">+WORLDCUP!BD59</f>
        <v>Bosnia and Herzegovina</v>
      </c>
      <c r="F477" s="9" t="str">
        <f ca="1">+WORLDCUP!BD60</f>
        <v>Scotland</v>
      </c>
      <c r="G477" s="9" t="str">
        <f ca="1">+WORLDCUP!BD58</f>
        <v>South Korea</v>
      </c>
      <c r="H477" s="9" t="str">
        <f ca="1">+WORLDCUP!BD61</f>
        <v>Australia</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Bosnia and Herzegovina</v>
      </c>
      <c r="F478" s="9" t="str">
        <f ca="1">+WORLDCUP!BD60</f>
        <v>Scotland</v>
      </c>
      <c r="G478" s="9" t="str">
        <f ca="1">+WORLDCUP!BD58</f>
        <v>South Korea</v>
      </c>
      <c r="H478" s="9" t="str">
        <f ca="1">+WORLDCUP!BD61</f>
        <v>Australia</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Bosnia and Herzegovina</v>
      </c>
      <c r="F479" s="9" t="str">
        <f ca="1">+WORLDCUP!BD60</f>
        <v>Scotland</v>
      </c>
      <c r="G479" s="9" t="str">
        <f ca="1">+WORLDCUP!BD58</f>
        <v>South Korea</v>
      </c>
      <c r="H479" s="9" t="str">
        <f ca="1">+WORLDCUP!BD61</f>
        <v>Australia</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Bosnia and Herzegovina</v>
      </c>
      <c r="F480" s="9" t="str">
        <f ca="1">+WORLDCUP!BD60</f>
        <v>Scotland</v>
      </c>
      <c r="G480" s="9" t="str">
        <f ca="1">+WORLDCUP!BD58</f>
        <v>South Korea</v>
      </c>
      <c r="H480" s="9" t="str">
        <f ca="1">+WORLDCUP!BD61</f>
        <v>Australia</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Bosnia and Herzegovina</v>
      </c>
      <c r="F481" s="9" t="str">
        <f ca="1">+WORLDCUP!BD60</f>
        <v>Scotland</v>
      </c>
      <c r="G481" s="9" t="str">
        <f ca="1">+WORLDCUP!BD58</f>
        <v>South Korea</v>
      </c>
      <c r="H481" s="9" t="str">
        <f ca="1">+WORLDCUP!BD61</f>
        <v>Australia</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Australia</v>
      </c>
      <c r="G482" s="9" t="str">
        <f ca="1">+WORLDCUP!BD58</f>
        <v>South Korea</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Australia</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Australia</v>
      </c>
      <c r="G484" s="9" t="str">
        <f ca="1">+WORLDCUP!BD58</f>
        <v>South Korea</v>
      </c>
      <c r="H484" s="9" t="str">
        <f ca="1">+WORLDCUP!BD63</f>
        <v>Sweden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Australia</v>
      </c>
      <c r="G485" s="9" t="str">
        <f ca="1">+WORLDCUP!BD58</f>
        <v>South Korea</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Australia</v>
      </c>
      <c r="G486" s="9" t="str">
        <f ca="1">+WORLDCUP!BD58</f>
        <v>South Korea</v>
      </c>
      <c r="H486" s="9" t="str">
        <f ca="1">+WORLDCUP!BD63</f>
        <v>Sweden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Australia</v>
      </c>
      <c r="G487" s="9" t="str">
        <f ca="1">+WORLDCUP!BD58</f>
        <v>South Korea</v>
      </c>
      <c r="H487" s="9" t="str">
        <f ca="1">+WORLDCUP!BD63</f>
        <v>Sweden</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Korea</v>
      </c>
      <c r="H488" s="9" t="str">
        <f ca="1">+WORLDCUP!BD61</f>
        <v>Australia</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Sweden</v>
      </c>
      <c r="I489" s="9" t="str">
        <f ca="1">+WORLDCUP!BD61</f>
        <v>Australia</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Australia</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Sweden</v>
      </c>
      <c r="I491" s="9" t="str">
        <f ca="1">+WORLDCUP!BD61</f>
        <v>Australia</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Australia</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Australia</v>
      </c>
      <c r="G493" s="9" t="str">
        <f ca="1">+WORLDCUP!BD58</f>
        <v>South Korea</v>
      </c>
      <c r="H493" s="9" t="str">
        <f ca="1">+WORLDCUP!BD63</f>
        <v>Sweden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Australia</v>
      </c>
      <c r="G494" s="9" t="str">
        <f ca="1">+WORLDCUP!BD58</f>
        <v>South Korea</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Australia</v>
      </c>
      <c r="G495" s="9" t="str">
        <f ca="1">+WORLDCUP!BD58</f>
        <v>South Korea</v>
      </c>
      <c r="H495" s="9" t="str">
        <f ca="1">+WORLDCUP!BD63</f>
        <v>Sweden</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Bosnia and Herzegovina</v>
      </c>
      <c r="F496" s="9" t="str">
        <f ca="1">+WORLDCUP!BD60</f>
        <v>Scotland</v>
      </c>
      <c r="G496" s="9" t="str">
        <f ca="1">+WORLDCUP!BD58</f>
        <v>South Korea</v>
      </c>
      <c r="H496" s="9" t="str">
        <f ca="1">+WORLDCUP!BD63</f>
        <v>Sweden</v>
      </c>
      <c r="I496" s="9" t="str">
        <f ca="1">+WORLDCUP!BD61</f>
        <v>Australia</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2026-06-11T05:56:57Z</dcterms:modified>
</cp:coreProperties>
</file>